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OX_LSIP\"/>
    </mc:Choice>
  </mc:AlternateContent>
  <xr:revisionPtr revIDLastSave="0" documentId="13_ncr:1_{1B710381-D62D-4AD1-BB51-9320D22A0B9A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105" i="78" l="1"/>
  <c r="AL86" i="78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T107" i="78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17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109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O106" i="78" l="1"/>
  <c r="CO83" i="78"/>
  <c r="CO90" i="78"/>
  <c r="CO97" i="78"/>
  <c r="CN107" i="78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<sst xmlns="http://schemas.openxmlformats.org/spreadsheetml/2006/main" count="2354" uniqueCount="530">
  <si>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</si>
  <si>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</si>
  <si>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</si>
  <si>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</si>
  <si>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</si>
  <si>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</si>
  <si>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</si>
  <si>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</si>
  <si>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</si>
  <si>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</si>
  <si>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</si>
  <si>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</si>
  <si>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</si>
  <si>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</si>
  <si>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</si>
  <si>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</si>
  <si>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</si>
  <si>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</si>
  <si>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</si>
  <si>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</si>
  <si>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</si>
  <si>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</si>
  <si>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</si>
  <si>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</si>
  <si>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</si>
  <si>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</si>
  <si>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</si>
  <si>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</si>
  <si>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</si>
  <si>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</si>
  <si>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</si>
  <si>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</si>
  <si>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</si>
  <si>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</si>
  <si>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</si>
  <si>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</si>
  <si>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</si>
  <si>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</si>
  <si>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</si>
  <si>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</si>
  <si>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</si>
  <si>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</si>
  <si>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</si>
  <si>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</si>
  <si>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</si>
  <si>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</si>
  <si>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</si>
  <si>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</si>
  <si>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</si>
  <si>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</si>
  <si>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</si>
  <si>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</si>
  <si>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</si>
  <si>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</si>
  <si>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</si>
  <si>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</si>
  <si>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</si>
  <si>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</si>
  <si>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</si>
  <si>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</si>
  <si>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</si>
  <si>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</si>
  <si>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</si>
  <si>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</si>
  <si>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</si>
  <si>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</si>
  <si>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</si>
  <si>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</si>
  <si>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</si>
  <si>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</si>
  <si>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</si>
  <si>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</si>
  <si>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</si>
  <si>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</si>
  <si>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</si>
  <si>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</si>
  <si>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</si>
  <si>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</si>
  <si>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</si>
  <si>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</si>
  <si>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</si>
  <si>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</si>
  <si>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</si>
  <si>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</si>
  <si>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</si>
  <si>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</si>
  <si>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</si>
  <si>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</si>
  <si>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</si>
  <si>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</si>
  <si>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</si>
  <si>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</si>
  <si>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</si>
  <si>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</si>
  <si>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</si>
  <si>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</si>
  <si>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</si>
  <si>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</si>
  <si>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</si>
  <si>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</si>
  <si>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</si>
  <si>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</si>
  <si>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</si>
  <si>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</si>
  <si>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</si>
  <si>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</si>
  <si>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</si>
  <si>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</si>
  <si>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</si>
  <si>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</si>
  <si>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</si>
  <si>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</si>
  <si>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</si>
  <si>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</si>
  <si>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</si>
  <si>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</si>
  <si>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</si>
  <si>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</si>
  <si>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</si>
  <si>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</si>
  <si>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</si>
  <si>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</si>
  <si>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</si>
  <si>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</si>
  <si>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</si>
  <si>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</si>
  <si>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</si>
  <si>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</si>
  <si>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</si>
  <si>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</si>
  <si>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</si>
  <si>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</si>
  <si>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</si>
  <si>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</si>
  <si>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</si>
  <si>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</si>
  <si>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</si>
  <si>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</si>
  <si>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</si>
  <si>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</si>
  <si>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</si>
  <si>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</si>
  <si>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</si>
  <si>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</si>
  <si>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</si>
  <si>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</si>
  <si>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</si>
  <si>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</si>
  <si>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</si>
  <si>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</si>
  <si>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</si>
  <si>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</si>
  <si>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</si>
  <si>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</si>
  <si>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</si>
  <si>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</si>
  <si>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</si>
  <si>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</si>
  <si>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</si>
  <si>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</si>
  <si>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</si>
  <si>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</si>
  <si>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</si>
  <si>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</si>
  <si>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</si>
  <si>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</si>
  <si>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</si>
  <si>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</si>
  <si>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</si>
  <si>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</si>
  <si>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</si>
  <si>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</si>
  <si>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</si>
  <si>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</si>
  <si>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</si>
  <si>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</si>
  <si>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</si>
  <si>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</si>
  <si>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</si>
  <si>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</si>
  <si>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</si>
  <si>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</si>
  <si>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</si>
  <si>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</si>
  <si>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</si>
  <si>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</si>
  <si>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</si>
  <si>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</si>
  <si>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</si>
  <si>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</si>
  <si>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</si>
  <si>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</si>
  <si>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</si>
  <si>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</si>
  <si>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</si>
  <si>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</si>
  <si>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</si>
  <si>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</si>
  <si>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</si>
  <si>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</si>
  <si>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</si>
  <si>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</si>
  <si>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</si>
  <si>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</si>
  <si>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</si>
  <si>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</si>
  <si>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</si>
  <si>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</si>
  <si>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</si>
  <si>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</si>
  <si>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</si>
  <si>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</si>
  <si>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</si>
  <si>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</si>
  <si>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</si>
  <si>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</si>
  <si>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</si>
  <si>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</si>
  <si>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</si>
  <si>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</si>
  <si>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</si>
  <si>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</si>
  <si>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</si>
  <si>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</si>
  <si>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</si>
  <si>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</si>
  <si>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</si>
  <si>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</si>
  <si>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</si>
  <si>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</si>
  <si>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</si>
  <si>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</si>
  <si>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</si>
  <si>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</si>
  <si>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</si>
  <si>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</si>
  <si>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</si>
  <si>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</si>
  <si>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</si>
  <si>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</si>
  <si>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</si>
  <si>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</si>
  <si>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</si>
  <si>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</si>
  <si>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</si>
  <si>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</si>
  <si>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</si>
  <si>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</si>
  <si>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</si>
  <si>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</si>
  <si>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</si>
  <si>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</si>
  <si>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</si>
  <si>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</si>
  <si>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</si>
  <si>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</si>
  <si>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</si>
  <si>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</si>
  <si>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</si>
  <si>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</si>
  <si>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</si>
  <si>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</si>
  <si>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</si>
  <si>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</si>
  <si>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</si>
  <si>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</si>
  <si>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</si>
  <si>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</si>
  <si>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</si>
  <si>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</si>
  <si>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</si>
  <si>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</si>
  <si>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</si>
  <si>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</si>
  <si>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</si>
  <si>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</si>
  <si>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</si>
  <si>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</si>
  <si>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</si>
  <si>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</si>
  <si>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</si>
  <si>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</si>
  <si>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</si>
  <si>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</si>
  <si>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</si>
  <si>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</si>
  <si>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</si>
  <si>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</si>
  <si>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</si>
  <si>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</si>
  <si>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</si>
  <si>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</si>
  <si>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</si>
  <si>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</si>
  <si>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</si>
  <si>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</si>
  <si>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</si>
  <si>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</si>
  <si>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</si>
  <si>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</si>
  <si>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</si>
  <si>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</si>
  <si>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</si>
  <si>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</si>
  <si>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</si>
  <si>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</si>
  <si>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</si>
  <si>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</si>
  <si>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</si>
  <si>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</si>
  <si>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</si>
  <si>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</si>
  <si>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</si>
  <si>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</si>
  <si>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</si>
  <si>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</si>
  <si>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</si>
  <si>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</si>
  <si>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</si>
  <si>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</si>
  <si>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</si>
  <si>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</si>
  <si>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</si>
  <si>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</si>
  <si>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</si>
  <si>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</si>
  <si>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</si>
  <si>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</si>
  <si>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</si>
  <si>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</si>
  <si>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</si>
  <si>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</si>
  <si>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</si>
  <si>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</si>
  <si>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</si>
  <si>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</si>
  <si>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</si>
  <si>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</si>
  <si>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</si>
  <si>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</si>
  <si>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</si>
  <si>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</si>
  <si>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</si>
  <si>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</si>
  <si>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</si>
  <si>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</si>
  <si>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</si>
  <si>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</si>
  <si>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</si>
  <si>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</si>
  <si>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</si>
  <si>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</si>
  <si>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</si>
  <si>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</si>
  <si>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</si>
  <si>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</si>
  <si>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</si>
  <si>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</si>
  <si>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</si>
  <si>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</si>
  <si>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</si>
  <si>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</si>
  <si>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</si>
  <si>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</si>
  <si>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</si>
  <si>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</si>
  <si>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</si>
  <si>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</si>
  <si>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</si>
  <si>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</si>
  <si>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</si>
  <si>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</si>
  <si>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</si>
  <si>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</si>
  <si>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</si>
  <si>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</si>
  <si>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</si>
  <si>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</si>
  <si>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</si>
  <si>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</si>
  <si>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</si>
  <si>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</si>
  <si>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</si>
  <si>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</si>
  <si>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</si>
  <si>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</si>
  <si>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</si>
  <si>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</si>
  <si>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</si>
  <si>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</si>
  <si>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</si>
  <si>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</si>
  <si>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</si>
  <si>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</si>
  <si>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</si>
  <si>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</si>
  <si>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</si>
  <si>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</si>
  <si>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</si>
  <si>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</si>
  <si>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</si>
  <si>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</si>
  <si>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</si>
  <si>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</si>
  <si>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</si>
  <si>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</si>
  <si>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</si>
  <si>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</si>
  <si>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</si>
  <si>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</si>
  <si>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</si>
  <si>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</si>
  <si>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</si>
  <si>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</si>
  <si>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</si>
  <si>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</si>
  <si>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</si>
  <si>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</si>
  <si>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</si>
  <si>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</si>
  <si>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</si>
  <si>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</si>
  <si>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</si>
  <si>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</si>
  <si>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</si>
  <si>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</si>
  <si>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</si>
  <si>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</si>
  <si>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</si>
  <si>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</si>
  <si>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</si>
  <si>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</si>
  <si>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</si>
  <si>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</si>
  <si>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</si>
  <si>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</si>
  <si>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</si>
  <si>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</si>
  <si>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</si>
  <si>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</si>
  <si>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</si>
  <si>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</si>
  <si>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</si>
  <si>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</si>
  <si>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</si>
  <si>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</si>
  <si>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</si>
  <si>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</si>
  <si>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</si>
  <si>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</si>
  <si>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</si>
  <si>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</si>
  <si>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</si>
  <si>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</si>
  <si>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</si>
  <si>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</si>
  <si>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</si>
  <si>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</si>
  <si>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</si>
  <si>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</si>
  <si>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</si>
  <si>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</si>
  <si>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</si>
  <si>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</si>
  <si>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</si>
  <si>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</si>
  <si>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</si>
  <si>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</si>
  <si>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</si>
  <si>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</si>
  <si>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</si>
  <si>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</si>
  <si>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</si>
  <si>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</si>
  <si>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</si>
  <si>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</si>
  <si>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</si>
  <si>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</si>
  <si>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</si>
  <si>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</si>
  <si>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</si>
  <si>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</si>
  <si>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</si>
  <si>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</si>
  <si>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</si>
  <si>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</si>
  <si>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</si>
  <si>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</si>
  <si>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</si>
  <si>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</si>
  <si>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</si>
  <si>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</si>
  <si>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</si>
  <si>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</si>
  <si>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</si>
  <si>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</si>
  <si>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</si>
  <si>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</si>
  <si>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</si>
  <si>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</si>
  <si>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</si>
  <si>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</si>
  <si>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</si>
  <si>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</si>
  <si>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</si>
  <si>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</si>
  <si>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</si>
  <si>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</si>
  <si>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</si>
  <si>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</si>
  <si>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</si>
  <si>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</si>
  <si>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</si>
  <si>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</si>
  <si>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</si>
  <si>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</si>
  <si>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</si>
  <si>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</si>
  <si>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</si>
  <si>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</si>
  <si>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</si>
  <si>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</si>
  <si>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</si>
  <si>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</si>
  <si>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automation/Data/Results/Workbooks/LSIPs/OX_LSIP/OX_LSIP_Database.Main.xlsx</t>
  </si>
  <si>
    <t>LSIP</t>
  </si>
  <si>
    <t>25. Oxfordshire</t>
  </si>
  <si>
    <t>LSIP name</t>
  </si>
  <si>
    <t>Oxfordshire</t>
  </si>
  <si>
    <t>09 03 2023 10:31:17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</si>
</sst>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0.8427308538432321</c:v>
                </c:pt>
                <c:pt idx="2">
                  <c:v>0.99930572594666423</c:v>
                </c:pt>
                <c:pt idx="3">
                  <c:v>-0.53595971148254762</c:v>
                </c:pt>
                <c:pt idx="4">
                  <c:v>0.44827893904200167</c:v>
                </c:pt>
                <c:pt idx="5">
                  <c:v>0.16999569476736642</c:v>
                </c:pt>
                <c:pt idx="7">
                  <c:v>-1.9035487710916121</c:v>
                </c:pt>
                <c:pt idx="8">
                  <c:v>-2.5936325393874249</c:v>
                </c:pt>
                <c:pt idx="9">
                  <c:v>1.9369366686416312</c:v>
                </c:pt>
                <c:pt idx="10">
                  <c:v>-0.36058581436835269</c:v>
                </c:pt>
                <c:pt idx="11">
                  <c:v>3.1225644463803715</c:v>
                </c:pt>
                <c:pt idx="12">
                  <c:v>-1.4852834268963444</c:v>
                </c:pt>
                <c:pt idx="13">
                  <c:v>1.2715654169059176</c:v>
                </c:pt>
                <c:pt idx="14">
                  <c:v>-2.8195486178836826</c:v>
                </c:pt>
                <c:pt idx="15">
                  <c:v>-6.0653302693469691E-2</c:v>
                </c:pt>
                <c:pt idx="17">
                  <c:v>1.0433172945718772</c:v>
                </c:pt>
                <c:pt idx="18">
                  <c:v>3.8171187641711235E-2</c:v>
                </c:pt>
                <c:pt idx="19">
                  <c:v>2.1606724333912641</c:v>
                </c:pt>
                <c:pt idx="20">
                  <c:v>1.5475707755162382</c:v>
                </c:pt>
                <c:pt idx="22">
                  <c:v>4.2171405359016978</c:v>
                </c:pt>
                <c:pt idx="24">
                  <c:v>0.95538172455884585</c:v>
                </c:pt>
                <c:pt idx="25">
                  <c:v>3.5510626503606701</c:v>
                </c:pt>
                <c:pt idx="26">
                  <c:v>7.0328032884125591</c:v>
                </c:pt>
                <c:pt idx="27">
                  <c:v>2.1038211884436997</c:v>
                </c:pt>
                <c:pt idx="29">
                  <c:v>2.654508610061157</c:v>
                </c:pt>
                <c:pt idx="30">
                  <c:v>11.292132733910165</c:v>
                </c:pt>
                <c:pt idx="31">
                  <c:v>16.702397850118157</c:v>
                </c:pt>
                <c:pt idx="32">
                  <c:v>-1.4549582665609573</c:v>
                </c:pt>
                <c:pt idx="33">
                  <c:v>2.6498839775223049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0.45104162653475388</c:v>
                </c:pt>
                <c:pt idx="2">
                  <c:v>0.33570317528348603</c:v>
                </c:pt>
                <c:pt idx="3">
                  <c:v>0.17345097922214503</c:v>
                </c:pt>
                <c:pt idx="4">
                  <c:v>0.20443792540729699</c:v>
                </c:pt>
                <c:pt idx="5">
                  <c:v>0.24124614866876115</c:v>
                </c:pt>
                <c:pt idx="7">
                  <c:v>-0.4930010149947428</c:v>
                </c:pt>
                <c:pt idx="8">
                  <c:v>0.76290388143551713</c:v>
                </c:pt>
                <c:pt idx="9">
                  <c:v>1.0831883625585181</c:v>
                </c:pt>
                <c:pt idx="10">
                  <c:v>0.93059927904446393</c:v>
                </c:pt>
                <c:pt idx="11">
                  <c:v>0.73598312128475563</c:v>
                </c:pt>
                <c:pt idx="12">
                  <c:v>-0.7059316456061282</c:v>
                </c:pt>
                <c:pt idx="13">
                  <c:v>1.1643470754179042</c:v>
                </c:pt>
                <c:pt idx="14">
                  <c:v>-0.12554171571483863</c:v>
                </c:pt>
                <c:pt idx="15">
                  <c:v>0.72956234415555432</c:v>
                </c:pt>
                <c:pt idx="17">
                  <c:v>1.458297020740229</c:v>
                </c:pt>
                <c:pt idx="18">
                  <c:v>0.32483029043703926</c:v>
                </c:pt>
                <c:pt idx="19">
                  <c:v>0.13075825110084871</c:v>
                </c:pt>
                <c:pt idx="20">
                  <c:v>0.53827089916982374</c:v>
                </c:pt>
                <c:pt idx="22">
                  <c:v>0.91805701824922981</c:v>
                </c:pt>
                <c:pt idx="24">
                  <c:v>-1.4017341277292594</c:v>
                </c:pt>
                <c:pt idx="25">
                  <c:v>-1.7694488965904309</c:v>
                </c:pt>
                <c:pt idx="26">
                  <c:v>1.5047031674453981</c:v>
                </c:pt>
                <c:pt idx="27">
                  <c:v>-1.0422554385718374</c:v>
                </c:pt>
                <c:pt idx="29">
                  <c:v>1.5954977055671726</c:v>
                </c:pt>
                <c:pt idx="30">
                  <c:v>-0.17638624423940152</c:v>
                </c:pt>
                <c:pt idx="31">
                  <c:v>-1.7588541441723948</c:v>
                </c:pt>
                <c:pt idx="32">
                  <c:v>0.46184391199262098</c:v>
                </c:pt>
                <c:pt idx="33">
                  <c:v>0.66788298149460523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2.3100000000000032</c:v>
                </c:pt>
                <c:pt idx="1">
                  <c:v>2.5649999999999968</c:v>
                </c:pt>
                <c:pt idx="2">
                  <c:v>3.1250000000000058</c:v>
                </c:pt>
                <c:pt idx="3">
                  <c:v>2.079000000000002</c:v>
                </c:pt>
                <c:pt idx="4">
                  <c:v>4.1629999999999994</c:v>
                </c:pt>
                <c:pt idx="5">
                  <c:v>2.8869999999999978</c:v>
                </c:pt>
                <c:pt idx="6">
                  <c:v>2.908000000000003</c:v>
                </c:pt>
                <c:pt idx="7">
                  <c:v>3.256000000000002</c:v>
                </c:pt>
                <c:pt idx="8">
                  <c:v>2.8569999999999989</c:v>
                </c:pt>
                <c:pt idx="9">
                  <c:v>3.5559999999999947</c:v>
                </c:pt>
                <c:pt idx="10">
                  <c:v>2.6829999999999958</c:v>
                </c:pt>
                <c:pt idx="11">
                  <c:v>2.7060000000000075</c:v>
                </c:pt>
                <c:pt idx="12">
                  <c:v>2.7259999999999946</c:v>
                </c:pt>
                <c:pt idx="13">
                  <c:v>2.7600000000000047</c:v>
                </c:pt>
                <c:pt idx="14">
                  <c:v>2.7810000000000015</c:v>
                </c:pt>
                <c:pt idx="15">
                  <c:v>2.7870000000000017</c:v>
                </c:pt>
                <c:pt idx="16">
                  <c:v>2.7959999999999954</c:v>
                </c:pt>
                <c:pt idx="17">
                  <c:v>2.8040000000000083</c:v>
                </c:pt>
                <c:pt idx="18">
                  <c:v>2.8110000000000062</c:v>
                </c:pt>
                <c:pt idx="19">
                  <c:v>2.8179999999999956</c:v>
                </c:pt>
                <c:pt idx="20">
                  <c:v>2.8279999999999976</c:v>
                </c:pt>
                <c:pt idx="21">
                  <c:v>2.8379999999999965</c:v>
                </c:pt>
                <c:pt idx="22">
                  <c:v>2.8479999999999941</c:v>
                </c:pt>
                <c:pt idx="23">
                  <c:v>2.8570000000000007</c:v>
                </c:pt>
                <c:pt idx="24" formatCode="#,##0.00">
                  <c:v>2.8660000000000001</c:v>
                </c:pt>
                <c:pt idx="25">
                  <c:v>2.8749999999999982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0.33400000000000063</c:v>
                </c:pt>
                <c:pt idx="1">
                  <c:v>0.17999999999999997</c:v>
                </c:pt>
                <c:pt idx="2">
                  <c:v>0.33699999999999963</c:v>
                </c:pt>
                <c:pt idx="3">
                  <c:v>0.39199999999999929</c:v>
                </c:pt>
                <c:pt idx="4">
                  <c:v>0.20200000000000026</c:v>
                </c:pt>
                <c:pt idx="5">
                  <c:v>0.17000000000000012</c:v>
                </c:pt>
                <c:pt idx="6">
                  <c:v>0.27999999999999986</c:v>
                </c:pt>
                <c:pt idx="7">
                  <c:v>0.45400000000000068</c:v>
                </c:pt>
                <c:pt idx="8">
                  <c:v>0.27100000000000063</c:v>
                </c:pt>
                <c:pt idx="9">
                  <c:v>0.45199999999999901</c:v>
                </c:pt>
                <c:pt idx="10">
                  <c:v>0.36799999999999999</c:v>
                </c:pt>
                <c:pt idx="11">
                  <c:v>0.3569999999999996</c:v>
                </c:pt>
                <c:pt idx="12">
                  <c:v>0.35400000000000048</c:v>
                </c:pt>
                <c:pt idx="13">
                  <c:v>0.34300000000000058</c:v>
                </c:pt>
                <c:pt idx="14">
                  <c:v>0.33099999999999968</c:v>
                </c:pt>
                <c:pt idx="15">
                  <c:v>0.32199999999999945</c:v>
                </c:pt>
                <c:pt idx="16">
                  <c:v>0.31700000000000006</c:v>
                </c:pt>
                <c:pt idx="17">
                  <c:v>0.31099999999999983</c:v>
                </c:pt>
                <c:pt idx="18">
                  <c:v>0.30599999999999972</c:v>
                </c:pt>
                <c:pt idx="19">
                  <c:v>0.30199999999999949</c:v>
                </c:pt>
                <c:pt idx="20">
                  <c:v>0.29899999999999993</c:v>
                </c:pt>
                <c:pt idx="21">
                  <c:v>0.29500000000000048</c:v>
                </c:pt>
                <c:pt idx="22">
                  <c:v>0.29099999999999937</c:v>
                </c:pt>
                <c:pt idx="23">
                  <c:v>0.28800000000000076</c:v>
                </c:pt>
                <c:pt idx="24" formatCode="#,##0.00">
                  <c:v>0.28499999999999964</c:v>
                </c:pt>
                <c:pt idx="25">
                  <c:v>0.28200000000000058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1.4760000000000033</c:v>
                </c:pt>
                <c:pt idx="1">
                  <c:v>1.6159999999999937</c:v>
                </c:pt>
                <c:pt idx="2">
                  <c:v>1.137</c:v>
                </c:pt>
                <c:pt idx="3">
                  <c:v>0.62599999999999967</c:v>
                </c:pt>
                <c:pt idx="4">
                  <c:v>0.61099999999999888</c:v>
                </c:pt>
                <c:pt idx="5">
                  <c:v>0.76200000000000079</c:v>
                </c:pt>
                <c:pt idx="6">
                  <c:v>1.1220000000000017</c:v>
                </c:pt>
                <c:pt idx="7">
                  <c:v>1.1430000000000038</c:v>
                </c:pt>
                <c:pt idx="8">
                  <c:v>1.2399999999999991</c:v>
                </c:pt>
                <c:pt idx="9">
                  <c:v>1.1329999999999965</c:v>
                </c:pt>
                <c:pt idx="10">
                  <c:v>1.3010000000000002</c:v>
                </c:pt>
                <c:pt idx="11">
                  <c:v>1.2920000000000009</c:v>
                </c:pt>
                <c:pt idx="12">
                  <c:v>1.2709999999999979</c:v>
                </c:pt>
                <c:pt idx="13">
                  <c:v>1.2660000000000025</c:v>
                </c:pt>
                <c:pt idx="14">
                  <c:v>1.2649999999999995</c:v>
                </c:pt>
                <c:pt idx="15">
                  <c:v>1.2639999999999973</c:v>
                </c:pt>
                <c:pt idx="16">
                  <c:v>1.2629999999999997</c:v>
                </c:pt>
                <c:pt idx="17">
                  <c:v>1.2620000000000013</c:v>
                </c:pt>
                <c:pt idx="18">
                  <c:v>1.2609999999999986</c:v>
                </c:pt>
                <c:pt idx="19">
                  <c:v>1.2610000000000021</c:v>
                </c:pt>
                <c:pt idx="20">
                  <c:v>1.2620000000000011</c:v>
                </c:pt>
                <c:pt idx="21">
                  <c:v>1.2620000000000009</c:v>
                </c:pt>
                <c:pt idx="22">
                  <c:v>1.262999999999997</c:v>
                </c:pt>
                <c:pt idx="23">
                  <c:v>1.2639999999999987</c:v>
                </c:pt>
                <c:pt idx="24" formatCode="#,##0.00">
                  <c:v>1.2660000000000018</c:v>
                </c:pt>
                <c:pt idx="25">
                  <c:v>1.2670000000000001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1.9940000000000042</c:v>
                </c:pt>
                <c:pt idx="1">
                  <c:v>2.3909999999999902</c:v>
                </c:pt>
                <c:pt idx="2">
                  <c:v>2.1829999999999985</c:v>
                </c:pt>
                <c:pt idx="3">
                  <c:v>1.762</c:v>
                </c:pt>
                <c:pt idx="4">
                  <c:v>2.134999999999998</c:v>
                </c:pt>
                <c:pt idx="5">
                  <c:v>2.0720000000000027</c:v>
                </c:pt>
                <c:pt idx="6">
                  <c:v>2.0159999999999987</c:v>
                </c:pt>
                <c:pt idx="7">
                  <c:v>2.5990000000000011</c:v>
                </c:pt>
                <c:pt idx="8">
                  <c:v>2.6619999999999968</c:v>
                </c:pt>
                <c:pt idx="9">
                  <c:v>2.629999999999999</c:v>
                </c:pt>
                <c:pt idx="10">
                  <c:v>2.3619999999999921</c:v>
                </c:pt>
                <c:pt idx="11">
                  <c:v>2.3080000000000038</c:v>
                </c:pt>
                <c:pt idx="12">
                  <c:v>2.2939999999999938</c:v>
                </c:pt>
                <c:pt idx="13">
                  <c:v>2.3570000000000002</c:v>
                </c:pt>
                <c:pt idx="14">
                  <c:v>2.5070000000000041</c:v>
                </c:pt>
                <c:pt idx="15">
                  <c:v>2.5940000000000087</c:v>
                </c:pt>
                <c:pt idx="16">
                  <c:v>2.6589999999999971</c:v>
                </c:pt>
                <c:pt idx="17">
                  <c:v>2.7109999999999945</c:v>
                </c:pt>
                <c:pt idx="18">
                  <c:v>2.7550000000000079</c:v>
                </c:pt>
                <c:pt idx="19">
                  <c:v>2.7940000000000058</c:v>
                </c:pt>
                <c:pt idx="20">
                  <c:v>2.8300000000000014</c:v>
                </c:pt>
                <c:pt idx="21">
                  <c:v>2.8649999999999913</c:v>
                </c:pt>
                <c:pt idx="22">
                  <c:v>2.8980000000000001</c:v>
                </c:pt>
                <c:pt idx="23">
                  <c:v>2.9310000000000067</c:v>
                </c:pt>
                <c:pt idx="24" formatCode="#,##0.00">
                  <c:v>2.9630000000000001</c:v>
                </c:pt>
                <c:pt idx="25">
                  <c:v>2.9949999999999961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2.7510000000000021</c:v>
                </c:pt>
                <c:pt idx="1">
                  <c:v>3.5419999999999905</c:v>
                </c:pt>
                <c:pt idx="2">
                  <c:v>3.2899999999999996</c:v>
                </c:pt>
                <c:pt idx="3">
                  <c:v>2.6260000000000003</c:v>
                </c:pt>
                <c:pt idx="4">
                  <c:v>2.9600000000000022</c:v>
                </c:pt>
                <c:pt idx="5">
                  <c:v>2.4239999999999942</c:v>
                </c:pt>
                <c:pt idx="6">
                  <c:v>2.5540000000000034</c:v>
                </c:pt>
                <c:pt idx="7">
                  <c:v>2.9010000000000034</c:v>
                </c:pt>
                <c:pt idx="8">
                  <c:v>3.1669999999999958</c:v>
                </c:pt>
                <c:pt idx="9">
                  <c:v>3.42</c:v>
                </c:pt>
                <c:pt idx="10">
                  <c:v>3.405000000000002</c:v>
                </c:pt>
                <c:pt idx="11">
                  <c:v>3.499999999999992</c:v>
                </c:pt>
                <c:pt idx="12">
                  <c:v>3.6089999999999942</c:v>
                </c:pt>
                <c:pt idx="13">
                  <c:v>3.6749999999999976</c:v>
                </c:pt>
                <c:pt idx="14">
                  <c:v>3.7349999999999954</c:v>
                </c:pt>
                <c:pt idx="15">
                  <c:v>3.7900000000000036</c:v>
                </c:pt>
                <c:pt idx="16">
                  <c:v>3.8349999999999991</c:v>
                </c:pt>
                <c:pt idx="17">
                  <c:v>3.8799999999999928</c:v>
                </c:pt>
                <c:pt idx="18">
                  <c:v>3.9259999999999975</c:v>
                </c:pt>
                <c:pt idx="19">
                  <c:v>3.972000000000008</c:v>
                </c:pt>
                <c:pt idx="20">
                  <c:v>4.0210000000000052</c:v>
                </c:pt>
                <c:pt idx="21">
                  <c:v>4.0700000000000083</c:v>
                </c:pt>
                <c:pt idx="22">
                  <c:v>4.1189999999999998</c:v>
                </c:pt>
                <c:pt idx="23">
                  <c:v>4.1669999999999936</c:v>
                </c:pt>
                <c:pt idx="24" formatCode="#,##0.00">
                  <c:v>4.213999999999996</c:v>
                </c:pt>
                <c:pt idx="25">
                  <c:v>4.2599999999999953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6.4949999999999868</c:v>
                </c:pt>
                <c:pt idx="1">
                  <c:v>6.6380000000000052</c:v>
                </c:pt>
                <c:pt idx="2">
                  <c:v>5.9510000000000014</c:v>
                </c:pt>
                <c:pt idx="3">
                  <c:v>6.167999999999993</c:v>
                </c:pt>
                <c:pt idx="4">
                  <c:v>5.8159999999999865</c:v>
                </c:pt>
                <c:pt idx="5">
                  <c:v>4.6690000000000058</c:v>
                </c:pt>
                <c:pt idx="6">
                  <c:v>5.0370000000000061</c:v>
                </c:pt>
                <c:pt idx="7">
                  <c:v>5.0250000000000048</c:v>
                </c:pt>
                <c:pt idx="8">
                  <c:v>4.7969999999999962</c:v>
                </c:pt>
                <c:pt idx="9">
                  <c:v>5.7680000000000033</c:v>
                </c:pt>
                <c:pt idx="10">
                  <c:v>5.5590000000000099</c:v>
                </c:pt>
                <c:pt idx="11">
                  <c:v>5.5939999999999968</c:v>
                </c:pt>
                <c:pt idx="12">
                  <c:v>5.5059999999999985</c:v>
                </c:pt>
                <c:pt idx="13">
                  <c:v>5.4620000000000068</c:v>
                </c:pt>
                <c:pt idx="14">
                  <c:v>5.400000000000019</c:v>
                </c:pt>
                <c:pt idx="15">
                  <c:v>5.3180000000000121</c:v>
                </c:pt>
                <c:pt idx="16">
                  <c:v>5.2019999999999929</c:v>
                </c:pt>
                <c:pt idx="17">
                  <c:v>5.0879999999999947</c:v>
                </c:pt>
                <c:pt idx="18">
                  <c:v>4.9749999999999952</c:v>
                </c:pt>
                <c:pt idx="19">
                  <c:v>4.8650000000000029</c:v>
                </c:pt>
                <c:pt idx="20">
                  <c:v>4.7610000000000099</c:v>
                </c:pt>
                <c:pt idx="21">
                  <c:v>4.6569999999999938</c:v>
                </c:pt>
                <c:pt idx="22">
                  <c:v>4.55400000000001</c:v>
                </c:pt>
                <c:pt idx="23">
                  <c:v>4.4520000000000053</c:v>
                </c:pt>
                <c:pt idx="24" formatCode="#,##0.00">
                  <c:v>4.3519999999999959</c:v>
                </c:pt>
                <c:pt idx="25">
                  <c:v>4.2529999999999877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17.143000000000029</c:v>
                </c:pt>
                <c:pt idx="1">
                  <c:v>16.950999999999979</c:v>
                </c:pt>
                <c:pt idx="2">
                  <c:v>18.629999999999956</c:v>
                </c:pt>
                <c:pt idx="3">
                  <c:v>16.756000000000039</c:v>
                </c:pt>
                <c:pt idx="4">
                  <c:v>18.027000000000022</c:v>
                </c:pt>
                <c:pt idx="5">
                  <c:v>17.908999999999978</c:v>
                </c:pt>
                <c:pt idx="6">
                  <c:v>19.61200000000002</c:v>
                </c:pt>
                <c:pt idx="7">
                  <c:v>19.870999999999945</c:v>
                </c:pt>
                <c:pt idx="8">
                  <c:v>19.727999999999938</c:v>
                </c:pt>
                <c:pt idx="9">
                  <c:v>19.171000000000035</c:v>
                </c:pt>
                <c:pt idx="10">
                  <c:v>18.780999999999985</c:v>
                </c:pt>
                <c:pt idx="11">
                  <c:v>18.566999999999986</c:v>
                </c:pt>
                <c:pt idx="12">
                  <c:v>18.244</c:v>
                </c:pt>
                <c:pt idx="13">
                  <c:v>17.924000000000014</c:v>
                </c:pt>
                <c:pt idx="14">
                  <c:v>17.687000000000001</c:v>
                </c:pt>
                <c:pt idx="15">
                  <c:v>17.388999999999974</c:v>
                </c:pt>
                <c:pt idx="16">
                  <c:v>17.13900000000001</c:v>
                </c:pt>
                <c:pt idx="17">
                  <c:v>16.889999999999969</c:v>
                </c:pt>
                <c:pt idx="18">
                  <c:v>16.65199999999998</c:v>
                </c:pt>
                <c:pt idx="19">
                  <c:v>16.422999999999984</c:v>
                </c:pt>
                <c:pt idx="20">
                  <c:v>16.213999999999988</c:v>
                </c:pt>
                <c:pt idx="21">
                  <c:v>15.997999999999955</c:v>
                </c:pt>
                <c:pt idx="22">
                  <c:v>15.788000000000041</c:v>
                </c:pt>
                <c:pt idx="23">
                  <c:v>15.58400000000001</c:v>
                </c:pt>
                <c:pt idx="24" formatCode="#,##0.00">
                  <c:v>15.386000000000006</c:v>
                </c:pt>
                <c:pt idx="25">
                  <c:v>15.19700000000002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23.859000000000016</c:v>
                </c:pt>
                <c:pt idx="1">
                  <c:v>21.066000000000038</c:v>
                </c:pt>
                <c:pt idx="2">
                  <c:v>20.263000000000037</c:v>
                </c:pt>
                <c:pt idx="3">
                  <c:v>22.560999999999986</c:v>
                </c:pt>
                <c:pt idx="4">
                  <c:v>26.466999999999942</c:v>
                </c:pt>
                <c:pt idx="5">
                  <c:v>24.680999999999987</c:v>
                </c:pt>
                <c:pt idx="6">
                  <c:v>30.42100000000001</c:v>
                </c:pt>
                <c:pt idx="7">
                  <c:v>32.759999999999962</c:v>
                </c:pt>
                <c:pt idx="8">
                  <c:v>28.337000000000028</c:v>
                </c:pt>
                <c:pt idx="9">
                  <c:v>29.48500000000001</c:v>
                </c:pt>
                <c:pt idx="10">
                  <c:v>30.34300000000005</c:v>
                </c:pt>
                <c:pt idx="11">
                  <c:v>30.046999999999922</c:v>
                </c:pt>
                <c:pt idx="12">
                  <c:v>30.44</c:v>
                </c:pt>
                <c:pt idx="13">
                  <c:v>31.337999999999969</c:v>
                </c:pt>
                <c:pt idx="14">
                  <c:v>32.022999999999982</c:v>
                </c:pt>
                <c:pt idx="15">
                  <c:v>32.315999999999889</c:v>
                </c:pt>
                <c:pt idx="16">
                  <c:v>32.575000000000081</c:v>
                </c:pt>
                <c:pt idx="17">
                  <c:v>32.766000000000041</c:v>
                </c:pt>
                <c:pt idx="18">
                  <c:v>32.993000000000123</c:v>
                </c:pt>
                <c:pt idx="19">
                  <c:v>33.204000000000114</c:v>
                </c:pt>
                <c:pt idx="20">
                  <c:v>33.453999999999951</c:v>
                </c:pt>
                <c:pt idx="21">
                  <c:v>33.710999999999956</c:v>
                </c:pt>
                <c:pt idx="22">
                  <c:v>33.976000000000028</c:v>
                </c:pt>
                <c:pt idx="23">
                  <c:v>34.247000000000014</c:v>
                </c:pt>
                <c:pt idx="24" formatCode="#,##0.00">
                  <c:v>34.522000000000006</c:v>
                </c:pt>
                <c:pt idx="25">
                  <c:v>34.801000000000037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52.019999999999811</c:v>
                </c:pt>
                <c:pt idx="1">
                  <c:v>52.957999999999963</c:v>
                </c:pt>
                <c:pt idx="2">
                  <c:v>54.517000000000067</c:v>
                </c:pt>
                <c:pt idx="3">
                  <c:v>54.107999999999961</c:v>
                </c:pt>
                <c:pt idx="4">
                  <c:v>55.940000000000019</c:v>
                </c:pt>
                <c:pt idx="5">
                  <c:v>54.341999999999949</c:v>
                </c:pt>
                <c:pt idx="6">
                  <c:v>57.259000000000029</c:v>
                </c:pt>
                <c:pt idx="7">
                  <c:v>55.089000000000219</c:v>
                </c:pt>
                <c:pt idx="8">
                  <c:v>55.812000000000005</c:v>
                </c:pt>
                <c:pt idx="9">
                  <c:v>58.845999999999975</c:v>
                </c:pt>
                <c:pt idx="10">
                  <c:v>60.472000000000122</c:v>
                </c:pt>
                <c:pt idx="11">
                  <c:v>60.597000000000065</c:v>
                </c:pt>
                <c:pt idx="12">
                  <c:v>60.623999999999917</c:v>
                </c:pt>
                <c:pt idx="13">
                  <c:v>60.661999999999956</c:v>
                </c:pt>
                <c:pt idx="14">
                  <c:v>60.760000000000034</c:v>
                </c:pt>
                <c:pt idx="15">
                  <c:v>60.893000000000001</c:v>
                </c:pt>
                <c:pt idx="16">
                  <c:v>60.977000000000061</c:v>
                </c:pt>
                <c:pt idx="17">
                  <c:v>61.045000000000051</c:v>
                </c:pt>
                <c:pt idx="18">
                  <c:v>61.10399999999985</c:v>
                </c:pt>
                <c:pt idx="19">
                  <c:v>61.161999999999836</c:v>
                </c:pt>
                <c:pt idx="20">
                  <c:v>61.230999999999995</c:v>
                </c:pt>
                <c:pt idx="21">
                  <c:v>61.303999999999888</c:v>
                </c:pt>
                <c:pt idx="22">
                  <c:v>61.375999999999834</c:v>
                </c:pt>
                <c:pt idx="23">
                  <c:v>61.474999999999831</c:v>
                </c:pt>
                <c:pt idx="24" formatCode="#,##0.00">
                  <c:v>61.571999999999761</c:v>
                </c:pt>
                <c:pt idx="25">
                  <c:v>61.669000000000025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11.395999999999979</c:v>
                </c:pt>
                <c:pt idx="1">
                  <c:v>12.329000000000006</c:v>
                </c:pt>
                <c:pt idx="2">
                  <c:v>13.904999999999999</c:v>
                </c:pt>
                <c:pt idx="3">
                  <c:v>13.209999999999942</c:v>
                </c:pt>
                <c:pt idx="4">
                  <c:v>13.937999999999981</c:v>
                </c:pt>
                <c:pt idx="5">
                  <c:v>14.136000000000024</c:v>
                </c:pt>
                <c:pt idx="6">
                  <c:v>16.333999999999989</c:v>
                </c:pt>
                <c:pt idx="7">
                  <c:v>15.858999999999972</c:v>
                </c:pt>
                <c:pt idx="8">
                  <c:v>14.739999999999982</c:v>
                </c:pt>
                <c:pt idx="9">
                  <c:v>15.527999999999924</c:v>
                </c:pt>
                <c:pt idx="10">
                  <c:v>14.162999999999993</c:v>
                </c:pt>
                <c:pt idx="11">
                  <c:v>14.62999999999999</c:v>
                </c:pt>
                <c:pt idx="12">
                  <c:v>14.571999999999989</c:v>
                </c:pt>
                <c:pt idx="13">
                  <c:v>14.594000000000005</c:v>
                </c:pt>
                <c:pt idx="14">
                  <c:v>14.647999999999959</c:v>
                </c:pt>
                <c:pt idx="15">
                  <c:v>14.679000000000023</c:v>
                </c:pt>
                <c:pt idx="16">
                  <c:v>14.700000000000003</c:v>
                </c:pt>
                <c:pt idx="17">
                  <c:v>14.720999999999972</c:v>
                </c:pt>
                <c:pt idx="18">
                  <c:v>14.738999999999979</c:v>
                </c:pt>
                <c:pt idx="19">
                  <c:v>14.757999999999987</c:v>
                </c:pt>
                <c:pt idx="20">
                  <c:v>14.779999999999983</c:v>
                </c:pt>
                <c:pt idx="21">
                  <c:v>14.797999999999981</c:v>
                </c:pt>
                <c:pt idx="22">
                  <c:v>14.817000000000023</c:v>
                </c:pt>
                <c:pt idx="23">
                  <c:v>14.835000000000001</c:v>
                </c:pt>
                <c:pt idx="24" formatCode="#,##0.00">
                  <c:v>14.852000000000018</c:v>
                </c:pt>
                <c:pt idx="25">
                  <c:v>14.869000000000016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22.002000000000045</c:v>
                </c:pt>
                <c:pt idx="1">
                  <c:v>25.182000000000013</c:v>
                </c:pt>
                <c:pt idx="2">
                  <c:v>25.316000000000045</c:v>
                </c:pt>
                <c:pt idx="3">
                  <c:v>25.774999999999981</c:v>
                </c:pt>
                <c:pt idx="4">
                  <c:v>25.520000000000067</c:v>
                </c:pt>
                <c:pt idx="5">
                  <c:v>26.058000000000007</c:v>
                </c:pt>
                <c:pt idx="6">
                  <c:v>25.513000000000048</c:v>
                </c:pt>
                <c:pt idx="7">
                  <c:v>25.259999999999966</c:v>
                </c:pt>
                <c:pt idx="8">
                  <c:v>27.618999999999975</c:v>
                </c:pt>
                <c:pt idx="9">
                  <c:v>29.887000000000029</c:v>
                </c:pt>
                <c:pt idx="10">
                  <c:v>27.44600000000003</c:v>
                </c:pt>
                <c:pt idx="11">
                  <c:v>26.003999999999991</c:v>
                </c:pt>
                <c:pt idx="12">
                  <c:v>26.75400000000004</c:v>
                </c:pt>
                <c:pt idx="13">
                  <c:v>27.661000000000012</c:v>
                </c:pt>
                <c:pt idx="14">
                  <c:v>28.561000000000003</c:v>
                </c:pt>
                <c:pt idx="15">
                  <c:v>29.251999999999967</c:v>
                </c:pt>
                <c:pt idx="16">
                  <c:v>29.855000000000011</c:v>
                </c:pt>
                <c:pt idx="17">
                  <c:v>30.403999999999979</c:v>
                </c:pt>
                <c:pt idx="18">
                  <c:v>30.922999999999981</c:v>
                </c:pt>
                <c:pt idx="19">
                  <c:v>31.420000000000016</c:v>
                </c:pt>
                <c:pt idx="20">
                  <c:v>31.909000000000027</c:v>
                </c:pt>
                <c:pt idx="21">
                  <c:v>32.380000000000024</c:v>
                </c:pt>
                <c:pt idx="22">
                  <c:v>32.834000000000039</c:v>
                </c:pt>
                <c:pt idx="23">
                  <c:v>33.272999999999996</c:v>
                </c:pt>
                <c:pt idx="24" formatCode="#,##0.00">
                  <c:v>33.694999999999979</c:v>
                </c:pt>
                <c:pt idx="25">
                  <c:v>34.103000000000009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6.2280000000000006</c:v>
                </c:pt>
                <c:pt idx="1">
                  <c:v>6.1539999999999999</c:v>
                </c:pt>
                <c:pt idx="2">
                  <c:v>9.4329999999999981</c:v>
                </c:pt>
                <c:pt idx="3">
                  <c:v>8.1789999999999967</c:v>
                </c:pt>
                <c:pt idx="4">
                  <c:v>7.7709999999999964</c:v>
                </c:pt>
                <c:pt idx="5">
                  <c:v>8.652999999999988</c:v>
                </c:pt>
                <c:pt idx="6">
                  <c:v>7.6690000000000031</c:v>
                </c:pt>
                <c:pt idx="7">
                  <c:v>7.5299999999999923</c:v>
                </c:pt>
                <c:pt idx="8">
                  <c:v>7.7839999999999892</c:v>
                </c:pt>
                <c:pt idx="9">
                  <c:v>7.1420000000000092</c:v>
                </c:pt>
                <c:pt idx="10">
                  <c:v>7.5000000000000018</c:v>
                </c:pt>
                <c:pt idx="11">
                  <c:v>7.4409999999999981</c:v>
                </c:pt>
                <c:pt idx="12">
                  <c:v>7.4269999999999783</c:v>
                </c:pt>
                <c:pt idx="13">
                  <c:v>7.4090000000000114</c:v>
                </c:pt>
                <c:pt idx="14">
                  <c:v>7.4000000000000137</c:v>
                </c:pt>
                <c:pt idx="15">
                  <c:v>7.4010000000000096</c:v>
                </c:pt>
                <c:pt idx="16">
                  <c:v>7.3980000000000095</c:v>
                </c:pt>
                <c:pt idx="17">
                  <c:v>7.3939999999999806</c:v>
                </c:pt>
                <c:pt idx="18">
                  <c:v>7.3910000000000107</c:v>
                </c:pt>
                <c:pt idx="19">
                  <c:v>7.3869999999999978</c:v>
                </c:pt>
                <c:pt idx="20">
                  <c:v>7.3810000000000056</c:v>
                </c:pt>
                <c:pt idx="21">
                  <c:v>7.3759999999999923</c:v>
                </c:pt>
                <c:pt idx="22">
                  <c:v>7.3719999999999999</c:v>
                </c:pt>
                <c:pt idx="23">
                  <c:v>7.367</c:v>
                </c:pt>
                <c:pt idx="24" formatCode="#,##0.00">
                  <c:v>7.363999999999999</c:v>
                </c:pt>
                <c:pt idx="25">
                  <c:v>7.3600000000000119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10.751999999999965</c:v>
                </c:pt>
                <c:pt idx="1">
                  <c:v>11.285999999999992</c:v>
                </c:pt>
                <c:pt idx="2">
                  <c:v>10.640000000000025</c:v>
                </c:pt>
                <c:pt idx="3">
                  <c:v>12.303000000000001</c:v>
                </c:pt>
                <c:pt idx="4">
                  <c:v>11.888999999999996</c:v>
                </c:pt>
                <c:pt idx="5">
                  <c:v>14.015000000000002</c:v>
                </c:pt>
                <c:pt idx="6">
                  <c:v>16.822000000000006</c:v>
                </c:pt>
                <c:pt idx="7">
                  <c:v>14.601999999999995</c:v>
                </c:pt>
                <c:pt idx="8">
                  <c:v>13.943000000000008</c:v>
                </c:pt>
                <c:pt idx="9">
                  <c:v>14.655000000000012</c:v>
                </c:pt>
                <c:pt idx="10">
                  <c:v>14.929000000000009</c:v>
                </c:pt>
                <c:pt idx="11">
                  <c:v>15.325999999999981</c:v>
                </c:pt>
                <c:pt idx="12">
                  <c:v>15.477000000000025</c:v>
                </c:pt>
                <c:pt idx="13">
                  <c:v>15.779000000000021</c:v>
                </c:pt>
                <c:pt idx="14">
                  <c:v>16.017000000000003</c:v>
                </c:pt>
                <c:pt idx="15">
                  <c:v>16.213000000000065</c:v>
                </c:pt>
                <c:pt idx="16">
                  <c:v>16.396999999999977</c:v>
                </c:pt>
                <c:pt idx="17">
                  <c:v>16.558000000000021</c:v>
                </c:pt>
                <c:pt idx="18">
                  <c:v>16.710999999999981</c:v>
                </c:pt>
                <c:pt idx="19">
                  <c:v>16.86399999999994</c:v>
                </c:pt>
                <c:pt idx="20">
                  <c:v>17.024000000000015</c:v>
                </c:pt>
                <c:pt idx="21">
                  <c:v>17.181999999999963</c:v>
                </c:pt>
                <c:pt idx="22">
                  <c:v>17.335999999999984</c:v>
                </c:pt>
                <c:pt idx="23">
                  <c:v>17.485000000000056</c:v>
                </c:pt>
                <c:pt idx="24" formatCode="#,##0.00">
                  <c:v>17.626000000000037</c:v>
                </c:pt>
                <c:pt idx="25">
                  <c:v>17.759999999999962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7.0560000000000178</c:v>
                </c:pt>
                <c:pt idx="1">
                  <c:v>6.00199999999999</c:v>
                </c:pt>
                <c:pt idx="2">
                  <c:v>6.1519999999999975</c:v>
                </c:pt>
                <c:pt idx="3">
                  <c:v>6.2340000000000098</c:v>
                </c:pt>
                <c:pt idx="4">
                  <c:v>6.0399999999999965</c:v>
                </c:pt>
                <c:pt idx="5">
                  <c:v>5.8260000000000041</c:v>
                </c:pt>
                <c:pt idx="6">
                  <c:v>5.2610000000000001</c:v>
                </c:pt>
                <c:pt idx="7">
                  <c:v>5.2409999999999952</c:v>
                </c:pt>
                <c:pt idx="8">
                  <c:v>5.1169999999999991</c:v>
                </c:pt>
                <c:pt idx="9">
                  <c:v>5.3670000000000009</c:v>
                </c:pt>
                <c:pt idx="10">
                  <c:v>5.405999999999989</c:v>
                </c:pt>
                <c:pt idx="11">
                  <c:v>5.462000000000014</c:v>
                </c:pt>
                <c:pt idx="12">
                  <c:v>5.4169999999999847</c:v>
                </c:pt>
                <c:pt idx="13">
                  <c:v>5.3630000000000058</c:v>
                </c:pt>
                <c:pt idx="14">
                  <c:v>5.3049999999999988</c:v>
                </c:pt>
                <c:pt idx="15">
                  <c:v>5.2610000000000108</c:v>
                </c:pt>
                <c:pt idx="16">
                  <c:v>5.2219999999999951</c:v>
                </c:pt>
                <c:pt idx="17">
                  <c:v>5.1830000000000087</c:v>
                </c:pt>
                <c:pt idx="18">
                  <c:v>5.1440000000000055</c:v>
                </c:pt>
                <c:pt idx="19">
                  <c:v>5.1039999999999877</c:v>
                </c:pt>
                <c:pt idx="20">
                  <c:v>5.0649999999999986</c:v>
                </c:pt>
                <c:pt idx="21">
                  <c:v>5.0239999999999929</c:v>
                </c:pt>
                <c:pt idx="22">
                  <c:v>4.9829999999999997</c:v>
                </c:pt>
                <c:pt idx="23">
                  <c:v>4.9419999999999984</c:v>
                </c:pt>
                <c:pt idx="24" formatCode="#,##0.00">
                  <c:v>4.9020000000000064</c:v>
                </c:pt>
                <c:pt idx="25">
                  <c:v>4.8610000000000007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4.6240000000000014</c:v>
                </c:pt>
                <c:pt idx="1">
                  <c:v>5.4490000000000114</c:v>
                </c:pt>
                <c:pt idx="2">
                  <c:v>6.1170000000000115</c:v>
                </c:pt>
                <c:pt idx="3">
                  <c:v>6.0679999999999996</c:v>
                </c:pt>
                <c:pt idx="4">
                  <c:v>6.1170000000000062</c:v>
                </c:pt>
                <c:pt idx="5">
                  <c:v>6.9620000000000086</c:v>
                </c:pt>
                <c:pt idx="6">
                  <c:v>7.4090000000000025</c:v>
                </c:pt>
                <c:pt idx="7">
                  <c:v>6.7709999999999804</c:v>
                </c:pt>
                <c:pt idx="8">
                  <c:v>5.9030000000000147</c:v>
                </c:pt>
                <c:pt idx="9">
                  <c:v>6.7500000000000089</c:v>
                </c:pt>
                <c:pt idx="10">
                  <c:v>8.1189999999999731</c:v>
                </c:pt>
                <c:pt idx="11">
                  <c:v>8.0719999999999921</c:v>
                </c:pt>
                <c:pt idx="12">
                  <c:v>8.0109999999999939</c:v>
                </c:pt>
                <c:pt idx="13">
                  <c:v>8.0019999999999918</c:v>
                </c:pt>
                <c:pt idx="14">
                  <c:v>8.0540000000000234</c:v>
                </c:pt>
                <c:pt idx="15">
                  <c:v>8.11</c:v>
                </c:pt>
                <c:pt idx="16">
                  <c:v>8.1879999999999971</c:v>
                </c:pt>
                <c:pt idx="17">
                  <c:v>8.2769999999999868</c:v>
                </c:pt>
                <c:pt idx="18">
                  <c:v>8.3720000000000088</c:v>
                </c:pt>
                <c:pt idx="19">
                  <c:v>8.4690000000000012</c:v>
                </c:pt>
                <c:pt idx="20">
                  <c:v>8.5680000000000192</c:v>
                </c:pt>
                <c:pt idx="21">
                  <c:v>8.6680000000000028</c:v>
                </c:pt>
                <c:pt idx="22">
                  <c:v>8.7679999999999687</c:v>
                </c:pt>
                <c:pt idx="23">
                  <c:v>8.8670000000000027</c:v>
                </c:pt>
                <c:pt idx="24" formatCode="#,##0.00">
                  <c:v>8.9659999999999869</c:v>
                </c:pt>
                <c:pt idx="25">
                  <c:v>9.0630000000000077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39.704999999999899</c:v>
                </c:pt>
                <c:pt idx="1">
                  <c:v>40.039999999999992</c:v>
                </c:pt>
                <c:pt idx="2">
                  <c:v>43.492000000000075</c:v>
                </c:pt>
                <c:pt idx="3">
                  <c:v>45.232999999999976</c:v>
                </c:pt>
                <c:pt idx="4">
                  <c:v>47.728999999999964</c:v>
                </c:pt>
                <c:pt idx="5">
                  <c:v>48.213000000000065</c:v>
                </c:pt>
                <c:pt idx="6">
                  <c:v>50.400999999999875</c:v>
                </c:pt>
                <c:pt idx="7">
                  <c:v>44.520999999999937</c:v>
                </c:pt>
                <c:pt idx="8">
                  <c:v>46.860999999999997</c:v>
                </c:pt>
                <c:pt idx="9">
                  <c:v>51.161999999999935</c:v>
                </c:pt>
                <c:pt idx="10">
                  <c:v>47.349999999999945</c:v>
                </c:pt>
                <c:pt idx="11">
                  <c:v>48.421999999999812</c:v>
                </c:pt>
                <c:pt idx="12">
                  <c:v>48.84500000000007</c:v>
                </c:pt>
                <c:pt idx="13">
                  <c:v>49.322000000000003</c:v>
                </c:pt>
                <c:pt idx="14">
                  <c:v>49.813000000000059</c:v>
                </c:pt>
                <c:pt idx="15">
                  <c:v>50.218000000000025</c:v>
                </c:pt>
                <c:pt idx="16">
                  <c:v>50.595999999999911</c:v>
                </c:pt>
                <c:pt idx="17">
                  <c:v>50.989000000000026</c:v>
                </c:pt>
                <c:pt idx="18">
                  <c:v>51.394000000000041</c:v>
                </c:pt>
                <c:pt idx="19">
                  <c:v>51.814000000000121</c:v>
                </c:pt>
                <c:pt idx="20">
                  <c:v>52.252000000000109</c:v>
                </c:pt>
                <c:pt idx="21">
                  <c:v>52.681999999999981</c:v>
                </c:pt>
                <c:pt idx="22">
                  <c:v>53.112999999999971</c:v>
                </c:pt>
                <c:pt idx="23">
                  <c:v>53.545000000000059</c:v>
                </c:pt>
                <c:pt idx="24" formatCode="#,##0.00">
                  <c:v>53.976000000000163</c:v>
                </c:pt>
                <c:pt idx="25">
                  <c:v>54.407999999999959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22.306999999999981</c:v>
                </c:pt>
                <c:pt idx="1">
                  <c:v>24.235999999999922</c:v>
                </c:pt>
                <c:pt idx="2">
                  <c:v>25.749999999999996</c:v>
                </c:pt>
                <c:pt idx="3">
                  <c:v>25.749999999999989</c:v>
                </c:pt>
                <c:pt idx="4">
                  <c:v>29.29499999999998</c:v>
                </c:pt>
                <c:pt idx="5">
                  <c:v>25.448999999999923</c:v>
                </c:pt>
                <c:pt idx="6">
                  <c:v>33.204999999999927</c:v>
                </c:pt>
                <c:pt idx="7">
                  <c:v>28.830999999999964</c:v>
                </c:pt>
                <c:pt idx="8">
                  <c:v>28.404000000000043</c:v>
                </c:pt>
                <c:pt idx="9">
                  <c:v>32.475000000000072</c:v>
                </c:pt>
                <c:pt idx="10">
                  <c:v>28.011000000000013</c:v>
                </c:pt>
                <c:pt idx="11">
                  <c:v>28.359000000000034</c:v>
                </c:pt>
                <c:pt idx="12">
                  <c:v>28.87100000000007</c:v>
                </c:pt>
                <c:pt idx="13">
                  <c:v>29.028000000000013</c:v>
                </c:pt>
                <c:pt idx="14">
                  <c:v>29.363000000000024</c:v>
                </c:pt>
                <c:pt idx="15">
                  <c:v>29.65799999999992</c:v>
                </c:pt>
                <c:pt idx="16">
                  <c:v>29.979000000000013</c:v>
                </c:pt>
                <c:pt idx="17">
                  <c:v>30.29899999999995</c:v>
                </c:pt>
                <c:pt idx="18">
                  <c:v>30.618999999999918</c:v>
                </c:pt>
                <c:pt idx="19">
                  <c:v>30.940999999999992</c:v>
                </c:pt>
                <c:pt idx="20">
                  <c:v>31.270999999999983</c:v>
                </c:pt>
                <c:pt idx="21">
                  <c:v>31.596000000000025</c:v>
                </c:pt>
                <c:pt idx="22">
                  <c:v>31.924000000000007</c:v>
                </c:pt>
                <c:pt idx="23">
                  <c:v>32.254999999999981</c:v>
                </c:pt>
                <c:pt idx="24" formatCode="#,##0.00">
                  <c:v>32.588000000000086</c:v>
                </c:pt>
                <c:pt idx="25">
                  <c:v>32.924000000000042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8.7100000000000097</c:v>
                </c:pt>
                <c:pt idx="1">
                  <c:v>10.749999999999982</c:v>
                </c:pt>
                <c:pt idx="2">
                  <c:v>10.751999999999995</c:v>
                </c:pt>
                <c:pt idx="3">
                  <c:v>10.862999999999994</c:v>
                </c:pt>
                <c:pt idx="4">
                  <c:v>10.672999999999981</c:v>
                </c:pt>
                <c:pt idx="5">
                  <c:v>11.07800000000003</c:v>
                </c:pt>
                <c:pt idx="6">
                  <c:v>9.1080000000000183</c:v>
                </c:pt>
                <c:pt idx="7">
                  <c:v>10.748999999999976</c:v>
                </c:pt>
                <c:pt idx="8">
                  <c:v>10.239999999999984</c:v>
                </c:pt>
                <c:pt idx="9">
                  <c:v>9.7299999999999898</c:v>
                </c:pt>
                <c:pt idx="10">
                  <c:v>9.7139999999999809</c:v>
                </c:pt>
                <c:pt idx="11">
                  <c:v>9.8749999999999964</c:v>
                </c:pt>
                <c:pt idx="12">
                  <c:v>9.8600000000000207</c:v>
                </c:pt>
                <c:pt idx="13">
                  <c:v>9.9630000000000098</c:v>
                </c:pt>
                <c:pt idx="14">
                  <c:v>10.08200000000001</c:v>
                </c:pt>
                <c:pt idx="15">
                  <c:v>10.143000000000008</c:v>
                </c:pt>
                <c:pt idx="16">
                  <c:v>10.223999999999993</c:v>
                </c:pt>
                <c:pt idx="17">
                  <c:v>10.304999999999993</c:v>
                </c:pt>
                <c:pt idx="18">
                  <c:v>10.371999999999995</c:v>
                </c:pt>
                <c:pt idx="19">
                  <c:v>10.43299999999998</c:v>
                </c:pt>
                <c:pt idx="20">
                  <c:v>10.502999999999977</c:v>
                </c:pt>
                <c:pt idx="21">
                  <c:v>10.578000000000008</c:v>
                </c:pt>
                <c:pt idx="22">
                  <c:v>10.655999999999985</c:v>
                </c:pt>
                <c:pt idx="23">
                  <c:v>10.733999999999991</c:v>
                </c:pt>
                <c:pt idx="24" formatCode="#,##0.00">
                  <c:v>10.811000000000012</c:v>
                </c:pt>
                <c:pt idx="25">
                  <c:v>10.887000000000008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9.9130000000000233</c:v>
                </c:pt>
                <c:pt idx="1">
                  <c:v>9.961999999999982</c:v>
                </c:pt>
                <c:pt idx="2">
                  <c:v>10.962999999999996</c:v>
                </c:pt>
                <c:pt idx="3">
                  <c:v>11.929000000000013</c:v>
                </c:pt>
                <c:pt idx="4">
                  <c:v>11.414</c:v>
                </c:pt>
                <c:pt idx="5">
                  <c:v>13.511999999999967</c:v>
                </c:pt>
                <c:pt idx="6">
                  <c:v>11.675999999999963</c:v>
                </c:pt>
                <c:pt idx="7">
                  <c:v>12.150999999999984</c:v>
                </c:pt>
                <c:pt idx="8">
                  <c:v>10.198000000000002</c:v>
                </c:pt>
                <c:pt idx="9">
                  <c:v>12.865000000000032</c:v>
                </c:pt>
                <c:pt idx="10">
                  <c:v>12.274000000000004</c:v>
                </c:pt>
                <c:pt idx="11">
                  <c:v>11.858999999999996</c:v>
                </c:pt>
                <c:pt idx="12">
                  <c:v>11.602000000000004</c:v>
                </c:pt>
                <c:pt idx="13">
                  <c:v>11.586000000000007</c:v>
                </c:pt>
                <c:pt idx="14">
                  <c:v>11.587000000000002</c:v>
                </c:pt>
                <c:pt idx="15">
                  <c:v>11.558999999999997</c:v>
                </c:pt>
                <c:pt idx="16">
                  <c:v>11.524999999999984</c:v>
                </c:pt>
                <c:pt idx="17">
                  <c:v>11.493999999999986</c:v>
                </c:pt>
                <c:pt idx="18">
                  <c:v>11.465999999999994</c:v>
                </c:pt>
                <c:pt idx="19">
                  <c:v>11.442999999999987</c:v>
                </c:pt>
                <c:pt idx="20">
                  <c:v>11.428000000000006</c:v>
                </c:pt>
                <c:pt idx="21">
                  <c:v>11.416000000000015</c:v>
                </c:pt>
                <c:pt idx="22">
                  <c:v>11.407999999999994</c:v>
                </c:pt>
                <c:pt idx="23">
                  <c:v>11.401999999999997</c:v>
                </c:pt>
                <c:pt idx="24" formatCode="#,##0.00">
                  <c:v>11.398000000000019</c:v>
                </c:pt>
                <c:pt idx="25">
                  <c:v>11.396999999999998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18.434999999999967</c:v>
                </c:pt>
                <c:pt idx="1">
                  <c:v>16.951000000000025</c:v>
                </c:pt>
                <c:pt idx="2">
                  <c:v>16.422000000000025</c:v>
                </c:pt>
                <c:pt idx="3">
                  <c:v>15.775999999999994</c:v>
                </c:pt>
                <c:pt idx="4">
                  <c:v>16.082000000000001</c:v>
                </c:pt>
                <c:pt idx="5">
                  <c:v>14.679999999999998</c:v>
                </c:pt>
                <c:pt idx="6">
                  <c:v>14.766000000000036</c:v>
                </c:pt>
                <c:pt idx="7">
                  <c:v>15.248999999999999</c:v>
                </c:pt>
                <c:pt idx="8">
                  <c:v>14.258000000000022</c:v>
                </c:pt>
                <c:pt idx="9">
                  <c:v>14.621000000000024</c:v>
                </c:pt>
                <c:pt idx="10">
                  <c:v>15.012000000000025</c:v>
                </c:pt>
                <c:pt idx="11">
                  <c:v>15.190000000000035</c:v>
                </c:pt>
                <c:pt idx="12">
                  <c:v>15.422999999999991</c:v>
                </c:pt>
                <c:pt idx="13">
                  <c:v>15.501999999999972</c:v>
                </c:pt>
                <c:pt idx="14">
                  <c:v>15.625000000000032</c:v>
                </c:pt>
                <c:pt idx="15">
                  <c:v>15.629999999999987</c:v>
                </c:pt>
                <c:pt idx="16">
                  <c:v>15.62</c:v>
                </c:pt>
                <c:pt idx="17">
                  <c:v>15.60999999999998</c:v>
                </c:pt>
                <c:pt idx="18">
                  <c:v>15.599000000000006</c:v>
                </c:pt>
                <c:pt idx="19">
                  <c:v>15.588000000000021</c:v>
                </c:pt>
                <c:pt idx="20">
                  <c:v>15.576999999999996</c:v>
                </c:pt>
                <c:pt idx="21">
                  <c:v>15.557999999999979</c:v>
                </c:pt>
                <c:pt idx="22">
                  <c:v>15.538000000000002</c:v>
                </c:pt>
                <c:pt idx="23">
                  <c:v>15.518000000000001</c:v>
                </c:pt>
                <c:pt idx="24" formatCode="#,##0.00">
                  <c:v>15.49799999999998</c:v>
                </c:pt>
                <c:pt idx="25">
                  <c:v>15.47900000000001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50.360000000000106</c:v>
                </c:pt>
                <c:pt idx="1">
                  <c:v>50.806999999999967</c:v>
                </c:pt>
                <c:pt idx="2">
                  <c:v>51.379999999999939</c:v>
                </c:pt>
                <c:pt idx="3">
                  <c:v>54.345999999999989</c:v>
                </c:pt>
                <c:pt idx="4">
                  <c:v>55.745000000000033</c:v>
                </c:pt>
                <c:pt idx="5">
                  <c:v>61.744999999999912</c:v>
                </c:pt>
                <c:pt idx="6">
                  <c:v>62.204000000000008</c:v>
                </c:pt>
                <c:pt idx="7">
                  <c:v>61.265000000000001</c:v>
                </c:pt>
                <c:pt idx="8">
                  <c:v>61.895000000000024</c:v>
                </c:pt>
                <c:pt idx="9">
                  <c:v>62.912999999999862</c:v>
                </c:pt>
                <c:pt idx="10">
                  <c:v>60.107999999999997</c:v>
                </c:pt>
                <c:pt idx="11">
                  <c:v>59.592999999999947</c:v>
                </c:pt>
                <c:pt idx="12">
                  <c:v>59.172000000000153</c:v>
                </c:pt>
                <c:pt idx="13">
                  <c:v>59.194000000000088</c:v>
                </c:pt>
                <c:pt idx="14">
                  <c:v>59.350000000000151</c:v>
                </c:pt>
                <c:pt idx="15">
                  <c:v>59.626000000000047</c:v>
                </c:pt>
                <c:pt idx="16">
                  <c:v>59.779000000000018</c:v>
                </c:pt>
                <c:pt idx="17">
                  <c:v>59.931999999999945</c:v>
                </c:pt>
                <c:pt idx="18">
                  <c:v>60.090999999999973</c:v>
                </c:pt>
                <c:pt idx="19">
                  <c:v>60.27000000000006</c:v>
                </c:pt>
                <c:pt idx="20">
                  <c:v>60.512000000000043</c:v>
                </c:pt>
                <c:pt idx="21">
                  <c:v>60.751000000000012</c:v>
                </c:pt>
                <c:pt idx="22">
                  <c:v>60.984999999999999</c:v>
                </c:pt>
                <c:pt idx="23">
                  <c:v>61.219000000000108</c:v>
                </c:pt>
                <c:pt idx="24" formatCode="#,##0.00">
                  <c:v>61.454999999999878</c:v>
                </c:pt>
                <c:pt idx="25">
                  <c:v>61.691000000000017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44.557000000000059</c:v>
                </c:pt>
                <c:pt idx="1">
                  <c:v>44.060000000000045</c:v>
                </c:pt>
                <c:pt idx="2">
                  <c:v>44.607000000000113</c:v>
                </c:pt>
                <c:pt idx="3">
                  <c:v>45.297000000000047</c:v>
                </c:pt>
                <c:pt idx="4">
                  <c:v>43.366999999999926</c:v>
                </c:pt>
                <c:pt idx="5">
                  <c:v>46.101999999999975</c:v>
                </c:pt>
                <c:pt idx="6">
                  <c:v>47.230999999999973</c:v>
                </c:pt>
                <c:pt idx="7">
                  <c:v>47.234000000000108</c:v>
                </c:pt>
                <c:pt idx="8">
                  <c:v>45.092000000000034</c:v>
                </c:pt>
                <c:pt idx="9">
                  <c:v>48.82300000000015</c:v>
                </c:pt>
                <c:pt idx="10">
                  <c:v>48.451999999999963</c:v>
                </c:pt>
                <c:pt idx="11">
                  <c:v>49.006999999999962</c:v>
                </c:pt>
                <c:pt idx="12">
                  <c:v>49.39000000000005</c:v>
                </c:pt>
                <c:pt idx="13">
                  <c:v>49.665000000000028</c:v>
                </c:pt>
                <c:pt idx="14">
                  <c:v>50.036999999999885</c:v>
                </c:pt>
                <c:pt idx="15">
                  <c:v>50.259000000000029</c:v>
                </c:pt>
                <c:pt idx="16">
                  <c:v>50.382000000000026</c:v>
                </c:pt>
                <c:pt idx="17">
                  <c:v>50.472999999999878</c:v>
                </c:pt>
                <c:pt idx="18">
                  <c:v>50.548999999999971</c:v>
                </c:pt>
                <c:pt idx="19">
                  <c:v>50.619999999999948</c:v>
                </c:pt>
                <c:pt idx="20">
                  <c:v>50.683999999999976</c:v>
                </c:pt>
                <c:pt idx="21">
                  <c:v>50.741000000000057</c:v>
                </c:pt>
                <c:pt idx="22">
                  <c:v>50.79199999999998</c:v>
                </c:pt>
                <c:pt idx="23">
                  <c:v>50.843000000000011</c:v>
                </c:pt>
                <c:pt idx="24" formatCode="#,##0.00">
                  <c:v>50.895999999999944</c:v>
                </c:pt>
                <c:pt idx="25">
                  <c:v>50.949999999999932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6.1140000000000114</c:v>
                </c:pt>
                <c:pt idx="1">
                  <c:v>6.7519999999999811</c:v>
                </c:pt>
                <c:pt idx="2">
                  <c:v>6.7820000000000036</c:v>
                </c:pt>
                <c:pt idx="3">
                  <c:v>4.8590000000000018</c:v>
                </c:pt>
                <c:pt idx="4">
                  <c:v>7.1109999999999962</c:v>
                </c:pt>
                <c:pt idx="5">
                  <c:v>5.8910000000000018</c:v>
                </c:pt>
                <c:pt idx="6">
                  <c:v>6.3260000000000023</c:v>
                </c:pt>
                <c:pt idx="7">
                  <c:v>7.452000000000008</c:v>
                </c:pt>
                <c:pt idx="8">
                  <c:v>7.0299999999999958</c:v>
                </c:pt>
                <c:pt idx="9">
                  <c:v>7.7709999999999892</c:v>
                </c:pt>
                <c:pt idx="10">
                  <c:v>6.713999999999988</c:v>
                </c:pt>
                <c:pt idx="11">
                  <c:v>6.6630000000000127</c:v>
                </c:pt>
                <c:pt idx="12">
                  <c:v>6.6449999999999871</c:v>
                </c:pt>
                <c:pt idx="13">
                  <c:v>6.726000000000008</c:v>
                </c:pt>
                <c:pt idx="14">
                  <c:v>6.8840000000000048</c:v>
                </c:pt>
                <c:pt idx="15">
                  <c:v>6.9670000000000076</c:v>
                </c:pt>
                <c:pt idx="16">
                  <c:v>7.0349999999999921</c:v>
                </c:pt>
                <c:pt idx="17">
                  <c:v>7.0880000000000045</c:v>
                </c:pt>
                <c:pt idx="18">
                  <c:v>7.1330000000000124</c:v>
                </c:pt>
                <c:pt idx="19">
                  <c:v>7.1750000000000034</c:v>
                </c:pt>
                <c:pt idx="20">
                  <c:v>7.2189999999999994</c:v>
                </c:pt>
                <c:pt idx="21">
                  <c:v>7.2599999999999891</c:v>
                </c:pt>
                <c:pt idx="22">
                  <c:v>7.2999999999999901</c:v>
                </c:pt>
                <c:pt idx="23">
                  <c:v>7.340000000000007</c:v>
                </c:pt>
                <c:pt idx="24">
                  <c:v>7.3800000000000017</c:v>
                </c:pt>
                <c:pt idx="25">
                  <c:v>7.4189999999999952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26.389000000000017</c:v>
                </c:pt>
                <c:pt idx="1">
                  <c:v>27.130999999999975</c:v>
                </c:pt>
                <c:pt idx="2">
                  <c:v>27.87099999999996</c:v>
                </c:pt>
                <c:pt idx="3">
                  <c:v>25.550000000000033</c:v>
                </c:pt>
                <c:pt idx="4">
                  <c:v>26.803000000000011</c:v>
                </c:pt>
                <c:pt idx="5">
                  <c:v>25.001999999999978</c:v>
                </c:pt>
                <c:pt idx="6">
                  <c:v>27.203000000000031</c:v>
                </c:pt>
                <c:pt idx="7">
                  <c:v>27.796999999999954</c:v>
                </c:pt>
                <c:pt idx="8">
                  <c:v>27.691999999999929</c:v>
                </c:pt>
                <c:pt idx="9">
                  <c:v>28.359000000000037</c:v>
                </c:pt>
                <c:pt idx="10">
                  <c:v>27.744999999999997</c:v>
                </c:pt>
                <c:pt idx="11">
                  <c:v>27.660999999999973</c:v>
                </c:pt>
                <c:pt idx="12">
                  <c:v>27.358999999999995</c:v>
                </c:pt>
                <c:pt idx="13">
                  <c:v>27.061000000000018</c:v>
                </c:pt>
                <c:pt idx="14">
                  <c:v>26.822000000000017</c:v>
                </c:pt>
                <c:pt idx="15">
                  <c:v>26.496999999999989</c:v>
                </c:pt>
                <c:pt idx="16">
                  <c:v>26.176000000000002</c:v>
                </c:pt>
                <c:pt idx="17">
                  <c:v>25.857999999999954</c:v>
                </c:pt>
                <c:pt idx="18">
                  <c:v>25.552999999999972</c:v>
                </c:pt>
                <c:pt idx="19">
                  <c:v>25.259999999999994</c:v>
                </c:pt>
                <c:pt idx="20">
                  <c:v>24.996000000000002</c:v>
                </c:pt>
                <c:pt idx="21">
                  <c:v>24.724999999999959</c:v>
                </c:pt>
                <c:pt idx="22">
                  <c:v>24.461000000000048</c:v>
                </c:pt>
                <c:pt idx="23">
                  <c:v>24.20300000000001</c:v>
                </c:pt>
                <c:pt idx="24">
                  <c:v>23.951999999999998</c:v>
                </c:pt>
                <c:pt idx="25">
                  <c:v>23.710000000000004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23.859000000000016</c:v>
                </c:pt>
                <c:pt idx="1">
                  <c:v>21.066000000000038</c:v>
                </c:pt>
                <c:pt idx="2">
                  <c:v>20.263000000000037</c:v>
                </c:pt>
                <c:pt idx="3">
                  <c:v>22.560999999999986</c:v>
                </c:pt>
                <c:pt idx="4">
                  <c:v>26.466999999999942</c:v>
                </c:pt>
                <c:pt idx="5">
                  <c:v>24.680999999999987</c:v>
                </c:pt>
                <c:pt idx="6">
                  <c:v>30.42100000000001</c:v>
                </c:pt>
                <c:pt idx="7">
                  <c:v>32.759999999999962</c:v>
                </c:pt>
                <c:pt idx="8">
                  <c:v>28.337000000000028</c:v>
                </c:pt>
                <c:pt idx="9">
                  <c:v>29.48500000000001</c:v>
                </c:pt>
                <c:pt idx="10">
                  <c:v>30.34300000000005</c:v>
                </c:pt>
                <c:pt idx="11">
                  <c:v>30.046999999999922</c:v>
                </c:pt>
                <c:pt idx="12">
                  <c:v>30.44</c:v>
                </c:pt>
                <c:pt idx="13">
                  <c:v>31.337999999999969</c:v>
                </c:pt>
                <c:pt idx="14">
                  <c:v>32.022999999999982</c:v>
                </c:pt>
                <c:pt idx="15">
                  <c:v>32.315999999999889</c:v>
                </c:pt>
                <c:pt idx="16">
                  <c:v>32.575000000000081</c:v>
                </c:pt>
                <c:pt idx="17">
                  <c:v>32.766000000000041</c:v>
                </c:pt>
                <c:pt idx="18">
                  <c:v>32.993000000000123</c:v>
                </c:pt>
                <c:pt idx="19">
                  <c:v>33.204000000000114</c:v>
                </c:pt>
                <c:pt idx="20">
                  <c:v>33.453999999999951</c:v>
                </c:pt>
                <c:pt idx="21">
                  <c:v>33.710999999999956</c:v>
                </c:pt>
                <c:pt idx="22">
                  <c:v>33.976000000000028</c:v>
                </c:pt>
                <c:pt idx="23">
                  <c:v>34.247000000000014</c:v>
                </c:pt>
                <c:pt idx="24" formatCode="#,##0.00">
                  <c:v>34.522000000000006</c:v>
                </c:pt>
                <c:pt idx="25">
                  <c:v>34.801000000000037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85.417999999999836</c:v>
                </c:pt>
                <c:pt idx="1">
                  <c:v>90.46899999999998</c:v>
                </c:pt>
                <c:pt idx="2">
                  <c:v>93.738000000000113</c:v>
                </c:pt>
                <c:pt idx="3">
                  <c:v>93.092999999999876</c:v>
                </c:pt>
                <c:pt idx="4">
                  <c:v>95.398000000000067</c:v>
                </c:pt>
                <c:pt idx="5">
                  <c:v>94.535999999999987</c:v>
                </c:pt>
                <c:pt idx="6">
                  <c:v>99.106000000000066</c:v>
                </c:pt>
                <c:pt idx="7">
                  <c:v>96.208000000000155</c:v>
                </c:pt>
                <c:pt idx="8">
                  <c:v>98.170999999999964</c:v>
                </c:pt>
                <c:pt idx="9">
                  <c:v>104.26099999999992</c:v>
                </c:pt>
                <c:pt idx="10">
                  <c:v>102.08100000000015</c:v>
                </c:pt>
                <c:pt idx="11">
                  <c:v>101.23100000000005</c:v>
                </c:pt>
                <c:pt idx="12">
                  <c:v>101.94999999999996</c:v>
                </c:pt>
                <c:pt idx="13">
                  <c:v>102.91699999999997</c:v>
                </c:pt>
                <c:pt idx="14">
                  <c:v>103.96899999999999</c:v>
                </c:pt>
                <c:pt idx="15">
                  <c:v>104.824</c:v>
                </c:pt>
                <c:pt idx="16">
                  <c:v>105.53200000000007</c:v>
                </c:pt>
                <c:pt idx="17">
                  <c:v>106.17</c:v>
                </c:pt>
                <c:pt idx="18">
                  <c:v>106.76599999999982</c:v>
                </c:pt>
                <c:pt idx="19">
                  <c:v>107.33999999999983</c:v>
                </c:pt>
                <c:pt idx="20">
                  <c:v>107.92000000000002</c:v>
                </c:pt>
                <c:pt idx="21">
                  <c:v>108.48199999999989</c:v>
                </c:pt>
                <c:pt idx="22">
                  <c:v>109.0269999999999</c:v>
                </c:pt>
                <c:pt idx="23">
                  <c:v>109.58299999999983</c:v>
                </c:pt>
                <c:pt idx="24">
                  <c:v>110.11899999999976</c:v>
                </c:pt>
                <c:pt idx="25">
                  <c:v>110.64100000000005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109.29499999999989</c:v>
                </c:pt>
                <c:pt idx="1">
                  <c:v>113.87899999999988</c:v>
                </c:pt>
                <c:pt idx="2">
                  <c:v>123.29900000000009</c:v>
                </c:pt>
                <c:pt idx="3">
                  <c:v>126.55899999999998</c:v>
                </c:pt>
                <c:pt idx="4">
                  <c:v>130.92799999999991</c:v>
                </c:pt>
                <c:pt idx="5">
                  <c:v>133.708</c:v>
                </c:pt>
                <c:pt idx="6">
                  <c:v>141.55099999999979</c:v>
                </c:pt>
                <c:pt idx="7">
                  <c:v>130.39599999999984</c:v>
                </c:pt>
                <c:pt idx="8">
                  <c:v>128.45000000000002</c:v>
                </c:pt>
                <c:pt idx="9">
                  <c:v>140.14600000000007</c:v>
                </c:pt>
                <c:pt idx="10">
                  <c:v>133.30299999999991</c:v>
                </c:pt>
                <c:pt idx="11">
                  <c:v>134.81599999999983</c:v>
                </c:pt>
                <c:pt idx="12">
                  <c:v>135.51000000000013</c:v>
                </c:pt>
                <c:pt idx="13">
                  <c:v>136.45200000000006</c:v>
                </c:pt>
                <c:pt idx="14">
                  <c:v>137.62100000000012</c:v>
                </c:pt>
                <c:pt idx="15">
                  <c:v>138.56300000000005</c:v>
                </c:pt>
                <c:pt idx="16">
                  <c:v>139.52899999999988</c:v>
                </c:pt>
                <c:pt idx="17">
                  <c:v>140.49899999999997</c:v>
                </c:pt>
                <c:pt idx="18">
                  <c:v>141.46899999999994</c:v>
                </c:pt>
                <c:pt idx="19">
                  <c:v>142.45500000000001</c:v>
                </c:pt>
                <c:pt idx="20">
                  <c:v>143.4920000000001</c:v>
                </c:pt>
                <c:pt idx="21">
                  <c:v>144.52199999999999</c:v>
                </c:pt>
                <c:pt idx="22">
                  <c:v>145.55999999999989</c:v>
                </c:pt>
                <c:pt idx="23">
                  <c:v>146.59700000000007</c:v>
                </c:pt>
                <c:pt idx="24">
                  <c:v>147.63100000000031</c:v>
                </c:pt>
                <c:pt idx="25">
                  <c:v>148.65999999999997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113.35200000000013</c:v>
                </c:pt>
                <c:pt idx="1">
                  <c:v>111.81800000000004</c:v>
                </c:pt>
                <c:pt idx="2">
                  <c:v>112.40900000000008</c:v>
                </c:pt>
                <c:pt idx="3">
                  <c:v>115.41900000000004</c:v>
                </c:pt>
                <c:pt idx="4">
                  <c:v>115.19399999999996</c:v>
                </c:pt>
                <c:pt idx="5">
                  <c:v>122.52699999999989</c:v>
                </c:pt>
                <c:pt idx="6">
                  <c:v>124.20100000000002</c:v>
                </c:pt>
                <c:pt idx="7">
                  <c:v>123.7480000000001</c:v>
                </c:pt>
                <c:pt idx="8">
                  <c:v>121.24500000000009</c:v>
                </c:pt>
                <c:pt idx="9">
                  <c:v>126.35700000000003</c:v>
                </c:pt>
                <c:pt idx="10">
                  <c:v>123.57199999999997</c:v>
                </c:pt>
                <c:pt idx="11">
                  <c:v>123.78999999999995</c:v>
                </c:pt>
                <c:pt idx="12">
                  <c:v>123.98500000000018</c:v>
                </c:pt>
                <c:pt idx="13">
                  <c:v>124.36100000000008</c:v>
                </c:pt>
                <c:pt idx="14">
                  <c:v>125.01200000000006</c:v>
                </c:pt>
                <c:pt idx="15">
                  <c:v>125.51500000000006</c:v>
                </c:pt>
                <c:pt idx="16">
                  <c:v>125.78100000000003</c:v>
                </c:pt>
                <c:pt idx="17">
                  <c:v>126.01499999999982</c:v>
                </c:pt>
                <c:pt idx="18">
                  <c:v>126.23899999999995</c:v>
                </c:pt>
                <c:pt idx="19">
                  <c:v>126.47800000000002</c:v>
                </c:pt>
                <c:pt idx="20">
                  <c:v>126.77300000000002</c:v>
                </c:pt>
                <c:pt idx="21">
                  <c:v>127.05000000000005</c:v>
                </c:pt>
                <c:pt idx="22">
                  <c:v>127.31499999999997</c:v>
                </c:pt>
                <c:pt idx="23">
                  <c:v>127.58000000000013</c:v>
                </c:pt>
                <c:pt idx="24">
                  <c:v>127.8489999999998</c:v>
                </c:pt>
                <c:pt idx="25">
                  <c:v>128.11999999999995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30.15344104147951</c:v>
                </c:pt>
                <c:pt idx="1">
                  <c:v>29.160983391463986</c:v>
                </c:pt>
                <c:pt idx="2">
                  <c:v>28.260663371206846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32.905043743616893</c:v>
                </c:pt>
                <c:pt idx="1">
                  <c:v>31.457341218336861</c:v>
                </c:pt>
                <c:pt idx="2">
                  <c:v>32.791369159878322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23.264959578683143</c:v>
                </c:pt>
                <c:pt idx="1">
                  <c:v>24.089456718221282</c:v>
                </c:pt>
                <c:pt idx="2">
                  <c:v>24.405151858052601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6.0739027181336045</c:v>
                </c:pt>
                <c:pt idx="1">
                  <c:v>7.1604547878742224</c:v>
                </c:pt>
                <c:pt idx="2">
                  <c:v>7.6763920229579368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6.1528996296250682</c:v>
                </c:pt>
                <c:pt idx="1">
                  <c:v>6.547369017222092</c:v>
                </c:pt>
                <c:pt idx="2">
                  <c:v>5.2299432448588412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1.4497532884617759</c:v>
                </c:pt>
                <c:pt idx="1">
                  <c:v>1.5843948668815662</c:v>
                </c:pt>
                <c:pt idx="2">
                  <c:v>1.6364803430454538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1.045000000000087</c:v>
                </c:pt>
                <c:pt idx="1">
                  <c:v>-0.4050000000000864</c:v>
                </c:pt>
                <c:pt idx="2">
                  <c:v>7.545000000000158</c:v>
                </c:pt>
                <c:pt idx="3">
                  <c:v>5.662000000000063</c:v>
                </c:pt>
                <c:pt idx="4">
                  <c:v>2.7430000000000199</c:v>
                </c:pt>
                <c:pt idx="5">
                  <c:v>0.82299999999998619</c:v>
                </c:pt>
                <c:pt idx="7">
                  <c:v>17.413000000000181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4.5479999999999734</c:v>
                </c:pt>
                <c:pt idx="1">
                  <c:v>15.357000000000056</c:v>
                </c:pt>
                <c:pt idx="2">
                  <c:v>8.5599999999999028</c:v>
                </c:pt>
                <c:pt idx="3">
                  <c:v>4.4579999999999878</c:v>
                </c:pt>
                <c:pt idx="4">
                  <c:v>-4.034999999999993</c:v>
                </c:pt>
                <c:pt idx="5">
                  <c:v>0.70500000000000718</c:v>
                </c:pt>
                <c:pt idx="7">
                  <c:v>29.592999999999932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0.45104162653475388</c:v>
                </c:pt>
                <c:pt idx="2">
                  <c:v>-1.0498821933233149</c:v>
                </c:pt>
                <c:pt idx="3">
                  <c:v>5.0095882493422783</c:v>
                </c:pt>
                <c:pt idx="4">
                  <c:v>-0.14339619526785308</c:v>
                </c:pt>
                <c:pt idx="6">
                  <c:v>5.2655866033224363E-2</c:v>
                </c:pt>
                <c:pt idx="7">
                  <c:v>4.0381704979197686E-2</c:v>
                </c:pt>
                <c:pt idx="8">
                  <c:v>4.8596515833843057E-2</c:v>
                </c:pt>
                <c:pt idx="10">
                  <c:v>1.5358458617548143</c:v>
                </c:pt>
                <c:pt idx="11">
                  <c:v>-0.21797830427717768</c:v>
                </c:pt>
                <c:pt idx="12">
                  <c:v>0.17669196832290623</c:v>
                </c:pt>
                <c:pt idx="14">
                  <c:v>-1.2514813857387508</c:v>
                </c:pt>
                <c:pt idx="15">
                  <c:v>-0.27767709406327779</c:v>
                </c:pt>
                <c:pt idx="16">
                  <c:v>0.68633796368617883</c:v>
                </c:pt>
                <c:pt idx="17">
                  <c:v>0.45736258099040583</c:v>
                </c:pt>
                <c:pt idx="19">
                  <c:v>0.91092574671074455</c:v>
                </c:pt>
                <c:pt idx="20">
                  <c:v>-0.44577695358650749</c:v>
                </c:pt>
                <c:pt idx="21">
                  <c:v>-0.10708839404691695</c:v>
                </c:pt>
                <c:pt idx="22">
                  <c:v>1.1343567040447589</c:v>
                </c:pt>
                <c:pt idx="23">
                  <c:v>0.18121558586061681</c:v>
                </c:pt>
                <c:pt idx="25">
                  <c:v>-2.5363003461624234</c:v>
                </c:pt>
                <c:pt idx="26">
                  <c:v>-0.18355248459583917</c:v>
                </c:pt>
                <c:pt idx="27">
                  <c:v>-0.63734382246776189</c:v>
                </c:pt>
                <c:pt idx="29">
                  <c:v>0.57588596646700463</c:v>
                </c:pt>
                <c:pt idx="30">
                  <c:v>-0.18031750076735742</c:v>
                </c:pt>
                <c:pt idx="31">
                  <c:v>-0.36982531599039081</c:v>
                </c:pt>
                <c:pt idx="32">
                  <c:v>3.8869219724996684</c:v>
                </c:pt>
                <c:pt idx="33">
                  <c:v>0.19343781862266596</c:v>
                </c:pt>
                <c:pt idx="34">
                  <c:v>0.85696973194751003</c:v>
                </c:pt>
                <c:pt idx="36">
                  <c:v>1.0116381175900413</c:v>
                </c:pt>
                <c:pt idx="37">
                  <c:v>0.24094229142275214</c:v>
                </c:pt>
                <c:pt idx="38">
                  <c:v>6.419742124821326E-2</c:v>
                </c:pt>
                <c:pt idx="39">
                  <c:v>2.2871403008292601</c:v>
                </c:pt>
                <c:pt idx="40">
                  <c:v>1.0648418509291435</c:v>
                </c:pt>
                <c:pt idx="42">
                  <c:v>1.1619583219652174</c:v>
                </c:pt>
                <c:pt idx="43">
                  <c:v>-7.1650730456340739E-3</c:v>
                </c:pt>
                <c:pt idx="44">
                  <c:v>0.35087334014520799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0.8427308538432543</c:v>
                </c:pt>
                <c:pt idx="2">
                  <c:v>-1.1947112660539605</c:v>
                </c:pt>
                <c:pt idx="3">
                  <c:v>-3.9388195216472188</c:v>
                </c:pt>
                <c:pt idx="4">
                  <c:v>-1.4963782203095688</c:v>
                </c:pt>
                <c:pt idx="6">
                  <c:v>-0.89725889352262334</c:v>
                </c:pt>
                <c:pt idx="7">
                  <c:v>-1.6463145560766113</c:v>
                </c:pt>
                <c:pt idx="8">
                  <c:v>-1.1489239073180224</c:v>
                </c:pt>
                <c:pt idx="10">
                  <c:v>2.4604183608536223</c:v>
                </c:pt>
                <c:pt idx="11">
                  <c:v>9.2025083482294434E-2</c:v>
                </c:pt>
                <c:pt idx="12">
                  <c:v>0.54939225010874893</c:v>
                </c:pt>
                <c:pt idx="14">
                  <c:v>1.0924347948600088</c:v>
                </c:pt>
                <c:pt idx="15">
                  <c:v>-1.0552061506744148</c:v>
                </c:pt>
                <c:pt idx="16">
                  <c:v>-0.25220468254091299</c:v>
                </c:pt>
                <c:pt idx="17">
                  <c:v>-0.42626026637628822</c:v>
                </c:pt>
                <c:pt idx="19">
                  <c:v>-3.3167821352178772</c:v>
                </c:pt>
                <c:pt idx="20">
                  <c:v>-1.9158610981917956</c:v>
                </c:pt>
                <c:pt idx="21">
                  <c:v>-1.440095483085635</c:v>
                </c:pt>
                <c:pt idx="22">
                  <c:v>-2.2955147075997107</c:v>
                </c:pt>
                <c:pt idx="23">
                  <c:v>-2.1360162415716588</c:v>
                </c:pt>
                <c:pt idx="25">
                  <c:v>-2.7476896796188699</c:v>
                </c:pt>
                <c:pt idx="26">
                  <c:v>0.14237004870456538</c:v>
                </c:pt>
                <c:pt idx="27">
                  <c:v>-0.53724655779424646</c:v>
                </c:pt>
                <c:pt idx="29">
                  <c:v>1.831269570546934</c:v>
                </c:pt>
                <c:pt idx="30">
                  <c:v>-0.26637085973442165</c:v>
                </c:pt>
                <c:pt idx="31">
                  <c:v>1.093327914447606</c:v>
                </c:pt>
                <c:pt idx="32">
                  <c:v>3.2061088404311988</c:v>
                </c:pt>
                <c:pt idx="33">
                  <c:v>4.3322003879009863</c:v>
                </c:pt>
                <c:pt idx="34">
                  <c:v>1.8952594904546149</c:v>
                </c:pt>
                <c:pt idx="36">
                  <c:v>3.7799193190167779</c:v>
                </c:pt>
                <c:pt idx="37">
                  <c:v>1.3070020013602912</c:v>
                </c:pt>
                <c:pt idx="38">
                  <c:v>3.8268923315034398</c:v>
                </c:pt>
                <c:pt idx="39">
                  <c:v>3.0114215701824598</c:v>
                </c:pt>
                <c:pt idx="40">
                  <c:v>2.8702255926849052</c:v>
                </c:pt>
                <c:pt idx="42">
                  <c:v>1.0341282082379166</c:v>
                </c:pt>
                <c:pt idx="43">
                  <c:v>3.869943935059017</c:v>
                </c:pt>
                <c:pt idx="44">
                  <c:v>3.0005914610312878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6.2552352441909171</c:v>
                </c:pt>
                <c:pt idx="1">
                  <c:v>0.73775606178387321</c:v>
                </c:pt>
                <c:pt idx="2">
                  <c:v>4.1795342724170155</c:v>
                </c:pt>
                <c:pt idx="3">
                  <c:v>2.8819090376985841</c:v>
                </c:pt>
                <c:pt idx="4">
                  <c:v>1.8525467924979324</c:v>
                </c:pt>
                <c:pt idx="5">
                  <c:v>5.4111651678837127</c:v>
                </c:pt>
                <c:pt idx="6">
                  <c:v>1.6604554920097385</c:v>
                </c:pt>
                <c:pt idx="7">
                  <c:v>1.1164477854674395</c:v>
                </c:pt>
                <c:pt idx="8">
                  <c:v>0.27064947338093059</c:v>
                </c:pt>
                <c:pt idx="9">
                  <c:v>-0.13625224381107515</c:v>
                </c:pt>
                <c:pt idx="10">
                  <c:v>2.4122310304109966</c:v>
                </c:pt>
                <c:pt idx="11">
                  <c:v>0.23488140662333734</c:v>
                </c:pt>
                <c:pt idx="12">
                  <c:v>-1.3941814978789751</c:v>
                </c:pt>
                <c:pt idx="13">
                  <c:v>-0.39469312264499257</c:v>
                </c:pt>
                <c:pt idx="14">
                  <c:v>-0.88040069732928039</c:v>
                </c:pt>
                <c:pt idx="15">
                  <c:v>-1.0173422730848998</c:v>
                </c:pt>
                <c:pt idx="16">
                  <c:v>-1.4476063007516435</c:v>
                </c:pt>
                <c:pt idx="17">
                  <c:v>-0.40528792303401673</c:v>
                </c:pt>
                <c:pt idx="18">
                  <c:v>-0.52509787463508317</c:v>
                </c:pt>
                <c:pt idx="19">
                  <c:v>2.3917871082811848E-2</c:v>
                </c:pt>
                <c:pt idx="20">
                  <c:v>0.10813606849848867</c:v>
                </c:pt>
                <c:pt idx="21">
                  <c:v>0.69212247425276008</c:v>
                </c:pt>
                <c:pt idx="22">
                  <c:v>-0.4850366658832872</c:v>
                </c:pt>
                <c:pt idx="23">
                  <c:v>-0.52236990519851467</c:v>
                </c:pt>
                <c:pt idx="24">
                  <c:v>-0.93108926861368513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-3.8860359757485696E-2</c:v>
                </c:pt>
                <c:pt idx="1">
                  <c:v>2.7840047599465514</c:v>
                </c:pt>
                <c:pt idx="2">
                  <c:v>12.242283067214537</c:v>
                </c:pt>
                <c:pt idx="3">
                  <c:v>0.16283313578885483</c:v>
                </c:pt>
                <c:pt idx="4">
                  <c:v>1.0832079660343759</c:v>
                </c:pt>
                <c:pt idx="5">
                  <c:v>5.2084382125279198</c:v>
                </c:pt>
                <c:pt idx="6">
                  <c:v>0.2555910917334927</c:v>
                </c:pt>
                <c:pt idx="7">
                  <c:v>5.9030334287902422</c:v>
                </c:pt>
                <c:pt idx="8">
                  <c:v>-0.27649205519136899</c:v>
                </c:pt>
                <c:pt idx="9">
                  <c:v>-0.27105932650248299</c:v>
                </c:pt>
                <c:pt idx="10">
                  <c:v>2.501586681543472</c:v>
                </c:pt>
                <c:pt idx="11">
                  <c:v>-0.90072598376248436</c:v>
                </c:pt>
                <c:pt idx="12">
                  <c:v>-2.9826920040543632</c:v>
                </c:pt>
                <c:pt idx="13">
                  <c:v>0.59097118944279181</c:v>
                </c:pt>
                <c:pt idx="14">
                  <c:v>-0.18659910266813284</c:v>
                </c:pt>
                <c:pt idx="15">
                  <c:v>-0.64934350716733391</c:v>
                </c:pt>
                <c:pt idx="16">
                  <c:v>1.1481473786293366</c:v>
                </c:pt>
                <c:pt idx="17">
                  <c:v>3.4463579311708088</c:v>
                </c:pt>
                <c:pt idx="18">
                  <c:v>-0.39379688289113979</c:v>
                </c:pt>
                <c:pt idx="19">
                  <c:v>-7.7863543821609649E-2</c:v>
                </c:pt>
                <c:pt idx="20">
                  <c:v>-0.75889612529772776</c:v>
                </c:pt>
                <c:pt idx="21">
                  <c:v>1.5535730517857731</c:v>
                </c:pt>
                <c:pt idx="22">
                  <c:v>3.4044577171392199E-2</c:v>
                </c:pt>
                <c:pt idx="23">
                  <c:v>8.9836243820768047E-2</c:v>
                </c:pt>
                <c:pt idx="24">
                  <c:v>4.5262226893181392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6.9929913059747904</c:v>
                </c:pt>
                <c:pt idx="1">
                  <c:v>14.325155270497234</c:v>
                </c:pt>
                <c:pt idx="2">
                  <c:v>5.3235315374580381</c:v>
                </c:pt>
                <c:pt idx="3">
                  <c:v>-1.1593000912556377</c:v>
                </c:pt>
                <c:pt idx="4">
                  <c:v>-3.7400423938108176</c:v>
                </c:pt>
                <c:pt idx="5">
                  <c:v>-0.90646792658628783</c:v>
                </c:pt>
                <c:pt idx="6">
                  <c:v>0.80025854275124786</c:v>
                </c:pt>
                <c:pt idx="7">
                  <c:v>-1.0074065710818019</c:v>
                </c:pt>
                <c:pt idx="8">
                  <c:v>-3.2157196739463885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2.7451444001890621</c:v>
                </c:pt>
                <c:pt idx="1">
                  <c:v>18.696762381565676</c:v>
                </c:pt>
                <c:pt idx="2">
                  <c:v>8.112659820373338</c:v>
                </c:pt>
                <c:pt idx="3">
                  <c:v>-3.8834179878168484</c:v>
                </c:pt>
                <c:pt idx="4">
                  <c:v>0.90317595823665897</c:v>
                </c:pt>
                <c:pt idx="5">
                  <c:v>2.9746975044580637</c:v>
                </c:pt>
                <c:pt idx="6">
                  <c:v>0.794676926488048</c:v>
                </c:pt>
                <c:pt idx="7">
                  <c:v>0.12388082099215936</c:v>
                </c:pt>
                <c:pt idx="8">
                  <c:v>-0.8745798244863181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24.16033523993223</c:v>
                </c:pt>
                <c:pt idx="1">
                  <c:v>26.552276642466467</c:v>
                </c:pt>
                <c:pt idx="2">
                  <c:v>28.168805205519604</c:v>
                </c:pt>
                <c:pt idx="3">
                  <c:v>28.903928139857289</c:v>
                </c:pt>
                <c:pt idx="4">
                  <c:v>28.793025667676208</c:v>
                </c:pt>
                <c:pt idx="5">
                  <c:v>29.920115047612224</c:v>
                </c:pt>
                <c:pt idx="6">
                  <c:v>34.041800596489985</c:v>
                </c:pt>
                <c:pt idx="7">
                  <c:v>33.434162142804468</c:v>
                </c:pt>
                <c:pt idx="8">
                  <c:v>33.226915600865041</c:v>
                </c:pt>
                <c:pt idx="9">
                  <c:v>36.081629271105179</c:v>
                </c:pt>
                <c:pt idx="10">
                  <c:v>36.175350291803142</c:v>
                </c:pt>
                <c:pt idx="11">
                  <c:v>31.721262541748512</c:v>
                </c:pt>
                <c:pt idx="12">
                  <c:v>32.034392578240599</c:v>
                </c:pt>
                <c:pt idx="13">
                  <c:v>32.435711168700138</c:v>
                </c:pt>
                <c:pt idx="14">
                  <c:v>32.863270129345111</c:v>
                </c:pt>
                <c:pt idx="15">
                  <c:v>33.189119307219734</c:v>
                </c:pt>
                <c:pt idx="16">
                  <c:v>33.484331405061361</c:v>
                </c:pt>
                <c:pt idx="17">
                  <c:v>33.768978165925468</c:v>
                </c:pt>
                <c:pt idx="18">
                  <c:v>34.05512321979743</c:v>
                </c:pt>
                <c:pt idx="19">
                  <c:v>34.335884736192291</c:v>
                </c:pt>
                <c:pt idx="20">
                  <c:v>34.631305948939342</c:v>
                </c:pt>
                <c:pt idx="21">
                  <c:v>34.918112543158109</c:v>
                </c:pt>
                <c:pt idx="22">
                  <c:v>35.216566213056645</c:v>
                </c:pt>
                <c:pt idx="23">
                  <c:v>35.511710812909833</c:v>
                </c:pt>
                <c:pt idx="24">
                  <c:v>35.83434056366432</c:v>
                </c:pt>
                <c:pt idx="25">
                  <c:v>36.136489932045656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10.178591788210849</c:v>
                </c:pt>
                <c:pt idx="1">
                  <c:v>11.768516007742342</c:v>
                </c:pt>
                <c:pt idx="2">
                  <c:v>12.619793693395026</c:v>
                </c:pt>
                <c:pt idx="3">
                  <c:v>13.170003671920535</c:v>
                </c:pt>
                <c:pt idx="4">
                  <c:v>14.534695034883619</c:v>
                </c:pt>
                <c:pt idx="5">
                  <c:v>13.976107523465355</c:v>
                </c:pt>
                <c:pt idx="6">
                  <c:v>13.476753667916622</c:v>
                </c:pt>
                <c:pt idx="7">
                  <c:v>13.801824492694406</c:v>
                </c:pt>
                <c:pt idx="8">
                  <c:v>13.96579961727965</c:v>
                </c:pt>
                <c:pt idx="9">
                  <c:v>15.041831827879232</c:v>
                </c:pt>
                <c:pt idx="10">
                  <c:v>14.713863585249229</c:v>
                </c:pt>
                <c:pt idx="11">
                  <c:v>14.515350896726215</c:v>
                </c:pt>
                <c:pt idx="12">
                  <c:v>14.727607792645598</c:v>
                </c:pt>
                <c:pt idx="13">
                  <c:v>14.973375514008193</c:v>
                </c:pt>
                <c:pt idx="14">
                  <c:v>15.238800208065832</c:v>
                </c:pt>
                <c:pt idx="15">
                  <c:v>15.458948256702142</c:v>
                </c:pt>
                <c:pt idx="16">
                  <c:v>15.667738623068246</c:v>
                </c:pt>
                <c:pt idx="17">
                  <c:v>15.878061906796963</c:v>
                </c:pt>
                <c:pt idx="18">
                  <c:v>16.075440709642287</c:v>
                </c:pt>
                <c:pt idx="19">
                  <c:v>16.267907098579276</c:v>
                </c:pt>
                <c:pt idx="20">
                  <c:v>16.468684084335333</c:v>
                </c:pt>
                <c:pt idx="21">
                  <c:v>16.666378610179908</c:v>
                </c:pt>
                <c:pt idx="22">
                  <c:v>16.870729634599343</c:v>
                </c:pt>
                <c:pt idx="23">
                  <c:v>17.069601658116625</c:v>
                </c:pt>
                <c:pt idx="24">
                  <c:v>17.283899657432165</c:v>
                </c:pt>
                <c:pt idx="25">
                  <c:v>17.49786834519578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23.380262882374485</c:v>
                </c:pt>
                <c:pt idx="1">
                  <c:v>22.454849888802521</c:v>
                </c:pt>
                <c:pt idx="2">
                  <c:v>23.719724578922492</c:v>
                </c:pt>
                <c:pt idx="3">
                  <c:v>24.079968057142715</c:v>
                </c:pt>
                <c:pt idx="4">
                  <c:v>25.217238249123668</c:v>
                </c:pt>
                <c:pt idx="5">
                  <c:v>26.13565184866232</c:v>
                </c:pt>
                <c:pt idx="6">
                  <c:v>29.321637110242413</c:v>
                </c:pt>
                <c:pt idx="7">
                  <c:v>26.439008914947131</c:v>
                </c:pt>
                <c:pt idx="8">
                  <c:v>27.799177140823151</c:v>
                </c:pt>
                <c:pt idx="9">
                  <c:v>29.696604845027657</c:v>
                </c:pt>
                <c:pt idx="10">
                  <c:v>30.315186121079336</c:v>
                </c:pt>
                <c:pt idx="11">
                  <c:v>35.294195816248212</c:v>
                </c:pt>
                <c:pt idx="12">
                  <c:v>35.776767748720864</c:v>
                </c:pt>
                <c:pt idx="13">
                  <c:v>36.355699376442203</c:v>
                </c:pt>
                <c:pt idx="14">
                  <c:v>36.973634884253777</c:v>
                </c:pt>
                <c:pt idx="15">
                  <c:v>37.498490743822508</c:v>
                </c:pt>
                <c:pt idx="16">
                  <c:v>37.996894359967769</c:v>
                </c:pt>
                <c:pt idx="17">
                  <c:v>38.487281454876452</c:v>
                </c:pt>
                <c:pt idx="18">
                  <c:v>38.980172312723148</c:v>
                </c:pt>
                <c:pt idx="19">
                  <c:v>39.469118687734394</c:v>
                </c:pt>
                <c:pt idx="20">
                  <c:v>39.975545628256675</c:v>
                </c:pt>
                <c:pt idx="21">
                  <c:v>40.480696864355586</c:v>
                </c:pt>
                <c:pt idx="22">
                  <c:v>40.993377897208212</c:v>
                </c:pt>
                <c:pt idx="23">
                  <c:v>41.511960742293567</c:v>
                </c:pt>
                <c:pt idx="24">
                  <c:v>42.03895601277241</c:v>
                </c:pt>
                <c:pt idx="25">
                  <c:v>42.557469188293872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12.574932827721099</c:v>
                </c:pt>
                <c:pt idx="1">
                  <c:v>13.297670626388316</c:v>
                </c:pt>
                <c:pt idx="2">
                  <c:v>14.06865881063532</c:v>
                </c:pt>
                <c:pt idx="3">
                  <c:v>14.11714789212164</c:v>
                </c:pt>
                <c:pt idx="4">
                  <c:v>13.644958574611342</c:v>
                </c:pt>
                <c:pt idx="5">
                  <c:v>13.951855954474535</c:v>
                </c:pt>
                <c:pt idx="6">
                  <c:v>15.047752021900235</c:v>
                </c:pt>
                <c:pt idx="7">
                  <c:v>15.526019830914533</c:v>
                </c:pt>
                <c:pt idx="8">
                  <c:v>14.777198461797596</c:v>
                </c:pt>
                <c:pt idx="9">
                  <c:v>16.972359070822069</c:v>
                </c:pt>
                <c:pt idx="10">
                  <c:v>16.833764992173119</c:v>
                </c:pt>
                <c:pt idx="11">
                  <c:v>16.113886438209395</c:v>
                </c:pt>
                <c:pt idx="12">
                  <c:v>16.151902759507045</c:v>
                </c:pt>
                <c:pt idx="13">
                  <c:v>16.24597600689858</c:v>
                </c:pt>
                <c:pt idx="14">
                  <c:v>16.351362044414593</c:v>
                </c:pt>
                <c:pt idx="15">
                  <c:v>16.423648934988638</c:v>
                </c:pt>
                <c:pt idx="16">
                  <c:v>16.485230304950264</c:v>
                </c:pt>
                <c:pt idx="17">
                  <c:v>16.539290493316372</c:v>
                </c:pt>
                <c:pt idx="18">
                  <c:v>16.586608344518396</c:v>
                </c:pt>
                <c:pt idx="19">
                  <c:v>16.638790244018885</c:v>
                </c:pt>
                <c:pt idx="20">
                  <c:v>16.700874103043954</c:v>
                </c:pt>
                <c:pt idx="21">
                  <c:v>16.761421845843671</c:v>
                </c:pt>
                <c:pt idx="22">
                  <c:v>16.823125281692306</c:v>
                </c:pt>
                <c:pt idx="23">
                  <c:v>16.887141531328531</c:v>
                </c:pt>
                <c:pt idx="24">
                  <c:v>16.948227015906074</c:v>
                </c:pt>
                <c:pt idx="25">
                  <c:v>16.996598127961974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24.046350774184855</c:v>
                </c:pt>
                <c:pt idx="1">
                  <c:v>24.190566883799761</c:v>
                </c:pt>
                <c:pt idx="2">
                  <c:v>24.290062952293635</c:v>
                </c:pt>
                <c:pt idx="3">
                  <c:v>25.568976271305043</c:v>
                </c:pt>
                <c:pt idx="4">
                  <c:v>25.607445266335841</c:v>
                </c:pt>
                <c:pt idx="5">
                  <c:v>27.616635951174089</c:v>
                </c:pt>
                <c:pt idx="6">
                  <c:v>28.704028418557776</c:v>
                </c:pt>
                <c:pt idx="7">
                  <c:v>27.789822180261549</c:v>
                </c:pt>
                <c:pt idx="8">
                  <c:v>28.119819795404407</c:v>
                </c:pt>
                <c:pt idx="9">
                  <c:v>29.903518535244299</c:v>
                </c:pt>
                <c:pt idx="10">
                  <c:v>29.469182743672022</c:v>
                </c:pt>
                <c:pt idx="11">
                  <c:v>27.845531930835389</c:v>
                </c:pt>
                <c:pt idx="12">
                  <c:v>27.82195358156887</c:v>
                </c:pt>
                <c:pt idx="13">
                  <c:v>28.011463981889154</c:v>
                </c:pt>
                <c:pt idx="14">
                  <c:v>28.270612751146754</c:v>
                </c:pt>
                <c:pt idx="15">
                  <c:v>28.509951117862386</c:v>
                </c:pt>
                <c:pt idx="16">
                  <c:v>28.723987857553745</c:v>
                </c:pt>
                <c:pt idx="17">
                  <c:v>28.925800021168296</c:v>
                </c:pt>
                <c:pt idx="18">
                  <c:v>29.127748558859796</c:v>
                </c:pt>
                <c:pt idx="19">
                  <c:v>29.32447160365448</c:v>
                </c:pt>
                <c:pt idx="20">
                  <c:v>29.543055836757119</c:v>
                </c:pt>
                <c:pt idx="21">
                  <c:v>29.740897989697007</c:v>
                </c:pt>
                <c:pt idx="22">
                  <c:v>29.94197794621585</c:v>
                </c:pt>
                <c:pt idx="23">
                  <c:v>30.146430883752451</c:v>
                </c:pt>
                <c:pt idx="24">
                  <c:v>30.353677811000889</c:v>
                </c:pt>
                <c:pt idx="25">
                  <c:v>30.552390709706398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25.986167071619267</c:v>
                </c:pt>
                <c:pt idx="1">
                  <c:v>24.499660119385048</c:v>
                </c:pt>
                <c:pt idx="2">
                  <c:v>25.569552903190566</c:v>
                </c:pt>
                <c:pt idx="3">
                  <c:v>26.907331389396816</c:v>
                </c:pt>
                <c:pt idx="4">
                  <c:v>27.174012009845569</c:v>
                </c:pt>
                <c:pt idx="5">
                  <c:v>26.546907401149362</c:v>
                </c:pt>
                <c:pt idx="6">
                  <c:v>29.482296393012671</c:v>
                </c:pt>
                <c:pt idx="7">
                  <c:v>27.227395687494806</c:v>
                </c:pt>
                <c:pt idx="8">
                  <c:v>27.989874909115514</c:v>
                </c:pt>
                <c:pt idx="9">
                  <c:v>30.546413940363617</c:v>
                </c:pt>
                <c:pt idx="10">
                  <c:v>31.958072569033074</c:v>
                </c:pt>
                <c:pt idx="11">
                  <c:v>32.079609844029292</c:v>
                </c:pt>
                <c:pt idx="12">
                  <c:v>32.418638958064008</c:v>
                </c:pt>
                <c:pt idx="13">
                  <c:v>32.85537082674086</c:v>
                </c:pt>
                <c:pt idx="14">
                  <c:v>33.329477243568085</c:v>
                </c:pt>
                <c:pt idx="15">
                  <c:v>33.723297760829183</c:v>
                </c:pt>
                <c:pt idx="16">
                  <c:v>34.083753773737406</c:v>
                </c:pt>
                <c:pt idx="17">
                  <c:v>34.432373933859353</c:v>
                </c:pt>
                <c:pt idx="18">
                  <c:v>34.778704551895039</c:v>
                </c:pt>
                <c:pt idx="19">
                  <c:v>35.116604306808142</c:v>
                </c:pt>
                <c:pt idx="20">
                  <c:v>35.462635420785183</c:v>
                </c:pt>
                <c:pt idx="21">
                  <c:v>35.791708116307703</c:v>
                </c:pt>
                <c:pt idx="22">
                  <c:v>36.114332482652706</c:v>
                </c:pt>
                <c:pt idx="23">
                  <c:v>36.454327120699226</c:v>
                </c:pt>
                <c:pt idx="24">
                  <c:v>36.814020564040739</c:v>
                </c:pt>
                <c:pt idx="25">
                  <c:v>37.166510781560994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7.0294190147272619</c:v>
                </c:pt>
                <c:pt idx="1">
                  <c:v>6.8697444867052218</c:v>
                </c:pt>
                <c:pt idx="2">
                  <c:v>7.2617457280345885</c:v>
                </c:pt>
                <c:pt idx="3">
                  <c:v>7.4156624678279783</c:v>
                </c:pt>
                <c:pt idx="4">
                  <c:v>7.0574335916271327</c:v>
                </c:pt>
                <c:pt idx="5">
                  <c:v>7.0296086519778598</c:v>
                </c:pt>
                <c:pt idx="6">
                  <c:v>7.823393299587976</c:v>
                </c:pt>
                <c:pt idx="7">
                  <c:v>8.0133847899600639</c:v>
                </c:pt>
                <c:pt idx="8">
                  <c:v>8.1737522653763879</c:v>
                </c:pt>
                <c:pt idx="9">
                  <c:v>8.1679727418820249</c:v>
                </c:pt>
                <c:pt idx="10">
                  <c:v>8.6900641439875983</c:v>
                </c:pt>
                <c:pt idx="11">
                  <c:v>7.8900573824089228</c:v>
                </c:pt>
                <c:pt idx="12">
                  <c:v>7.9528604562216492</c:v>
                </c:pt>
                <c:pt idx="13">
                  <c:v>8.0403536987615158</c:v>
                </c:pt>
                <c:pt idx="14">
                  <c:v>8.1372581696747979</c:v>
                </c:pt>
                <c:pt idx="15">
                  <c:v>8.2141162916966515</c:v>
                </c:pt>
                <c:pt idx="16">
                  <c:v>8.2887683187974908</c:v>
                </c:pt>
                <c:pt idx="17">
                  <c:v>8.357619358265298</c:v>
                </c:pt>
                <c:pt idx="18">
                  <c:v>8.4276450366147611</c:v>
                </c:pt>
                <c:pt idx="19">
                  <c:v>8.5035267008946303</c:v>
                </c:pt>
                <c:pt idx="20">
                  <c:v>8.5775482733677695</c:v>
                </c:pt>
                <c:pt idx="21">
                  <c:v>8.6535541025814933</c:v>
                </c:pt>
                <c:pt idx="22">
                  <c:v>8.7298911860368058</c:v>
                </c:pt>
                <c:pt idx="23">
                  <c:v>8.8036122224455102</c:v>
                </c:pt>
                <c:pt idx="24">
                  <c:v>8.8760728994534777</c:v>
                </c:pt>
                <c:pt idx="25">
                  <c:v>8.945655235721091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5.1441750114593248</c:v>
                </c:pt>
                <c:pt idx="1">
                  <c:v>6.3826726381426901</c:v>
                </c:pt>
                <c:pt idx="2">
                  <c:v>6.4516887771094291</c:v>
                </c:pt>
                <c:pt idx="3">
                  <c:v>6.2526529765829357</c:v>
                </c:pt>
                <c:pt idx="4">
                  <c:v>6.0388339971020386</c:v>
                </c:pt>
                <c:pt idx="5">
                  <c:v>6.5320112227195102</c:v>
                </c:pt>
                <c:pt idx="6">
                  <c:v>6.7368494872152977</c:v>
                </c:pt>
                <c:pt idx="7">
                  <c:v>6.715820878743151</c:v>
                </c:pt>
                <c:pt idx="8">
                  <c:v>6.933917169301882</c:v>
                </c:pt>
                <c:pt idx="9">
                  <c:v>7.5581709590494492</c:v>
                </c:pt>
                <c:pt idx="10">
                  <c:v>7.6484590081869497</c:v>
                </c:pt>
                <c:pt idx="11">
                  <c:v>11.141398287108302</c:v>
                </c:pt>
                <c:pt idx="12">
                  <c:v>11.280238414983142</c:v>
                </c:pt>
                <c:pt idx="13">
                  <c:v>11.460159610034152</c:v>
                </c:pt>
                <c:pt idx="14">
                  <c:v>11.654877033815204</c:v>
                </c:pt>
                <c:pt idx="15">
                  <c:v>11.831646510475435</c:v>
                </c:pt>
                <c:pt idx="16">
                  <c:v>12.003127996859652</c:v>
                </c:pt>
                <c:pt idx="17">
                  <c:v>12.169616227789341</c:v>
                </c:pt>
                <c:pt idx="18">
                  <c:v>12.336692098030911</c:v>
                </c:pt>
                <c:pt idx="19">
                  <c:v>12.506539028915043</c:v>
                </c:pt>
                <c:pt idx="20">
                  <c:v>12.685388665529008</c:v>
                </c:pt>
                <c:pt idx="21">
                  <c:v>12.849308163194966</c:v>
                </c:pt>
                <c:pt idx="22">
                  <c:v>13.025770300118962</c:v>
                </c:pt>
                <c:pt idx="23">
                  <c:v>13.200826770879729</c:v>
                </c:pt>
                <c:pt idx="24">
                  <c:v>13.376407160041669</c:v>
                </c:pt>
                <c:pt idx="25">
                  <c:v>13.551492436977192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4.7309804446040591</c:v>
                </c:pt>
                <c:pt idx="1">
                  <c:v>5.2413150951255618</c:v>
                </c:pt>
                <c:pt idx="2">
                  <c:v>5.3731601461948406</c:v>
                </c:pt>
                <c:pt idx="3">
                  <c:v>4.9125962050066496</c:v>
                </c:pt>
                <c:pt idx="4">
                  <c:v>4.8960725205035081</c:v>
                </c:pt>
                <c:pt idx="5">
                  <c:v>4.8438469002589946</c:v>
                </c:pt>
                <c:pt idx="6">
                  <c:v>5.3023416413287894</c:v>
                </c:pt>
                <c:pt idx="7">
                  <c:v>5.0661092431324741</c:v>
                </c:pt>
                <c:pt idx="8">
                  <c:v>4.7758230474858498</c:v>
                </c:pt>
                <c:pt idx="9">
                  <c:v>4.8681578431362613</c:v>
                </c:pt>
                <c:pt idx="10">
                  <c:v>5.1144963736399252</c:v>
                </c:pt>
                <c:pt idx="11">
                  <c:v>4.3066534769849865</c:v>
                </c:pt>
                <c:pt idx="12">
                  <c:v>4.3674285695642254</c:v>
                </c:pt>
                <c:pt idx="13">
                  <c:v>4.4150320339992248</c:v>
                </c:pt>
                <c:pt idx="14">
                  <c:v>4.4696100624897861</c:v>
                </c:pt>
                <c:pt idx="15">
                  <c:v>4.5048811618872842</c:v>
                </c:pt>
                <c:pt idx="16">
                  <c:v>4.5368631047267698</c:v>
                </c:pt>
                <c:pt idx="17">
                  <c:v>4.5670588120552287</c:v>
                </c:pt>
                <c:pt idx="18">
                  <c:v>4.6010076568256668</c:v>
                </c:pt>
                <c:pt idx="19">
                  <c:v>4.6392690938049164</c:v>
                </c:pt>
                <c:pt idx="20">
                  <c:v>4.6805158364279871</c:v>
                </c:pt>
                <c:pt idx="21">
                  <c:v>4.7172811273060224</c:v>
                </c:pt>
                <c:pt idx="22">
                  <c:v>4.7515478306068015</c:v>
                </c:pt>
                <c:pt idx="23">
                  <c:v>4.7819511401164556</c:v>
                </c:pt>
                <c:pt idx="24">
                  <c:v>4.8106404332162507</c:v>
                </c:pt>
                <c:pt idx="25">
                  <c:v>4.8380043184485562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6.5867918109510448</c:v>
                </c:pt>
                <c:pt idx="1">
                  <c:v>7.9626646213933521</c:v>
                </c:pt>
                <c:pt idx="2">
                  <c:v>8.8363498965950953</c:v>
                </c:pt>
                <c:pt idx="3">
                  <c:v>8.5563882089389285</c:v>
                </c:pt>
                <c:pt idx="4">
                  <c:v>9.2048214362529066</c:v>
                </c:pt>
                <c:pt idx="5">
                  <c:v>10.284912740143916</c:v>
                </c:pt>
                <c:pt idx="6">
                  <c:v>9.7944872894209709</c:v>
                </c:pt>
                <c:pt idx="7">
                  <c:v>10.379990004405592</c:v>
                </c:pt>
                <c:pt idx="8">
                  <c:v>9.6211802668737612</c:v>
                </c:pt>
                <c:pt idx="9">
                  <c:v>9.6294284762620261</c:v>
                </c:pt>
                <c:pt idx="10">
                  <c:v>10.148660496332841</c:v>
                </c:pt>
                <c:pt idx="11">
                  <c:v>8.8629766002067232</c:v>
                </c:pt>
                <c:pt idx="12">
                  <c:v>8.9430000268540049</c:v>
                </c:pt>
                <c:pt idx="13">
                  <c:v>9.0252728108507938</c:v>
                </c:pt>
                <c:pt idx="14">
                  <c:v>9.1232020512166887</c:v>
                </c:pt>
                <c:pt idx="15">
                  <c:v>9.2038082153143925</c:v>
                </c:pt>
                <c:pt idx="16">
                  <c:v>9.2702732867665691</c:v>
                </c:pt>
                <c:pt idx="17">
                  <c:v>9.333997428683956</c:v>
                </c:pt>
                <c:pt idx="18">
                  <c:v>9.4030840812826941</c:v>
                </c:pt>
                <c:pt idx="19">
                  <c:v>9.4698337558419361</c:v>
                </c:pt>
                <c:pt idx="20">
                  <c:v>9.5377901107572303</c:v>
                </c:pt>
                <c:pt idx="21">
                  <c:v>9.598319423251219</c:v>
                </c:pt>
                <c:pt idx="22">
                  <c:v>9.6664512679637866</c:v>
                </c:pt>
                <c:pt idx="23">
                  <c:v>9.7329740406203804</c:v>
                </c:pt>
                <c:pt idx="24">
                  <c:v>9.8114591143177439</c:v>
                </c:pt>
                <c:pt idx="25">
                  <c:v>9.8776011698303581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23.986435434971266</c:v>
                </c:pt>
                <c:pt idx="1">
                  <c:v>22.430354534666801</c:v>
                </c:pt>
                <c:pt idx="2">
                  <c:v>23.850431367308317</c:v>
                </c:pt>
                <c:pt idx="3">
                  <c:v>24.023531521093311</c:v>
                </c:pt>
                <c:pt idx="4">
                  <c:v>25.596128674363069</c:v>
                </c:pt>
                <c:pt idx="5">
                  <c:v>25.397518795947047</c:v>
                </c:pt>
                <c:pt idx="6">
                  <c:v>27.206948307868156</c:v>
                </c:pt>
                <c:pt idx="7">
                  <c:v>26.165336808391185</c:v>
                </c:pt>
                <c:pt idx="8">
                  <c:v>25.93333268056027</c:v>
                </c:pt>
                <c:pt idx="9">
                  <c:v>27.568028150227004</c:v>
                </c:pt>
                <c:pt idx="10">
                  <c:v>27.809749826358043</c:v>
                </c:pt>
                <c:pt idx="11">
                  <c:v>27.476079670191385</c:v>
                </c:pt>
                <c:pt idx="12">
                  <c:v>27.677496266165868</c:v>
                </c:pt>
                <c:pt idx="13">
                  <c:v>27.946490045599823</c:v>
                </c:pt>
                <c:pt idx="14">
                  <c:v>28.266575913184766</c:v>
                </c:pt>
                <c:pt idx="15">
                  <c:v>28.50152709610629</c:v>
                </c:pt>
                <c:pt idx="16">
                  <c:v>28.703896323375957</c:v>
                </c:pt>
                <c:pt idx="17">
                  <c:v>28.891985111527543</c:v>
                </c:pt>
                <c:pt idx="18">
                  <c:v>29.067048644952948</c:v>
                </c:pt>
                <c:pt idx="19">
                  <c:v>29.243745583963928</c:v>
                </c:pt>
                <c:pt idx="20">
                  <c:v>29.430929283854425</c:v>
                </c:pt>
                <c:pt idx="21">
                  <c:v>29.60945563705582</c:v>
                </c:pt>
                <c:pt idx="22">
                  <c:v>29.780504283935098</c:v>
                </c:pt>
                <c:pt idx="23">
                  <c:v>29.964171622475426</c:v>
                </c:pt>
                <c:pt idx="24">
                  <c:v>30.143135994022249</c:v>
                </c:pt>
                <c:pt idx="25">
                  <c:v>30.311336507901515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31.374923729758063</c:v>
                </c:pt>
                <c:pt idx="1">
                  <c:v>31.248214065025135</c:v>
                </c:pt>
                <c:pt idx="2">
                  <c:v>32.332207920420117</c:v>
                </c:pt>
                <c:pt idx="3">
                  <c:v>31.248793113377211</c:v>
                </c:pt>
                <c:pt idx="4">
                  <c:v>32.372565225813446</c:v>
                </c:pt>
                <c:pt idx="5">
                  <c:v>32.902082805130661</c:v>
                </c:pt>
                <c:pt idx="6">
                  <c:v>33.10997416080869</c:v>
                </c:pt>
                <c:pt idx="7">
                  <c:v>32.944533301983874</c:v>
                </c:pt>
                <c:pt idx="8">
                  <c:v>32.007244655948696</c:v>
                </c:pt>
                <c:pt idx="9">
                  <c:v>32.75983460961119</c:v>
                </c:pt>
                <c:pt idx="10">
                  <c:v>33.136964211753998</c:v>
                </c:pt>
                <c:pt idx="11">
                  <c:v>34.091022892553632</c:v>
                </c:pt>
                <c:pt idx="12">
                  <c:v>33.989086816645326</c:v>
                </c:pt>
                <c:pt idx="13">
                  <c:v>33.943109940050199</c:v>
                </c:pt>
                <c:pt idx="14">
                  <c:v>33.950700721198466</c:v>
                </c:pt>
                <c:pt idx="15">
                  <c:v>33.854857549050529</c:v>
                </c:pt>
                <c:pt idx="16">
                  <c:v>33.722325724779431</c:v>
                </c:pt>
                <c:pt idx="17">
                  <c:v>33.546414517722859</c:v>
                </c:pt>
                <c:pt idx="18">
                  <c:v>33.362617657617186</c:v>
                </c:pt>
                <c:pt idx="19">
                  <c:v>33.21321985235312</c:v>
                </c:pt>
                <c:pt idx="20">
                  <c:v>33.084584167913931</c:v>
                </c:pt>
                <c:pt idx="21">
                  <c:v>32.929829282687564</c:v>
                </c:pt>
                <c:pt idx="22">
                  <c:v>32.749532476373439</c:v>
                </c:pt>
                <c:pt idx="23">
                  <c:v>32.555907788006735</c:v>
                </c:pt>
                <c:pt idx="24">
                  <c:v>32.379570714861345</c:v>
                </c:pt>
                <c:pt idx="25">
                  <c:v>32.236238227991514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12.430505442566433</c:v>
                </c:pt>
                <c:pt idx="1">
                  <c:v>11.332463660858334</c:v>
                </c:pt>
                <c:pt idx="2">
                  <c:v>11.167885716608454</c:v>
                </c:pt>
                <c:pt idx="3">
                  <c:v>11.362967152185448</c:v>
                </c:pt>
                <c:pt idx="4">
                  <c:v>11.293537955141973</c:v>
                </c:pt>
                <c:pt idx="5">
                  <c:v>10.721232268742767</c:v>
                </c:pt>
                <c:pt idx="6">
                  <c:v>10.279870974335626</c:v>
                </c:pt>
                <c:pt idx="7">
                  <c:v>10.302632661580365</c:v>
                </c:pt>
                <c:pt idx="8">
                  <c:v>10.547256110392695</c:v>
                </c:pt>
                <c:pt idx="9">
                  <c:v>9.7078361247623537</c:v>
                </c:pt>
                <c:pt idx="10">
                  <c:v>9.3270507708637922</c:v>
                </c:pt>
                <c:pt idx="11">
                  <c:v>9.354289507233192</c:v>
                </c:pt>
                <c:pt idx="12">
                  <c:v>9.1196126170977454</c:v>
                </c:pt>
                <c:pt idx="13">
                  <c:v>8.8868799318010971</c:v>
                </c:pt>
                <c:pt idx="14">
                  <c:v>8.6435626259248721</c:v>
                </c:pt>
                <c:pt idx="15">
                  <c:v>8.3931212895897431</c:v>
                </c:pt>
                <c:pt idx="16">
                  <c:v>8.1563793255183121</c:v>
                </c:pt>
                <c:pt idx="17">
                  <c:v>7.9470749229838269</c:v>
                </c:pt>
                <c:pt idx="18">
                  <c:v>7.7362024580710766</c:v>
                </c:pt>
                <c:pt idx="19">
                  <c:v>7.4914594596661628</c:v>
                </c:pt>
                <c:pt idx="20">
                  <c:v>7.2692109938267002</c:v>
                </c:pt>
                <c:pt idx="21">
                  <c:v>7.1243466623621821</c:v>
                </c:pt>
                <c:pt idx="22">
                  <c:v>6.9844834842588037</c:v>
                </c:pt>
                <c:pt idx="23">
                  <c:v>6.818963521251586</c:v>
                </c:pt>
                <c:pt idx="24">
                  <c:v>6.5395975041068288</c:v>
                </c:pt>
                <c:pt idx="25">
                  <c:v>6.344358766809429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2.5746872737304041</c:v>
                </c:pt>
                <c:pt idx="1">
                  <c:v>2.8854031145965364</c:v>
                </c:pt>
                <c:pt idx="2">
                  <c:v>3.4046501130199092</c:v>
                </c:pt>
                <c:pt idx="3">
                  <c:v>2.9231497982600478</c:v>
                </c:pt>
                <c:pt idx="4">
                  <c:v>4.2549434105970176</c:v>
                </c:pt>
                <c:pt idx="5">
                  <c:v>3.6003629781646915</c:v>
                </c:pt>
                <c:pt idx="6">
                  <c:v>3.6850877961049253</c:v>
                </c:pt>
                <c:pt idx="7">
                  <c:v>3.5339576899178602</c:v>
                </c:pt>
                <c:pt idx="8">
                  <c:v>3.1594281916555489</c:v>
                </c:pt>
                <c:pt idx="9">
                  <c:v>4.125546924705576</c:v>
                </c:pt>
                <c:pt idx="10">
                  <c:v>3.205669855519699</c:v>
                </c:pt>
                <c:pt idx="11">
                  <c:v>3.0441232833363214</c:v>
                </c:pt>
                <c:pt idx="12">
                  <c:v>3.0891317360094517</c:v>
                </c:pt>
                <c:pt idx="13">
                  <c:v>3.1526273897454455</c:v>
                </c:pt>
                <c:pt idx="14">
                  <c:v>3.2175924744189222</c:v>
                </c:pt>
                <c:pt idx="15">
                  <c:v>3.2727891163771163</c:v>
                </c:pt>
                <c:pt idx="16">
                  <c:v>3.3243467859916014</c:v>
                </c:pt>
                <c:pt idx="17">
                  <c:v>3.3739524620198593</c:v>
                </c:pt>
                <c:pt idx="18">
                  <c:v>3.4207404000387402</c:v>
                </c:pt>
                <c:pt idx="19">
                  <c:v>3.4672983261034003</c:v>
                </c:pt>
                <c:pt idx="20">
                  <c:v>3.5211968318824201</c:v>
                </c:pt>
                <c:pt idx="21">
                  <c:v>3.5742993971945682</c:v>
                </c:pt>
                <c:pt idx="22">
                  <c:v>3.6273779700038746</c:v>
                </c:pt>
                <c:pt idx="23">
                  <c:v>3.6821366410176024</c:v>
                </c:pt>
                <c:pt idx="24">
                  <c:v>3.738422544848631</c:v>
                </c:pt>
                <c:pt idx="25">
                  <c:v>3.7966410449624908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11.728852065787844</c:v>
                </c:pt>
                <c:pt idx="1">
                  <c:v>11.98516210723677</c:v>
                </c:pt>
                <c:pt idx="2">
                  <c:v>11.445416800534316</c:v>
                </c:pt>
                <c:pt idx="3">
                  <c:v>12.028859708316631</c:v>
                </c:pt>
                <c:pt idx="4">
                  <c:v>13.130551189388321</c:v>
                </c:pt>
                <c:pt idx="5">
                  <c:v>12.584244848944888</c:v>
                </c:pt>
                <c:pt idx="6">
                  <c:v>13.701964482873676</c:v>
                </c:pt>
                <c:pt idx="7">
                  <c:v>13.310824634296399</c:v>
                </c:pt>
                <c:pt idx="8">
                  <c:v>12.582169999090786</c:v>
                </c:pt>
                <c:pt idx="9">
                  <c:v>13.563840084275697</c:v>
                </c:pt>
                <c:pt idx="10">
                  <c:v>11.703844151615607</c:v>
                </c:pt>
                <c:pt idx="11">
                  <c:v>11.911770997349127</c:v>
                </c:pt>
                <c:pt idx="12">
                  <c:v>11.89096226749469</c:v>
                </c:pt>
                <c:pt idx="13">
                  <c:v>11.918278785427805</c:v>
                </c:pt>
                <c:pt idx="14">
                  <c:v>11.940359082614295</c:v>
                </c:pt>
                <c:pt idx="15">
                  <c:v>11.912238142657596</c:v>
                </c:pt>
                <c:pt idx="16">
                  <c:v>11.874356490894328</c:v>
                </c:pt>
                <c:pt idx="17">
                  <c:v>11.830078226125922</c:v>
                </c:pt>
                <c:pt idx="18">
                  <c:v>11.789912702632435</c:v>
                </c:pt>
                <c:pt idx="19">
                  <c:v>11.749920814734399</c:v>
                </c:pt>
                <c:pt idx="20">
                  <c:v>11.709323076871797</c:v>
                </c:pt>
                <c:pt idx="21">
                  <c:v>11.666547923700724</c:v>
                </c:pt>
                <c:pt idx="22">
                  <c:v>11.626041287072121</c:v>
                </c:pt>
                <c:pt idx="23">
                  <c:v>11.588380858794672</c:v>
                </c:pt>
                <c:pt idx="24">
                  <c:v>11.558162771870141</c:v>
                </c:pt>
                <c:pt idx="25">
                  <c:v>11.517245048947474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11.215404608525338</c:v>
                </c:pt>
                <c:pt idx="1">
                  <c:v>10.182628908948374</c:v>
                </c:pt>
                <c:pt idx="2">
                  <c:v>9.338301936085994</c:v>
                </c:pt>
                <c:pt idx="3">
                  <c:v>10.138390550192188</c:v>
                </c:pt>
                <c:pt idx="4">
                  <c:v>11.357065934063773</c:v>
                </c:pt>
                <c:pt idx="5">
                  <c:v>11.03501672634428</c:v>
                </c:pt>
                <c:pt idx="6">
                  <c:v>12.656244465210737</c:v>
                </c:pt>
                <c:pt idx="7">
                  <c:v>12.954615129344349</c:v>
                </c:pt>
                <c:pt idx="8">
                  <c:v>10.262959858771177</c:v>
                </c:pt>
                <c:pt idx="9">
                  <c:v>11.184709932888271</c:v>
                </c:pt>
                <c:pt idx="10">
                  <c:v>10.01767445325938</c:v>
                </c:pt>
                <c:pt idx="11">
                  <c:v>10.398001063116338</c:v>
                </c:pt>
                <c:pt idx="12">
                  <c:v>10.329100271155783</c:v>
                </c:pt>
                <c:pt idx="13">
                  <c:v>10.34777706740709</c:v>
                </c:pt>
                <c:pt idx="14">
                  <c:v>10.346269386650848</c:v>
                </c:pt>
                <c:pt idx="15">
                  <c:v>10.269842080940466</c:v>
                </c:pt>
                <c:pt idx="16">
                  <c:v>10.182610446464205</c:v>
                </c:pt>
                <c:pt idx="17">
                  <c:v>10.090559048367552</c:v>
                </c:pt>
                <c:pt idx="18">
                  <c:v>10.000719635604963</c:v>
                </c:pt>
                <c:pt idx="19">
                  <c:v>9.9085560325199804</c:v>
                </c:pt>
                <c:pt idx="20">
                  <c:v>9.822982754895202</c:v>
                </c:pt>
                <c:pt idx="21">
                  <c:v>9.7342894133198445</c:v>
                </c:pt>
                <c:pt idx="22">
                  <c:v>9.6412012744579716</c:v>
                </c:pt>
                <c:pt idx="23">
                  <c:v>9.5462946935941417</c:v>
                </c:pt>
                <c:pt idx="24">
                  <c:v>9.4610545732478286</c:v>
                </c:pt>
                <c:pt idx="25">
                  <c:v>9.3683309460920459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7.340995914166097</c:v>
                </c:pt>
                <c:pt idx="1">
                  <c:v>8.1092722566754247</c:v>
                </c:pt>
                <c:pt idx="2">
                  <c:v>8.5625323378140781</c:v>
                </c:pt>
                <c:pt idx="3">
                  <c:v>8.7879302480871893</c:v>
                </c:pt>
                <c:pt idx="4">
                  <c:v>9.0106916050503081</c:v>
                </c:pt>
                <c:pt idx="5">
                  <c:v>9.3275445320256534</c:v>
                </c:pt>
                <c:pt idx="6">
                  <c:v>9.1108656352651494</c:v>
                </c:pt>
                <c:pt idx="7">
                  <c:v>9.0428834250035131</c:v>
                </c:pt>
                <c:pt idx="8">
                  <c:v>8.7647039438707903</c:v>
                </c:pt>
                <c:pt idx="9">
                  <c:v>8.6564276749271993</c:v>
                </c:pt>
                <c:pt idx="10">
                  <c:v>7.8799382312740098</c:v>
                </c:pt>
                <c:pt idx="11">
                  <c:v>8.2130370701614126</c:v>
                </c:pt>
                <c:pt idx="12">
                  <c:v>8.3049033825712648</c:v>
                </c:pt>
                <c:pt idx="13">
                  <c:v>8.4065260190627562</c:v>
                </c:pt>
                <c:pt idx="14">
                  <c:v>8.5158903546927451</c:v>
                </c:pt>
                <c:pt idx="15">
                  <c:v>8.595786279777883</c:v>
                </c:pt>
                <c:pt idx="16">
                  <c:v>8.6492875710260222</c:v>
                </c:pt>
                <c:pt idx="17">
                  <c:v>8.6846708826801358</c:v>
                </c:pt>
                <c:pt idx="18">
                  <c:v>8.7309879123578735</c:v>
                </c:pt>
                <c:pt idx="19">
                  <c:v>8.7761877255419716</c:v>
                </c:pt>
                <c:pt idx="20">
                  <c:v>8.8255199371652822</c:v>
                </c:pt>
                <c:pt idx="21">
                  <c:v>8.8702595362539718</c:v>
                </c:pt>
                <c:pt idx="22">
                  <c:v>8.9071944304037327</c:v>
                </c:pt>
                <c:pt idx="23">
                  <c:v>8.9360558040828799</c:v>
                </c:pt>
                <c:pt idx="24">
                  <c:v>8.9769506046168566</c:v>
                </c:pt>
                <c:pt idx="25">
                  <c:v>9.0280856099033464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28.513978828046124</c:v>
                </c:pt>
                <c:pt idx="1">
                  <c:v>27.502894306459581</c:v>
                </c:pt>
                <c:pt idx="2">
                  <c:v>28.153745307333384</c:v>
                </c:pt>
                <c:pt idx="3">
                  <c:v>29.034505944036415</c:v>
                </c:pt>
                <c:pt idx="4">
                  <c:v>29.661487186010635</c:v>
                </c:pt>
                <c:pt idx="5">
                  <c:v>32.302127899765523</c:v>
                </c:pt>
                <c:pt idx="6">
                  <c:v>33.359216274834388</c:v>
                </c:pt>
                <c:pt idx="7">
                  <c:v>33.153999419143105</c:v>
                </c:pt>
                <c:pt idx="8">
                  <c:v>31.567306841268366</c:v>
                </c:pt>
                <c:pt idx="9">
                  <c:v>33.826252226128766</c:v>
                </c:pt>
                <c:pt idx="10">
                  <c:v>31.896839976731506</c:v>
                </c:pt>
                <c:pt idx="11">
                  <c:v>32.260003089071461</c:v>
                </c:pt>
                <c:pt idx="12">
                  <c:v>32.372180969920514</c:v>
                </c:pt>
                <c:pt idx="13">
                  <c:v>32.581501287804137</c:v>
                </c:pt>
                <c:pt idx="14">
                  <c:v>32.843390422535087</c:v>
                </c:pt>
                <c:pt idx="15">
                  <c:v>33.08766396367885</c:v>
                </c:pt>
                <c:pt idx="16">
                  <c:v>33.30035444407681</c:v>
                </c:pt>
                <c:pt idx="17">
                  <c:v>33.504612243111332</c:v>
                </c:pt>
                <c:pt idx="18">
                  <c:v>33.711476353769235</c:v>
                </c:pt>
                <c:pt idx="19">
                  <c:v>33.93749599729022</c:v>
                </c:pt>
                <c:pt idx="20">
                  <c:v>34.186398802192258</c:v>
                </c:pt>
                <c:pt idx="21">
                  <c:v>34.420024987532493</c:v>
                </c:pt>
                <c:pt idx="22">
                  <c:v>34.652698021640013</c:v>
                </c:pt>
                <c:pt idx="23">
                  <c:v>34.889847750054052</c:v>
                </c:pt>
                <c:pt idx="24">
                  <c:v>35.120422560182902</c:v>
                </c:pt>
                <c:pt idx="25">
                  <c:v>35.343197907902315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7.6773005883669567</c:v>
                </c:pt>
                <c:pt idx="1">
                  <c:v>8.815851868244879</c:v>
                </c:pt>
                <c:pt idx="2">
                  <c:v>9.0890069636241133</c:v>
                </c:pt>
                <c:pt idx="3">
                  <c:v>9.3450764479484398</c:v>
                </c:pt>
                <c:pt idx="4">
                  <c:v>9.4716761841137718</c:v>
                </c:pt>
                <c:pt idx="5">
                  <c:v>10.164784485506207</c:v>
                </c:pt>
                <c:pt idx="6">
                  <c:v>9.7687574779537449</c:v>
                </c:pt>
                <c:pt idx="7">
                  <c:v>10.041116651778745</c:v>
                </c:pt>
                <c:pt idx="8">
                  <c:v>9.2334439366422245</c:v>
                </c:pt>
                <c:pt idx="9">
                  <c:v>10.634332332218742</c:v>
                </c:pt>
                <c:pt idx="10">
                  <c:v>9.6396866108711237</c:v>
                </c:pt>
                <c:pt idx="11">
                  <c:v>8.9585826986114547</c:v>
                </c:pt>
                <c:pt idx="12">
                  <c:v>8.9299691502779126</c:v>
                </c:pt>
                <c:pt idx="13">
                  <c:v>8.9574910129107863</c:v>
                </c:pt>
                <c:pt idx="14">
                  <c:v>9.0074690772766672</c:v>
                </c:pt>
                <c:pt idx="15">
                  <c:v>9.0449459129244971</c:v>
                </c:pt>
                <c:pt idx="16">
                  <c:v>9.0704527455192068</c:v>
                </c:pt>
                <c:pt idx="17">
                  <c:v>9.094071598746142</c:v>
                </c:pt>
                <c:pt idx="18">
                  <c:v>9.1198179991889248</c:v>
                </c:pt>
                <c:pt idx="19">
                  <c:v>9.1432434291039932</c:v>
                </c:pt>
                <c:pt idx="20">
                  <c:v>9.1615951673046947</c:v>
                </c:pt>
                <c:pt idx="21">
                  <c:v>9.172709882742252</c:v>
                </c:pt>
                <c:pt idx="22">
                  <c:v>9.1858525400287405</c:v>
                </c:pt>
                <c:pt idx="23">
                  <c:v>9.2037507714072699</c:v>
                </c:pt>
                <c:pt idx="24">
                  <c:v>9.2243098230320655</c:v>
                </c:pt>
                <c:pt idx="25">
                  <c:v>9.2458897279799839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0.63102562337100154</c:v>
                </c:pt>
                <c:pt idx="1">
                  <c:v>0.45973782150976961</c:v>
                </c:pt>
                <c:pt idx="2">
                  <c:v>0.4571943338539815</c:v>
                </c:pt>
                <c:pt idx="3">
                  <c:v>0.40927723196376908</c:v>
                </c:pt>
                <c:pt idx="4">
                  <c:v>0.46984572646594192</c:v>
                </c:pt>
                <c:pt idx="5">
                  <c:v>0.4284186925749055</c:v>
                </c:pt>
                <c:pt idx="6">
                  <c:v>0.3796692871211334</c:v>
                </c:pt>
                <c:pt idx="7">
                  <c:v>0.39301033314835587</c:v>
                </c:pt>
                <c:pt idx="8">
                  <c:v>0.38783547949266989</c:v>
                </c:pt>
                <c:pt idx="9">
                  <c:v>0.37524844925008721</c:v>
                </c:pt>
                <c:pt idx="10">
                  <c:v>0.45233656365771735</c:v>
                </c:pt>
                <c:pt idx="11">
                  <c:v>0.32969389688106204</c:v>
                </c:pt>
                <c:pt idx="12">
                  <c:v>0.33532188715848682</c:v>
                </c:pt>
                <c:pt idx="13">
                  <c:v>0.33988813681670321</c:v>
                </c:pt>
                <c:pt idx="14">
                  <c:v>0.34499863824201155</c:v>
                </c:pt>
                <c:pt idx="15">
                  <c:v>0.34845884403300964</c:v>
                </c:pt>
                <c:pt idx="16">
                  <c:v>0.35167036285622005</c:v>
                </c:pt>
                <c:pt idx="17">
                  <c:v>0.35453142971580415</c:v>
                </c:pt>
                <c:pt idx="18">
                  <c:v>0.35721392027491589</c:v>
                </c:pt>
                <c:pt idx="19">
                  <c:v>0.36006097572689033</c:v>
                </c:pt>
                <c:pt idx="20">
                  <c:v>0.36289037677262287</c:v>
                </c:pt>
                <c:pt idx="21">
                  <c:v>0.36542309419383223</c:v>
                </c:pt>
                <c:pt idx="22">
                  <c:v>0.36785952956845569</c:v>
                </c:pt>
                <c:pt idx="23">
                  <c:v>0.37025428538859873</c:v>
                </c:pt>
                <c:pt idx="24">
                  <c:v>0.37243614834128175</c:v>
                </c:pt>
                <c:pt idx="25">
                  <c:v>0.3744730198361077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20.451159985554252</c:v>
                </c:pt>
                <c:pt idx="1">
                  <c:v>22.584009729039217</c:v>
                </c:pt>
                <c:pt idx="2">
                  <c:v>24.40224151022629</c:v>
                </c:pt>
                <c:pt idx="3">
                  <c:v>24.112232109483791</c:v>
                </c:pt>
                <c:pt idx="4">
                  <c:v>24.138610668037256</c:v>
                </c:pt>
                <c:pt idx="5">
                  <c:v>23.458218752483063</c:v>
                </c:pt>
                <c:pt idx="6">
                  <c:v>24.556841514709319</c:v>
                </c:pt>
                <c:pt idx="7">
                  <c:v>22.715677389280852</c:v>
                </c:pt>
                <c:pt idx="8">
                  <c:v>22.680829158379602</c:v>
                </c:pt>
                <c:pt idx="9">
                  <c:v>23.623097735516545</c:v>
                </c:pt>
                <c:pt idx="10">
                  <c:v>23.566354820981552</c:v>
                </c:pt>
                <c:pt idx="11">
                  <c:v>23.38978487936701</c:v>
                </c:pt>
                <c:pt idx="12">
                  <c:v>23.336021382960297</c:v>
                </c:pt>
                <c:pt idx="13">
                  <c:v>23.349556503223564</c:v>
                </c:pt>
                <c:pt idx="14">
                  <c:v>23.389515783027772</c:v>
                </c:pt>
                <c:pt idx="15">
                  <c:v>23.383104108669524</c:v>
                </c:pt>
                <c:pt idx="16">
                  <c:v>23.347656761471782</c:v>
                </c:pt>
                <c:pt idx="17">
                  <c:v>23.294001536109967</c:v>
                </c:pt>
                <c:pt idx="18">
                  <c:v>23.248194154460457</c:v>
                </c:pt>
                <c:pt idx="19">
                  <c:v>23.191082346604354</c:v>
                </c:pt>
                <c:pt idx="20">
                  <c:v>23.119998376212216</c:v>
                </c:pt>
                <c:pt idx="21">
                  <c:v>23.07680070843287</c:v>
                </c:pt>
                <c:pt idx="22">
                  <c:v>23.011704329280914</c:v>
                </c:pt>
                <c:pt idx="23">
                  <c:v>22.939736501049705</c:v>
                </c:pt>
                <c:pt idx="24">
                  <c:v>22.867142978282203</c:v>
                </c:pt>
                <c:pt idx="25">
                  <c:v>22.807458695683824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4.9259219257341034</c:v>
                </c:pt>
                <c:pt idx="1">
                  <c:v>4.9998540489597456</c:v>
                </c:pt>
                <c:pt idx="2">
                  <c:v>5.1650832925941668</c:v>
                </c:pt>
                <c:pt idx="3">
                  <c:v>5.0719698409038632</c:v>
                </c:pt>
                <c:pt idx="4">
                  <c:v>4.9955892975921481</c:v>
                </c:pt>
                <c:pt idx="5">
                  <c:v>5.3559336722297175</c:v>
                </c:pt>
                <c:pt idx="6">
                  <c:v>5.5047452263082954</c:v>
                </c:pt>
                <c:pt idx="7">
                  <c:v>5.7153159863722447</c:v>
                </c:pt>
                <c:pt idx="8">
                  <c:v>5.8003213362822219</c:v>
                </c:pt>
                <c:pt idx="9">
                  <c:v>6.0126384857722242</c:v>
                </c:pt>
                <c:pt idx="10">
                  <c:v>6.0480561464824776</c:v>
                </c:pt>
                <c:pt idx="11">
                  <c:v>6.4117155343541334</c:v>
                </c:pt>
                <c:pt idx="12">
                  <c:v>6.4797589060930187</c:v>
                </c:pt>
                <c:pt idx="13">
                  <c:v>6.5684951474386333</c:v>
                </c:pt>
                <c:pt idx="14">
                  <c:v>6.6718073137371858</c:v>
                </c:pt>
                <c:pt idx="15">
                  <c:v>6.7618820132603554</c:v>
                </c:pt>
                <c:pt idx="16">
                  <c:v>6.8539036900096182</c:v>
                </c:pt>
                <c:pt idx="17">
                  <c:v>6.9412428407240689</c:v>
                </c:pt>
                <c:pt idx="18">
                  <c:v>7.0205720609591404</c:v>
                </c:pt>
                <c:pt idx="19">
                  <c:v>7.1030815769603652</c:v>
                </c:pt>
                <c:pt idx="20">
                  <c:v>7.1887326333351966</c:v>
                </c:pt>
                <c:pt idx="21">
                  <c:v>7.2681398267793584</c:v>
                </c:pt>
                <c:pt idx="22">
                  <c:v>7.349358507094033</c:v>
                </c:pt>
                <c:pt idx="23">
                  <c:v>7.4343641253962085</c:v>
                </c:pt>
                <c:pt idx="24">
                  <c:v>7.5177423944073913</c:v>
                </c:pt>
                <c:pt idx="25">
                  <c:v>7.6016291982682507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5.9729474685801707</c:v>
                </c:pt>
                <c:pt idx="1">
                  <c:v>5.9283444711760636</c:v>
                </c:pt>
                <c:pt idx="2">
                  <c:v>5.9333092291713232</c:v>
                </c:pt>
                <c:pt idx="3">
                  <c:v>5.9826483902771352</c:v>
                </c:pt>
                <c:pt idx="4">
                  <c:v>6.4291023965139811</c:v>
                </c:pt>
                <c:pt idx="5">
                  <c:v>6.0896285361459732</c:v>
                </c:pt>
                <c:pt idx="6">
                  <c:v>6.5377690465759279</c:v>
                </c:pt>
                <c:pt idx="7">
                  <c:v>6.8531477453603404</c:v>
                </c:pt>
                <c:pt idx="8">
                  <c:v>6.6247135952267033</c:v>
                </c:pt>
                <c:pt idx="9">
                  <c:v>6.4191634214632405</c:v>
                </c:pt>
                <c:pt idx="10">
                  <c:v>5.604591870262686</c:v>
                </c:pt>
                <c:pt idx="11">
                  <c:v>6.0330973169820803</c:v>
                </c:pt>
                <c:pt idx="12">
                  <c:v>5.9870086526769528</c:v>
                </c:pt>
                <c:pt idx="13">
                  <c:v>5.987020413801158</c:v>
                </c:pt>
                <c:pt idx="14">
                  <c:v>5.9842690218302579</c:v>
                </c:pt>
                <c:pt idx="15">
                  <c:v>5.95256824567047</c:v>
                </c:pt>
                <c:pt idx="16">
                  <c:v>5.9087955475814375</c:v>
                </c:pt>
                <c:pt idx="17">
                  <c:v>5.8705466404058129</c:v>
                </c:pt>
                <c:pt idx="18">
                  <c:v>5.8354896204450633</c:v>
                </c:pt>
                <c:pt idx="19">
                  <c:v>5.7974562302116937</c:v>
                </c:pt>
                <c:pt idx="20">
                  <c:v>5.7614792231554857</c:v>
                </c:pt>
                <c:pt idx="21">
                  <c:v>5.7275132794621832</c:v>
                </c:pt>
                <c:pt idx="22">
                  <c:v>5.691608460498907</c:v>
                </c:pt>
                <c:pt idx="23">
                  <c:v>5.6649255532628384</c:v>
                </c:pt>
                <c:pt idx="24">
                  <c:v>5.6526491642611676</c:v>
                </c:pt>
                <c:pt idx="25">
                  <c:v>5.6386364474340782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10.851425514833968</c:v>
                </c:pt>
                <c:pt idx="1">
                  <c:v>11.142953931574308</c:v>
                </c:pt>
                <c:pt idx="2">
                  <c:v>11.606345465839851</c:v>
                </c:pt>
                <c:pt idx="3">
                  <c:v>11.03425639922855</c:v>
                </c:pt>
                <c:pt idx="4">
                  <c:v>12.307278644741288</c:v>
                </c:pt>
                <c:pt idx="5">
                  <c:v>11.854514137978361</c:v>
                </c:pt>
                <c:pt idx="6">
                  <c:v>13.549152043111761</c:v>
                </c:pt>
                <c:pt idx="7">
                  <c:v>12.748886045289987</c:v>
                </c:pt>
                <c:pt idx="8">
                  <c:v>12.92441602204536</c:v>
                </c:pt>
                <c:pt idx="9">
                  <c:v>13.603461764438476</c:v>
                </c:pt>
                <c:pt idx="10">
                  <c:v>11.332144232779847</c:v>
                </c:pt>
                <c:pt idx="11">
                  <c:v>11.629547971587204</c:v>
                </c:pt>
                <c:pt idx="12">
                  <c:v>11.555973286784431</c:v>
                </c:pt>
                <c:pt idx="13">
                  <c:v>11.561136855611947</c:v>
                </c:pt>
                <c:pt idx="14">
                  <c:v>11.582051243942674</c:v>
                </c:pt>
                <c:pt idx="15">
                  <c:v>11.559833469078749</c:v>
                </c:pt>
                <c:pt idx="16">
                  <c:v>11.540385906781095</c:v>
                </c:pt>
                <c:pt idx="17">
                  <c:v>11.521681796106558</c:v>
                </c:pt>
                <c:pt idx="18">
                  <c:v>11.498838527752307</c:v>
                </c:pt>
                <c:pt idx="19">
                  <c:v>11.478879948083378</c:v>
                </c:pt>
                <c:pt idx="20">
                  <c:v>11.462692600229348</c:v>
                </c:pt>
                <c:pt idx="21">
                  <c:v>11.438176068289401</c:v>
                </c:pt>
                <c:pt idx="22">
                  <c:v>11.426228896153926</c:v>
                </c:pt>
                <c:pt idx="23">
                  <c:v>11.42082361310279</c:v>
                </c:pt>
                <c:pt idx="24">
                  <c:v>11.419124388711422</c:v>
                </c:pt>
                <c:pt idx="25">
                  <c:v>11.421980476600615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4.6208128318571386</c:v>
                </c:pt>
                <c:pt idx="1">
                  <c:v>4.7211125835991821</c:v>
                </c:pt>
                <c:pt idx="2">
                  <c:v>4.7236793939218238</c:v>
                </c:pt>
                <c:pt idx="3">
                  <c:v>4.5714999899342308</c:v>
                </c:pt>
                <c:pt idx="4">
                  <c:v>5.3805284451742388</c:v>
                </c:pt>
                <c:pt idx="5">
                  <c:v>5.1151495032646315</c:v>
                </c:pt>
                <c:pt idx="6">
                  <c:v>5.5360405782893807</c:v>
                </c:pt>
                <c:pt idx="7">
                  <c:v>5.0583325489761091</c:v>
                </c:pt>
                <c:pt idx="8">
                  <c:v>4.6935921173498194</c:v>
                </c:pt>
                <c:pt idx="9">
                  <c:v>4.7704776370504289</c:v>
                </c:pt>
                <c:pt idx="10">
                  <c:v>4.1840602346509463</c:v>
                </c:pt>
                <c:pt idx="11">
                  <c:v>7.2857179471857618</c:v>
                </c:pt>
                <c:pt idx="12">
                  <c:v>7.3910954339455914</c:v>
                </c:pt>
                <c:pt idx="13">
                  <c:v>7.5203775694671782</c:v>
                </c:pt>
                <c:pt idx="14">
                  <c:v>7.6530649398573907</c:v>
                </c:pt>
                <c:pt idx="15">
                  <c:v>7.7383879339873323</c:v>
                </c:pt>
                <c:pt idx="16">
                  <c:v>7.8007063879338654</c:v>
                </c:pt>
                <c:pt idx="17">
                  <c:v>7.8867723772301543</c:v>
                </c:pt>
                <c:pt idx="18">
                  <c:v>7.9943486855247441</c:v>
                </c:pt>
                <c:pt idx="19">
                  <c:v>8.1064560927949838</c:v>
                </c:pt>
                <c:pt idx="20">
                  <c:v>8.2136361555009287</c:v>
                </c:pt>
                <c:pt idx="21">
                  <c:v>8.3138132027521614</c:v>
                </c:pt>
                <c:pt idx="22">
                  <c:v>8.4139127820300068</c:v>
                </c:pt>
                <c:pt idx="23">
                  <c:v>8.513753647024382</c:v>
                </c:pt>
                <c:pt idx="24">
                  <c:v>8.6103822286877332</c:v>
                </c:pt>
                <c:pt idx="25">
                  <c:v>8.7102829239690855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36.312615898366232</c:v>
                </c:pt>
                <c:pt idx="1">
                  <c:v>37.566805581478739</c:v>
                </c:pt>
                <c:pt idx="2">
                  <c:v>38.370425619753483</c:v>
                </c:pt>
                <c:pt idx="3">
                  <c:v>38.081256274611249</c:v>
                </c:pt>
                <c:pt idx="4">
                  <c:v>39.862861108970833</c:v>
                </c:pt>
                <c:pt idx="5">
                  <c:v>39.170568123113306</c:v>
                </c:pt>
                <c:pt idx="6">
                  <c:v>40.13351280295619</c:v>
                </c:pt>
                <c:pt idx="7">
                  <c:v>39.033192064774695</c:v>
                </c:pt>
                <c:pt idx="8">
                  <c:v>38.371987798699926</c:v>
                </c:pt>
                <c:pt idx="9">
                  <c:v>41.082016935992385</c:v>
                </c:pt>
                <c:pt idx="10">
                  <c:v>36.8859377177806</c:v>
                </c:pt>
                <c:pt idx="11">
                  <c:v>33.650608967512461</c:v>
                </c:pt>
                <c:pt idx="12">
                  <c:v>33.626586086673001</c:v>
                </c:pt>
                <c:pt idx="13">
                  <c:v>33.569428865507142</c:v>
                </c:pt>
                <c:pt idx="14">
                  <c:v>33.561378422875443</c:v>
                </c:pt>
                <c:pt idx="15">
                  <c:v>33.447085653399149</c:v>
                </c:pt>
                <c:pt idx="16">
                  <c:v>33.299902454230867</c:v>
                </c:pt>
                <c:pt idx="17">
                  <c:v>33.103726563685619</c:v>
                </c:pt>
                <c:pt idx="18">
                  <c:v>32.886592696159497</c:v>
                </c:pt>
                <c:pt idx="19">
                  <c:v>32.671910351897232</c:v>
                </c:pt>
                <c:pt idx="20">
                  <c:v>32.469485710687891</c:v>
                </c:pt>
                <c:pt idx="21">
                  <c:v>32.280692311364866</c:v>
                </c:pt>
                <c:pt idx="22">
                  <c:v>32.089671687048323</c:v>
                </c:pt>
                <c:pt idx="23">
                  <c:v>31.920095900928818</c:v>
                </c:pt>
                <c:pt idx="24">
                  <c:v>31.724194374674212</c:v>
                </c:pt>
                <c:pt idx="25">
                  <c:v>31.485135203976149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34.338927028143075</c:v>
                </c:pt>
                <c:pt idx="1">
                  <c:v>38.320792650208809</c:v>
                </c:pt>
                <c:pt idx="2">
                  <c:v>40.788598898914628</c:v>
                </c:pt>
                <c:pt idx="3">
                  <c:v>42.073931811777825</c:v>
                </c:pt>
                <c:pt idx="4">
                  <c:v>43.32772070255983</c:v>
                </c:pt>
                <c:pt idx="5">
                  <c:v>43.89622257107758</c:v>
                </c:pt>
                <c:pt idx="6">
                  <c:v>47.518554264406603</c:v>
                </c:pt>
                <c:pt idx="7">
                  <c:v>47.235986635498875</c:v>
                </c:pt>
                <c:pt idx="8">
                  <c:v>47.192715218144691</c:v>
                </c:pt>
                <c:pt idx="9">
                  <c:v>51.123461098984407</c:v>
                </c:pt>
                <c:pt idx="10">
                  <c:v>50.88921387705237</c:v>
                </c:pt>
                <c:pt idx="11">
                  <c:v>46.236613438474727</c:v>
                </c:pt>
                <c:pt idx="12">
                  <c:v>46.762000370886199</c:v>
                </c:pt>
                <c:pt idx="13">
                  <c:v>47.409086682708335</c:v>
                </c:pt>
                <c:pt idx="14">
                  <c:v>48.102070337410943</c:v>
                </c:pt>
                <c:pt idx="15">
                  <c:v>48.648067563921877</c:v>
                </c:pt>
                <c:pt idx="16">
                  <c:v>49.152070028129607</c:v>
                </c:pt>
                <c:pt idx="17">
                  <c:v>49.647040072722433</c:v>
                </c:pt>
                <c:pt idx="18">
                  <c:v>50.130563929439717</c:v>
                </c:pt>
                <c:pt idx="19">
                  <c:v>50.60379183477157</c:v>
                </c:pt>
                <c:pt idx="20">
                  <c:v>51.099990033274679</c:v>
                </c:pt>
                <c:pt idx="21">
                  <c:v>51.584491153338021</c:v>
                </c:pt>
                <c:pt idx="22">
                  <c:v>52.087295847655987</c:v>
                </c:pt>
                <c:pt idx="23">
                  <c:v>52.581312471026457</c:v>
                </c:pt>
                <c:pt idx="24">
                  <c:v>53.118240221096485</c:v>
                </c:pt>
                <c:pt idx="25">
                  <c:v>53.634358277241432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85.987713555899703</c:v>
                </c:pt>
                <c:pt idx="1">
                  <c:v>84.442747518375654</c:v>
                </c:pt>
                <c:pt idx="2">
                  <c:v>87.647999245042016</c:v>
                </c:pt>
                <c:pt idx="3">
                  <c:v>90.673423609966221</c:v>
                </c:pt>
                <c:pt idx="4">
                  <c:v>91.643654099916418</c:v>
                </c:pt>
                <c:pt idx="5">
                  <c:v>94.251051155460317</c:v>
                </c:pt>
                <c:pt idx="6">
                  <c:v>102.5557139437131</c:v>
                </c:pt>
                <c:pt idx="7">
                  <c:v>96.982246613618017</c:v>
                </c:pt>
                <c:pt idx="8">
                  <c:v>98.686070307140668</c:v>
                </c:pt>
                <c:pt idx="9">
                  <c:v>107.11889639145765</c:v>
                </c:pt>
                <c:pt idx="10">
                  <c:v>108.57620642595755</c:v>
                </c:pt>
                <c:pt idx="11">
                  <c:v>111.3332240293223</c:v>
                </c:pt>
                <c:pt idx="12">
                  <c:v>112.1692630478608</c:v>
                </c:pt>
                <c:pt idx="13">
                  <c:v>113.46851019197081</c:v>
                </c:pt>
                <c:pt idx="14">
                  <c:v>114.92508692338322</c:v>
                </c:pt>
                <c:pt idx="15">
                  <c:v>116.15538855750272</c:v>
                </c:pt>
                <c:pt idx="16">
                  <c:v>117.2898662962092</c:v>
                </c:pt>
                <c:pt idx="17">
                  <c:v>118.38474590322048</c:v>
                </c:pt>
                <c:pt idx="18">
                  <c:v>119.47323376799639</c:v>
                </c:pt>
                <c:pt idx="19">
                  <c:v>120.5489848422159</c:v>
                </c:pt>
                <c:pt idx="20">
                  <c:v>121.68211098884294</c:v>
                </c:pt>
                <c:pt idx="21">
                  <c:v>122.77472481620397</c:v>
                </c:pt>
                <c:pt idx="22">
                  <c:v>123.87281360776907</c:v>
                </c:pt>
                <c:pt idx="23">
                  <c:v>124.99986027807378</c:v>
                </c:pt>
                <c:pt idx="24">
                  <c:v>126.15488140372011</c:v>
                </c:pt>
                <c:pt idx="25">
                  <c:v>127.27296880752323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47.47780171671296</c:v>
                </c:pt>
                <c:pt idx="1">
                  <c:v>48.886751376033629</c:v>
                </c:pt>
                <c:pt idx="2">
                  <c:v>51.773375915242269</c:v>
                </c:pt>
                <c:pt idx="3">
                  <c:v>51.160831379449803</c:v>
                </c:pt>
                <c:pt idx="4">
                  <c:v>52.793290219848657</c:v>
                </c:pt>
                <c:pt idx="5">
                  <c:v>54.087898311047326</c:v>
                </c:pt>
                <c:pt idx="6">
                  <c:v>56.86402002542119</c:v>
                </c:pt>
                <c:pt idx="7">
                  <c:v>56.340641724632462</c:v>
                </c:pt>
                <c:pt idx="8">
                  <c:v>55.438005429598149</c:v>
                </c:pt>
                <c:pt idx="9">
                  <c:v>57.791758170556761</c:v>
                </c:pt>
                <c:pt idx="10">
                  <c:v>59.411429848505364</c:v>
                </c:pt>
                <c:pt idx="11">
                  <c:v>59.677165416900323</c:v>
                </c:pt>
                <c:pt idx="12">
                  <c:v>60.22102373378889</c:v>
                </c:pt>
                <c:pt idx="13">
                  <c:v>60.88730819924551</c:v>
                </c:pt>
                <c:pt idx="14">
                  <c:v>61.651523230381244</c:v>
                </c:pt>
                <c:pt idx="15">
                  <c:v>62.255979275480044</c:v>
                </c:pt>
                <c:pt idx="16">
                  <c:v>62.802929030526435</c:v>
                </c:pt>
                <c:pt idx="17">
                  <c:v>63.320276938321371</c:v>
                </c:pt>
                <c:pt idx="18">
                  <c:v>63.835477517706977</c:v>
                </c:pt>
                <c:pt idx="19">
                  <c:v>64.362914163420456</c:v>
                </c:pt>
                <c:pt idx="20">
                  <c:v>64.912172169936412</c:v>
                </c:pt>
                <c:pt idx="21">
                  <c:v>65.427918453389523</c:v>
                </c:pt>
                <c:pt idx="22">
                  <c:v>65.954164868661451</c:v>
                </c:pt>
                <c:pt idx="23">
                  <c:v>66.483535796537495</c:v>
                </c:pt>
                <c:pt idx="24">
                  <c:v>67.017715601051393</c:v>
                </c:pt>
                <c:pt idx="25">
                  <c:v>67.524089668878702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43.805429172324494</c:v>
                </c:pt>
                <c:pt idx="1">
                  <c:v>42.580677725883469</c:v>
                </c:pt>
                <c:pt idx="2">
                  <c:v>43.50009363702857</c:v>
                </c:pt>
                <c:pt idx="3">
                  <c:v>42.611760265562658</c:v>
                </c:pt>
                <c:pt idx="4">
                  <c:v>43.666103180955417</c:v>
                </c:pt>
                <c:pt idx="5">
                  <c:v>43.623315073873428</c:v>
                </c:pt>
                <c:pt idx="6">
                  <c:v>43.389845135144313</c:v>
                </c:pt>
                <c:pt idx="7">
                  <c:v>43.247165963564242</c:v>
                </c:pt>
                <c:pt idx="8">
                  <c:v>42.554500766341391</c:v>
                </c:pt>
                <c:pt idx="9">
                  <c:v>42.467670734373542</c:v>
                </c:pt>
                <c:pt idx="10">
                  <c:v>42.46401498261779</c:v>
                </c:pt>
                <c:pt idx="11">
                  <c:v>43.445312399786822</c:v>
                </c:pt>
                <c:pt idx="12">
                  <c:v>43.10869943374307</c:v>
                </c:pt>
                <c:pt idx="13">
                  <c:v>42.829989871851296</c:v>
                </c:pt>
                <c:pt idx="14">
                  <c:v>42.594263347123338</c:v>
                </c:pt>
                <c:pt idx="15">
                  <c:v>42.247978838640272</c:v>
                </c:pt>
                <c:pt idx="16">
                  <c:v>41.878705050297739</c:v>
                </c:pt>
                <c:pt idx="17">
                  <c:v>41.493489440706682</c:v>
                </c:pt>
                <c:pt idx="18">
                  <c:v>41.098820115688262</c:v>
                </c:pt>
                <c:pt idx="19">
                  <c:v>40.70467931201928</c:v>
                </c:pt>
                <c:pt idx="20">
                  <c:v>40.353795161740635</c:v>
                </c:pt>
                <c:pt idx="21">
                  <c:v>40.054175945049749</c:v>
                </c:pt>
                <c:pt idx="22">
                  <c:v>39.734015960632242</c:v>
                </c:pt>
                <c:pt idx="23">
                  <c:v>39.374871309258324</c:v>
                </c:pt>
                <c:pt idx="24">
                  <c:v>38.919168218968174</c:v>
                </c:pt>
                <c:pt idx="25">
                  <c:v>38.580596994800942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32.859939862209686</c:v>
                </c:pt>
                <c:pt idx="1">
                  <c:v>33.162466387457101</c:v>
                </c:pt>
                <c:pt idx="2">
                  <c:v>32.750901187454296</c:v>
                </c:pt>
                <c:pt idx="3">
                  <c:v>33.878330304856057</c:v>
                </c:pt>
                <c:pt idx="4">
                  <c:v>37.753252139099416</c:v>
                </c:pt>
                <c:pt idx="5">
                  <c:v>36.547169085479517</c:v>
                </c:pt>
                <c:pt idx="6">
                  <c:v>39.15416237945449</c:v>
                </c:pt>
                <c:pt idx="7">
                  <c:v>38.842280878562121</c:v>
                </c:pt>
                <c:pt idx="8">
                  <c:v>34.769261993388305</c:v>
                </c:pt>
                <c:pt idx="9">
                  <c:v>37.53052461679674</c:v>
                </c:pt>
                <c:pt idx="10">
                  <c:v>32.807126691668699</c:v>
                </c:pt>
                <c:pt idx="11">
                  <c:v>33.566932413963201</c:v>
                </c:pt>
                <c:pt idx="12">
                  <c:v>33.614097657231184</c:v>
                </c:pt>
                <c:pt idx="13">
                  <c:v>33.825209261643096</c:v>
                </c:pt>
                <c:pt idx="14">
                  <c:v>34.020111298376811</c:v>
                </c:pt>
                <c:pt idx="15">
                  <c:v>34.050655619753059</c:v>
                </c:pt>
                <c:pt idx="16">
                  <c:v>34.030601294376154</c:v>
                </c:pt>
                <c:pt idx="17">
                  <c:v>33.979260619193468</c:v>
                </c:pt>
                <c:pt idx="18">
                  <c:v>33.942360650634015</c:v>
                </c:pt>
                <c:pt idx="19">
                  <c:v>33.901962898899754</c:v>
                </c:pt>
                <c:pt idx="20">
                  <c:v>33.8790226008147</c:v>
                </c:pt>
                <c:pt idx="21">
                  <c:v>33.845396270469109</c:v>
                </c:pt>
                <c:pt idx="22">
                  <c:v>33.801814961937701</c:v>
                </c:pt>
                <c:pt idx="23">
                  <c:v>33.752867997489297</c:v>
                </c:pt>
                <c:pt idx="24">
                  <c:v>33.734590494583458</c:v>
                </c:pt>
                <c:pt idx="25">
                  <c:v>33.710302649905358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36.822305039784084</c:v>
                </c:pt>
                <c:pt idx="1">
                  <c:v>36.778483996214227</c:v>
                </c:pt>
                <c:pt idx="2">
                  <c:v>37.69994660481148</c:v>
                </c:pt>
                <c:pt idx="3">
                  <c:v>38.788859623948625</c:v>
                </c:pt>
                <c:pt idx="4">
                  <c:v>39.603009096590348</c:v>
                </c:pt>
                <c:pt idx="5">
                  <c:v>42.895331077846635</c:v>
                </c:pt>
                <c:pt idx="6">
                  <c:v>43.507643039909269</c:v>
                </c:pt>
                <c:pt idx="7">
                  <c:v>43.588126404070202</c:v>
                </c:pt>
                <c:pt idx="8">
                  <c:v>41.188586257403266</c:v>
                </c:pt>
                <c:pt idx="9">
                  <c:v>44.835833007597593</c:v>
                </c:pt>
                <c:pt idx="10">
                  <c:v>41.988863151260347</c:v>
                </c:pt>
                <c:pt idx="11">
                  <c:v>41.548279684563973</c:v>
                </c:pt>
                <c:pt idx="12">
                  <c:v>41.637472007356912</c:v>
                </c:pt>
                <c:pt idx="13">
                  <c:v>41.878880437531627</c:v>
                </c:pt>
                <c:pt idx="14">
                  <c:v>42.195858138053765</c:v>
                </c:pt>
                <c:pt idx="15">
                  <c:v>42.481068720636358</c:v>
                </c:pt>
                <c:pt idx="16">
                  <c:v>42.722477552452233</c:v>
                </c:pt>
                <c:pt idx="17">
                  <c:v>42.953215271573278</c:v>
                </c:pt>
                <c:pt idx="18">
                  <c:v>43.188508273233076</c:v>
                </c:pt>
                <c:pt idx="19">
                  <c:v>43.440800402121106</c:v>
                </c:pt>
                <c:pt idx="20">
                  <c:v>43.71088434626958</c:v>
                </c:pt>
                <c:pt idx="21">
                  <c:v>43.958157964468576</c:v>
                </c:pt>
                <c:pt idx="22">
                  <c:v>44.20641009123721</c:v>
                </c:pt>
                <c:pt idx="23">
                  <c:v>44.463852806849921</c:v>
                </c:pt>
                <c:pt idx="24">
                  <c:v>44.717168531556247</c:v>
                </c:pt>
                <c:pt idx="25">
                  <c:v>44.96356065571841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25.377081911288357</c:v>
                </c:pt>
                <c:pt idx="1">
                  <c:v>27.583863777998964</c:v>
                </c:pt>
                <c:pt idx="2">
                  <c:v>29.567324802820458</c:v>
                </c:pt>
                <c:pt idx="3">
                  <c:v>29.184201950387653</c:v>
                </c:pt>
                <c:pt idx="4">
                  <c:v>29.134199965629403</c:v>
                </c:pt>
                <c:pt idx="5">
                  <c:v>28.81415242471278</c:v>
                </c:pt>
                <c:pt idx="6">
                  <c:v>30.061586741017614</c:v>
                </c:pt>
                <c:pt idx="7">
                  <c:v>28.430993375653095</c:v>
                </c:pt>
                <c:pt idx="8">
                  <c:v>28.481150494661826</c:v>
                </c:pt>
                <c:pt idx="9">
                  <c:v>29.63573622128877</c:v>
                </c:pt>
                <c:pt idx="10">
                  <c:v>29.614410967464028</c:v>
                </c:pt>
                <c:pt idx="11">
                  <c:v>29.801500413721143</c:v>
                </c:pt>
                <c:pt idx="12">
                  <c:v>29.815780289053315</c:v>
                </c:pt>
                <c:pt idx="13">
                  <c:v>29.918051650662196</c:v>
                </c:pt>
                <c:pt idx="14">
                  <c:v>30.061323096764959</c:v>
                </c:pt>
                <c:pt idx="15">
                  <c:v>30.144986121929879</c:v>
                </c:pt>
                <c:pt idx="16">
                  <c:v>30.201560451481399</c:v>
                </c:pt>
                <c:pt idx="17">
                  <c:v>30.235244376834036</c:v>
                </c:pt>
                <c:pt idx="18">
                  <c:v>30.268766215419596</c:v>
                </c:pt>
                <c:pt idx="19">
                  <c:v>30.294163923564717</c:v>
                </c:pt>
                <c:pt idx="20">
                  <c:v>30.308731009547412</c:v>
                </c:pt>
                <c:pt idx="21">
                  <c:v>30.344940535212228</c:v>
                </c:pt>
                <c:pt idx="22">
                  <c:v>30.361062836374948</c:v>
                </c:pt>
                <c:pt idx="23">
                  <c:v>30.374100626445912</c:v>
                </c:pt>
                <c:pt idx="24">
                  <c:v>30.384885372689595</c:v>
                </c:pt>
                <c:pt idx="25">
                  <c:v>30.409087893952076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16.82437298341414</c:v>
                </c:pt>
                <c:pt idx="1">
                  <c:v>17.071298402750372</c:v>
                </c:pt>
                <c:pt idx="2">
                  <c:v>17.539654695011173</c:v>
                </c:pt>
                <c:pt idx="3">
                  <c:v>17.016904789505684</c:v>
                </c:pt>
                <c:pt idx="4">
                  <c:v>18.736381041255271</c:v>
                </c:pt>
                <c:pt idx="5">
                  <c:v>17.944142674124336</c:v>
                </c:pt>
                <c:pt idx="6">
                  <c:v>20.086921089687689</c:v>
                </c:pt>
                <c:pt idx="7">
                  <c:v>19.602033790650328</c:v>
                </c:pt>
                <c:pt idx="8">
                  <c:v>19.549129617272065</c:v>
                </c:pt>
                <c:pt idx="9">
                  <c:v>20.022625185901717</c:v>
                </c:pt>
                <c:pt idx="10">
                  <c:v>16.936736103042534</c:v>
                </c:pt>
                <c:pt idx="11">
                  <c:v>17.662645288569284</c:v>
                </c:pt>
                <c:pt idx="12">
                  <c:v>17.542981939461384</c:v>
                </c:pt>
                <c:pt idx="13">
                  <c:v>17.548157269413103</c:v>
                </c:pt>
                <c:pt idx="14">
                  <c:v>17.56632026577293</c:v>
                </c:pt>
                <c:pt idx="15">
                  <c:v>17.512401714749217</c:v>
                </c:pt>
                <c:pt idx="16">
                  <c:v>17.449181454362531</c:v>
                </c:pt>
                <c:pt idx="17">
                  <c:v>17.392228436512369</c:v>
                </c:pt>
                <c:pt idx="18">
                  <c:v>17.334328148197372</c:v>
                </c:pt>
                <c:pt idx="19">
                  <c:v>17.276336178295072</c:v>
                </c:pt>
                <c:pt idx="20">
                  <c:v>17.224171823384832</c:v>
                </c:pt>
                <c:pt idx="21">
                  <c:v>17.165689347751584</c:v>
                </c:pt>
                <c:pt idx="22">
                  <c:v>17.117837356652835</c:v>
                </c:pt>
                <c:pt idx="23">
                  <c:v>17.08574916636563</c:v>
                </c:pt>
                <c:pt idx="24">
                  <c:v>17.071773552972591</c:v>
                </c:pt>
                <c:pt idx="25">
                  <c:v>17.060616924034694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40.933428730223369</c:v>
                </c:pt>
                <c:pt idx="1">
                  <c:v>42.287918165077919</c:v>
                </c:pt>
                <c:pt idx="2">
                  <c:v>43.094105013675303</c:v>
                </c:pt>
                <c:pt idx="3">
                  <c:v>42.652756264545481</c:v>
                </c:pt>
                <c:pt idx="4">
                  <c:v>45.243389554145068</c:v>
                </c:pt>
                <c:pt idx="5">
                  <c:v>44.285717626377938</c:v>
                </c:pt>
                <c:pt idx="6">
                  <c:v>45.669553381245571</c:v>
                </c:pt>
                <c:pt idx="7">
                  <c:v>44.091524613750806</c:v>
                </c:pt>
                <c:pt idx="8">
                  <c:v>43.065579916049742</c:v>
                </c:pt>
                <c:pt idx="9">
                  <c:v>45.852494573042812</c:v>
                </c:pt>
                <c:pt idx="10">
                  <c:v>41.069997952431549</c:v>
                </c:pt>
                <c:pt idx="11">
                  <c:v>40.93632691469822</c:v>
                </c:pt>
                <c:pt idx="12">
                  <c:v>41.017681520618595</c:v>
                </c:pt>
                <c:pt idx="13">
                  <c:v>41.089806434974321</c:v>
                </c:pt>
                <c:pt idx="14">
                  <c:v>41.214443362732837</c:v>
                </c:pt>
                <c:pt idx="15">
                  <c:v>41.185473587386483</c:v>
                </c:pt>
                <c:pt idx="16">
                  <c:v>41.100608842164732</c:v>
                </c:pt>
                <c:pt idx="17">
                  <c:v>40.990498940915771</c:v>
                </c:pt>
                <c:pt idx="18">
                  <c:v>40.880941381684238</c:v>
                </c:pt>
                <c:pt idx="19">
                  <c:v>40.778366444692217</c:v>
                </c:pt>
                <c:pt idx="20">
                  <c:v>40.68312186618882</c:v>
                </c:pt>
                <c:pt idx="21">
                  <c:v>40.594505514117031</c:v>
                </c:pt>
                <c:pt idx="22">
                  <c:v>40.503584469078334</c:v>
                </c:pt>
                <c:pt idx="23">
                  <c:v>40.433849547953201</c:v>
                </c:pt>
                <c:pt idx="24">
                  <c:v>40.334576603361946</c:v>
                </c:pt>
                <c:pt idx="25">
                  <c:v>40.195418127945231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34.338927028143075</c:v>
                </c:pt>
                <c:pt idx="1">
                  <c:v>38.320792650208809</c:v>
                </c:pt>
                <c:pt idx="2">
                  <c:v>40.788598898914628</c:v>
                </c:pt>
                <c:pt idx="3">
                  <c:v>42.073931811777825</c:v>
                </c:pt>
                <c:pt idx="4">
                  <c:v>43.32772070255983</c:v>
                </c:pt>
                <c:pt idx="5">
                  <c:v>43.89622257107758</c:v>
                </c:pt>
                <c:pt idx="6">
                  <c:v>47.518554264406603</c:v>
                </c:pt>
                <c:pt idx="7">
                  <c:v>47.235986635498875</c:v>
                </c:pt>
                <c:pt idx="8">
                  <c:v>47.192715218144691</c:v>
                </c:pt>
                <c:pt idx="9">
                  <c:v>51.123461098984407</c:v>
                </c:pt>
                <c:pt idx="10">
                  <c:v>50.88921387705237</c:v>
                </c:pt>
                <c:pt idx="11">
                  <c:v>46.236613438474727</c:v>
                </c:pt>
                <c:pt idx="12">
                  <c:v>46.762000370886199</c:v>
                </c:pt>
                <c:pt idx="13">
                  <c:v>47.409086682708335</c:v>
                </c:pt>
                <c:pt idx="14">
                  <c:v>48.102070337410943</c:v>
                </c:pt>
                <c:pt idx="15">
                  <c:v>48.648067563921877</c:v>
                </c:pt>
                <c:pt idx="16">
                  <c:v>49.152070028129607</c:v>
                </c:pt>
                <c:pt idx="17">
                  <c:v>49.647040072722433</c:v>
                </c:pt>
                <c:pt idx="18">
                  <c:v>50.130563929439717</c:v>
                </c:pt>
                <c:pt idx="19">
                  <c:v>50.60379183477157</c:v>
                </c:pt>
                <c:pt idx="20">
                  <c:v>51.099990033274679</c:v>
                </c:pt>
                <c:pt idx="21">
                  <c:v>51.584491153338021</c:v>
                </c:pt>
                <c:pt idx="22">
                  <c:v>52.087295847655987</c:v>
                </c:pt>
                <c:pt idx="23">
                  <c:v>52.581312471026457</c:v>
                </c:pt>
                <c:pt idx="24">
                  <c:v>53.118240221096485</c:v>
                </c:pt>
                <c:pt idx="25">
                  <c:v>53.634358277241432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85.987713555899703</c:v>
                </c:pt>
                <c:pt idx="1">
                  <c:v>84.442747518375654</c:v>
                </c:pt>
                <c:pt idx="2">
                  <c:v>87.647999245042016</c:v>
                </c:pt>
                <c:pt idx="3">
                  <c:v>90.673423609966221</c:v>
                </c:pt>
                <c:pt idx="4">
                  <c:v>91.643654099916418</c:v>
                </c:pt>
                <c:pt idx="5">
                  <c:v>94.251051155460317</c:v>
                </c:pt>
                <c:pt idx="6">
                  <c:v>102.5557139437131</c:v>
                </c:pt>
                <c:pt idx="7">
                  <c:v>96.982246613618017</c:v>
                </c:pt>
                <c:pt idx="8">
                  <c:v>98.686070307140668</c:v>
                </c:pt>
                <c:pt idx="9">
                  <c:v>107.11889639145765</c:v>
                </c:pt>
                <c:pt idx="10">
                  <c:v>108.57620642595755</c:v>
                </c:pt>
                <c:pt idx="11">
                  <c:v>111.3332240293223</c:v>
                </c:pt>
                <c:pt idx="12">
                  <c:v>112.1692630478608</c:v>
                </c:pt>
                <c:pt idx="13">
                  <c:v>113.46851019197081</c:v>
                </c:pt>
                <c:pt idx="14">
                  <c:v>114.92508692338322</c:v>
                </c:pt>
                <c:pt idx="15">
                  <c:v>116.15538855750272</c:v>
                </c:pt>
                <c:pt idx="16">
                  <c:v>117.2898662962092</c:v>
                </c:pt>
                <c:pt idx="17">
                  <c:v>118.38474590322048</c:v>
                </c:pt>
                <c:pt idx="18">
                  <c:v>119.47323376799639</c:v>
                </c:pt>
                <c:pt idx="19">
                  <c:v>120.5489848422159</c:v>
                </c:pt>
                <c:pt idx="20">
                  <c:v>121.68211098884294</c:v>
                </c:pt>
                <c:pt idx="21">
                  <c:v>122.77472481620397</c:v>
                </c:pt>
                <c:pt idx="22">
                  <c:v>123.87281360776907</c:v>
                </c:pt>
                <c:pt idx="23">
                  <c:v>124.99986027807378</c:v>
                </c:pt>
                <c:pt idx="24">
                  <c:v>126.15488140372011</c:v>
                </c:pt>
                <c:pt idx="25">
                  <c:v>127.27296880752323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47.47780171671296</c:v>
                </c:pt>
                <c:pt idx="1">
                  <c:v>48.886751376033629</c:v>
                </c:pt>
                <c:pt idx="2">
                  <c:v>51.773375915242269</c:v>
                </c:pt>
                <c:pt idx="3">
                  <c:v>51.160831379449803</c:v>
                </c:pt>
                <c:pt idx="4">
                  <c:v>52.793290219848657</c:v>
                </c:pt>
                <c:pt idx="5">
                  <c:v>54.087898311047326</c:v>
                </c:pt>
                <c:pt idx="6">
                  <c:v>56.86402002542119</c:v>
                </c:pt>
                <c:pt idx="7">
                  <c:v>56.340641724632462</c:v>
                </c:pt>
                <c:pt idx="8">
                  <c:v>55.438005429598149</c:v>
                </c:pt>
                <c:pt idx="9">
                  <c:v>57.791758170556761</c:v>
                </c:pt>
                <c:pt idx="10">
                  <c:v>59.411429848505364</c:v>
                </c:pt>
                <c:pt idx="11">
                  <c:v>59.677165416900323</c:v>
                </c:pt>
                <c:pt idx="12">
                  <c:v>60.22102373378889</c:v>
                </c:pt>
                <c:pt idx="13">
                  <c:v>60.88730819924551</c:v>
                </c:pt>
                <c:pt idx="14">
                  <c:v>61.651523230381244</c:v>
                </c:pt>
                <c:pt idx="15">
                  <c:v>62.255979275480044</c:v>
                </c:pt>
                <c:pt idx="16">
                  <c:v>62.802929030526435</c:v>
                </c:pt>
                <c:pt idx="17">
                  <c:v>63.320276938321371</c:v>
                </c:pt>
                <c:pt idx="18">
                  <c:v>63.835477517706977</c:v>
                </c:pt>
                <c:pt idx="19">
                  <c:v>64.362914163420456</c:v>
                </c:pt>
                <c:pt idx="20">
                  <c:v>64.912172169936412</c:v>
                </c:pt>
                <c:pt idx="21">
                  <c:v>65.427918453389523</c:v>
                </c:pt>
                <c:pt idx="22">
                  <c:v>65.954164868661451</c:v>
                </c:pt>
                <c:pt idx="23">
                  <c:v>66.483535796537495</c:v>
                </c:pt>
                <c:pt idx="24">
                  <c:v>67.017715601051393</c:v>
                </c:pt>
                <c:pt idx="25">
                  <c:v>67.524089668878702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43.805429172324494</c:v>
                </c:pt>
                <c:pt idx="1">
                  <c:v>42.580677725883469</c:v>
                </c:pt>
                <c:pt idx="2">
                  <c:v>43.50009363702857</c:v>
                </c:pt>
                <c:pt idx="3">
                  <c:v>42.611760265562658</c:v>
                </c:pt>
                <c:pt idx="4">
                  <c:v>43.666103180955417</c:v>
                </c:pt>
                <c:pt idx="5">
                  <c:v>43.623315073873428</c:v>
                </c:pt>
                <c:pt idx="6">
                  <c:v>43.389845135144313</c:v>
                </c:pt>
                <c:pt idx="7">
                  <c:v>43.247165963564242</c:v>
                </c:pt>
                <c:pt idx="8">
                  <c:v>42.554500766341391</c:v>
                </c:pt>
                <c:pt idx="9">
                  <c:v>42.467670734373542</c:v>
                </c:pt>
                <c:pt idx="10">
                  <c:v>42.46401498261779</c:v>
                </c:pt>
                <c:pt idx="11">
                  <c:v>43.445312399786822</c:v>
                </c:pt>
                <c:pt idx="12">
                  <c:v>43.10869943374307</c:v>
                </c:pt>
                <c:pt idx="13">
                  <c:v>42.829989871851296</c:v>
                </c:pt>
                <c:pt idx="14">
                  <c:v>42.594263347123338</c:v>
                </c:pt>
                <c:pt idx="15">
                  <c:v>42.247978838640272</c:v>
                </c:pt>
                <c:pt idx="16">
                  <c:v>41.878705050297739</c:v>
                </c:pt>
                <c:pt idx="17">
                  <c:v>41.493489440706682</c:v>
                </c:pt>
                <c:pt idx="18">
                  <c:v>41.098820115688262</c:v>
                </c:pt>
                <c:pt idx="19">
                  <c:v>40.70467931201928</c:v>
                </c:pt>
                <c:pt idx="20">
                  <c:v>40.353795161740635</c:v>
                </c:pt>
                <c:pt idx="21">
                  <c:v>40.054175945049749</c:v>
                </c:pt>
                <c:pt idx="22">
                  <c:v>39.734015960632242</c:v>
                </c:pt>
                <c:pt idx="23">
                  <c:v>39.374871309258324</c:v>
                </c:pt>
                <c:pt idx="24">
                  <c:v>38.919168218968174</c:v>
                </c:pt>
                <c:pt idx="25">
                  <c:v>38.580596994800942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32.859939862209686</c:v>
                </c:pt>
                <c:pt idx="1">
                  <c:v>33.162466387457101</c:v>
                </c:pt>
                <c:pt idx="2">
                  <c:v>32.750901187454296</c:v>
                </c:pt>
                <c:pt idx="3">
                  <c:v>33.878330304856057</c:v>
                </c:pt>
                <c:pt idx="4">
                  <c:v>37.753252139099416</c:v>
                </c:pt>
                <c:pt idx="5">
                  <c:v>36.547169085479517</c:v>
                </c:pt>
                <c:pt idx="6">
                  <c:v>39.15416237945449</c:v>
                </c:pt>
                <c:pt idx="7">
                  <c:v>38.842280878562121</c:v>
                </c:pt>
                <c:pt idx="8">
                  <c:v>34.769261993388305</c:v>
                </c:pt>
                <c:pt idx="9">
                  <c:v>37.53052461679674</c:v>
                </c:pt>
                <c:pt idx="10">
                  <c:v>32.807126691668699</c:v>
                </c:pt>
                <c:pt idx="11">
                  <c:v>33.566932413963201</c:v>
                </c:pt>
                <c:pt idx="12">
                  <c:v>33.614097657231184</c:v>
                </c:pt>
                <c:pt idx="13">
                  <c:v>33.825209261643096</c:v>
                </c:pt>
                <c:pt idx="14">
                  <c:v>34.020111298376811</c:v>
                </c:pt>
                <c:pt idx="15">
                  <c:v>34.050655619753059</c:v>
                </c:pt>
                <c:pt idx="16">
                  <c:v>34.030601294376154</c:v>
                </c:pt>
                <c:pt idx="17">
                  <c:v>33.979260619193468</c:v>
                </c:pt>
                <c:pt idx="18">
                  <c:v>33.942360650634015</c:v>
                </c:pt>
                <c:pt idx="19">
                  <c:v>33.901962898899754</c:v>
                </c:pt>
                <c:pt idx="20">
                  <c:v>33.8790226008147</c:v>
                </c:pt>
                <c:pt idx="21">
                  <c:v>33.845396270469109</c:v>
                </c:pt>
                <c:pt idx="22">
                  <c:v>33.801814961937701</c:v>
                </c:pt>
                <c:pt idx="23">
                  <c:v>33.752867997489297</c:v>
                </c:pt>
                <c:pt idx="24">
                  <c:v>33.734590494583458</c:v>
                </c:pt>
                <c:pt idx="25">
                  <c:v>33.710302649905358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36.822305039784084</c:v>
                </c:pt>
                <c:pt idx="1">
                  <c:v>36.778483996214227</c:v>
                </c:pt>
                <c:pt idx="2">
                  <c:v>37.69994660481148</c:v>
                </c:pt>
                <c:pt idx="3">
                  <c:v>38.788859623948625</c:v>
                </c:pt>
                <c:pt idx="4">
                  <c:v>39.603009096590348</c:v>
                </c:pt>
                <c:pt idx="5">
                  <c:v>42.895331077846635</c:v>
                </c:pt>
                <c:pt idx="6">
                  <c:v>43.507643039909269</c:v>
                </c:pt>
                <c:pt idx="7">
                  <c:v>43.588126404070202</c:v>
                </c:pt>
                <c:pt idx="8">
                  <c:v>41.188586257403266</c:v>
                </c:pt>
                <c:pt idx="9">
                  <c:v>44.835833007597593</c:v>
                </c:pt>
                <c:pt idx="10">
                  <c:v>41.988863151260347</c:v>
                </c:pt>
                <c:pt idx="11">
                  <c:v>41.548279684563973</c:v>
                </c:pt>
                <c:pt idx="12">
                  <c:v>41.637472007356912</c:v>
                </c:pt>
                <c:pt idx="13">
                  <c:v>41.878880437531627</c:v>
                </c:pt>
                <c:pt idx="14">
                  <c:v>42.195858138053765</c:v>
                </c:pt>
                <c:pt idx="15">
                  <c:v>42.481068720636358</c:v>
                </c:pt>
                <c:pt idx="16">
                  <c:v>42.722477552452233</c:v>
                </c:pt>
                <c:pt idx="17">
                  <c:v>42.953215271573278</c:v>
                </c:pt>
                <c:pt idx="18">
                  <c:v>43.188508273233076</c:v>
                </c:pt>
                <c:pt idx="19">
                  <c:v>43.440800402121106</c:v>
                </c:pt>
                <c:pt idx="20">
                  <c:v>43.71088434626958</c:v>
                </c:pt>
                <c:pt idx="21">
                  <c:v>43.958157964468576</c:v>
                </c:pt>
                <c:pt idx="22">
                  <c:v>44.20641009123721</c:v>
                </c:pt>
                <c:pt idx="23">
                  <c:v>44.463852806849921</c:v>
                </c:pt>
                <c:pt idx="24">
                  <c:v>44.717168531556247</c:v>
                </c:pt>
                <c:pt idx="25">
                  <c:v>44.96356065571841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25.377081911288357</c:v>
                </c:pt>
                <c:pt idx="1">
                  <c:v>27.583863777998964</c:v>
                </c:pt>
                <c:pt idx="2">
                  <c:v>29.567324802820458</c:v>
                </c:pt>
                <c:pt idx="3">
                  <c:v>29.184201950387653</c:v>
                </c:pt>
                <c:pt idx="4">
                  <c:v>29.134199965629403</c:v>
                </c:pt>
                <c:pt idx="5">
                  <c:v>28.81415242471278</c:v>
                </c:pt>
                <c:pt idx="6">
                  <c:v>30.061586741017614</c:v>
                </c:pt>
                <c:pt idx="7">
                  <c:v>28.430993375653095</c:v>
                </c:pt>
                <c:pt idx="8">
                  <c:v>28.481150494661826</c:v>
                </c:pt>
                <c:pt idx="9">
                  <c:v>29.63573622128877</c:v>
                </c:pt>
                <c:pt idx="10">
                  <c:v>29.614410967464028</c:v>
                </c:pt>
                <c:pt idx="11">
                  <c:v>29.801500413721143</c:v>
                </c:pt>
                <c:pt idx="12">
                  <c:v>29.815780289053315</c:v>
                </c:pt>
                <c:pt idx="13">
                  <c:v>29.918051650662196</c:v>
                </c:pt>
                <c:pt idx="14">
                  <c:v>30.061323096764959</c:v>
                </c:pt>
                <c:pt idx="15">
                  <c:v>30.144986121929879</c:v>
                </c:pt>
                <c:pt idx="16">
                  <c:v>30.201560451481399</c:v>
                </c:pt>
                <c:pt idx="17">
                  <c:v>30.235244376834036</c:v>
                </c:pt>
                <c:pt idx="18">
                  <c:v>30.268766215419596</c:v>
                </c:pt>
                <c:pt idx="19">
                  <c:v>30.294163923564717</c:v>
                </c:pt>
                <c:pt idx="20">
                  <c:v>30.308731009547412</c:v>
                </c:pt>
                <c:pt idx="21">
                  <c:v>30.344940535212228</c:v>
                </c:pt>
                <c:pt idx="22">
                  <c:v>30.361062836374948</c:v>
                </c:pt>
                <c:pt idx="23">
                  <c:v>30.374100626445912</c:v>
                </c:pt>
                <c:pt idx="24">
                  <c:v>30.384885372689595</c:v>
                </c:pt>
                <c:pt idx="25">
                  <c:v>30.409087893952076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16.82437298341414</c:v>
                </c:pt>
                <c:pt idx="1">
                  <c:v>17.071298402750372</c:v>
                </c:pt>
                <c:pt idx="2">
                  <c:v>17.539654695011173</c:v>
                </c:pt>
                <c:pt idx="3">
                  <c:v>17.016904789505684</c:v>
                </c:pt>
                <c:pt idx="4">
                  <c:v>18.736381041255271</c:v>
                </c:pt>
                <c:pt idx="5">
                  <c:v>17.944142674124336</c:v>
                </c:pt>
                <c:pt idx="6">
                  <c:v>20.086921089687689</c:v>
                </c:pt>
                <c:pt idx="7">
                  <c:v>19.602033790650328</c:v>
                </c:pt>
                <c:pt idx="8">
                  <c:v>19.549129617272065</c:v>
                </c:pt>
                <c:pt idx="9">
                  <c:v>20.022625185901717</c:v>
                </c:pt>
                <c:pt idx="10">
                  <c:v>16.936736103042534</c:v>
                </c:pt>
                <c:pt idx="11">
                  <c:v>17.662645288569284</c:v>
                </c:pt>
                <c:pt idx="12">
                  <c:v>17.542981939461384</c:v>
                </c:pt>
                <c:pt idx="13">
                  <c:v>17.548157269413103</c:v>
                </c:pt>
                <c:pt idx="14">
                  <c:v>17.56632026577293</c:v>
                </c:pt>
                <c:pt idx="15">
                  <c:v>17.512401714749217</c:v>
                </c:pt>
                <c:pt idx="16">
                  <c:v>17.449181454362531</c:v>
                </c:pt>
                <c:pt idx="17">
                  <c:v>17.392228436512369</c:v>
                </c:pt>
                <c:pt idx="18">
                  <c:v>17.334328148197372</c:v>
                </c:pt>
                <c:pt idx="19">
                  <c:v>17.276336178295072</c:v>
                </c:pt>
                <c:pt idx="20">
                  <c:v>17.224171823384832</c:v>
                </c:pt>
                <c:pt idx="21">
                  <c:v>17.165689347751584</c:v>
                </c:pt>
                <c:pt idx="22">
                  <c:v>17.117837356652835</c:v>
                </c:pt>
                <c:pt idx="23">
                  <c:v>17.08574916636563</c:v>
                </c:pt>
                <c:pt idx="24">
                  <c:v>17.071773552972591</c:v>
                </c:pt>
                <c:pt idx="25">
                  <c:v>17.060616924034694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40.933428730223369</c:v>
                </c:pt>
                <c:pt idx="1">
                  <c:v>42.287918165077919</c:v>
                </c:pt>
                <c:pt idx="2">
                  <c:v>43.094105013675303</c:v>
                </c:pt>
                <c:pt idx="3">
                  <c:v>42.652756264545481</c:v>
                </c:pt>
                <c:pt idx="4">
                  <c:v>45.243389554145068</c:v>
                </c:pt>
                <c:pt idx="5">
                  <c:v>44.285717626377938</c:v>
                </c:pt>
                <c:pt idx="6">
                  <c:v>45.669553381245571</c:v>
                </c:pt>
                <c:pt idx="7">
                  <c:v>44.091524613750806</c:v>
                </c:pt>
                <c:pt idx="8">
                  <c:v>43.065579916049742</c:v>
                </c:pt>
                <c:pt idx="9">
                  <c:v>45.852494573042812</c:v>
                </c:pt>
                <c:pt idx="10">
                  <c:v>41.069997952431549</c:v>
                </c:pt>
                <c:pt idx="11">
                  <c:v>40.93632691469822</c:v>
                </c:pt>
                <c:pt idx="12">
                  <c:v>41.017681520618595</c:v>
                </c:pt>
                <c:pt idx="13">
                  <c:v>41.089806434974321</c:v>
                </c:pt>
                <c:pt idx="14">
                  <c:v>41.214443362732837</c:v>
                </c:pt>
                <c:pt idx="15">
                  <c:v>41.185473587386483</c:v>
                </c:pt>
                <c:pt idx="16">
                  <c:v>41.100608842164732</c:v>
                </c:pt>
                <c:pt idx="17">
                  <c:v>40.990498940915771</c:v>
                </c:pt>
                <c:pt idx="18">
                  <c:v>40.880941381684238</c:v>
                </c:pt>
                <c:pt idx="19">
                  <c:v>40.778366444692217</c:v>
                </c:pt>
                <c:pt idx="20">
                  <c:v>40.68312186618882</c:v>
                </c:pt>
                <c:pt idx="21">
                  <c:v>40.594505514117031</c:v>
                </c:pt>
                <c:pt idx="22">
                  <c:v>40.503584469078334</c:v>
                </c:pt>
                <c:pt idx="23">
                  <c:v>40.433849547953201</c:v>
                </c:pt>
                <c:pt idx="24">
                  <c:v>40.334576603361946</c:v>
                </c:pt>
                <c:pt idx="25">
                  <c:v>40.195418127945231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53.634358277241432</c:v>
                </c:pt>
                <c:pt idx="1">
                  <c:v>127.27296880752323</c:v>
                </c:pt>
                <c:pt idx="2">
                  <c:v>67.524089668878702</c:v>
                </c:pt>
                <c:pt idx="3">
                  <c:v>38.580596994800942</c:v>
                </c:pt>
                <c:pt idx="4">
                  <c:v>33.710302649905358</c:v>
                </c:pt>
                <c:pt idx="5">
                  <c:v>44.96356065571841</c:v>
                </c:pt>
                <c:pt idx="6">
                  <c:v>30.409087893952076</c:v>
                </c:pt>
                <c:pt idx="7">
                  <c:v>17.060616924034694</c:v>
                </c:pt>
                <c:pt idx="8">
                  <c:v>40.195418127945231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50.88921387705237</c:v>
                </c:pt>
                <c:pt idx="1">
                  <c:v>108.57620642595755</c:v>
                </c:pt>
                <c:pt idx="2">
                  <c:v>59.411429848505364</c:v>
                </c:pt>
                <c:pt idx="3">
                  <c:v>42.46401498261779</c:v>
                </c:pt>
                <c:pt idx="4">
                  <c:v>32.807126691668699</c:v>
                </c:pt>
                <c:pt idx="5">
                  <c:v>41.988863151260347</c:v>
                </c:pt>
                <c:pt idx="6">
                  <c:v>29.614410967464028</c:v>
                </c:pt>
                <c:pt idx="7">
                  <c:v>16.936736103042534</c:v>
                </c:pt>
                <c:pt idx="8">
                  <c:v>41.069997952431549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11.830647396220902</c:v>
                </c:pt>
                <c:pt idx="1">
                  <c:v>28.073825536399653</c:v>
                </c:pt>
                <c:pt idx="2">
                  <c:v>14.894439334837397</c:v>
                </c:pt>
                <c:pt idx="3">
                  <c:v>8.5100941643011563</c:v>
                </c:pt>
                <c:pt idx="4">
                  <c:v>7.435806395024021</c:v>
                </c:pt>
                <c:pt idx="5">
                  <c:v>9.9180459854987415</c:v>
                </c:pt>
                <c:pt idx="6">
                  <c:v>6.7076256353139323</c:v>
                </c:pt>
                <c:pt idx="7">
                  <c:v>3.7632247252205659</c:v>
                </c:pt>
                <c:pt idx="8">
                  <c:v>8.8662908271836223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12.009027293184397</c:v>
                </c:pt>
                <c:pt idx="1">
                  <c:v>25.622219858022145</c:v>
                </c:pt>
                <c:pt idx="2">
                  <c:v>14.020131737573175</c:v>
                </c:pt>
                <c:pt idx="3">
                  <c:v>10.02081730200203</c:v>
                </c:pt>
                <c:pt idx="4">
                  <c:v>7.7419486338119112</c:v>
                </c:pt>
                <c:pt idx="5">
                  <c:v>9.9086891931858094</c:v>
                </c:pt>
                <c:pt idx="6">
                  <c:v>6.9885196190901429</c:v>
                </c:pt>
                <c:pt idx="7">
                  <c:v>3.9967944211183091</c:v>
                </c:pt>
                <c:pt idx="8">
                  <c:v>9.6918519420120735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10.802697848153068</c:v>
                </c:pt>
                <c:pt idx="1">
                  <c:v>23.194834723070382</c:v>
                </c:pt>
                <c:pt idx="2">
                  <c:v>13.310831512888639</c:v>
                </c:pt>
                <c:pt idx="3">
                  <c:v>10.735536323536266</c:v>
                </c:pt>
                <c:pt idx="4">
                  <c:v>8.9941229953560473</c:v>
                </c:pt>
                <c:pt idx="5">
                  <c:v>10.5563821574885</c:v>
                </c:pt>
                <c:pt idx="6">
                  <c:v>7.0910562267808857</c:v>
                </c:pt>
                <c:pt idx="7">
                  <c:v>4.4159870735764777</c:v>
                </c:pt>
                <c:pt idx="8">
                  <c:v>10.898551139149724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9.4227175890214177E-2</c:v>
                </c:pt>
                <c:pt idx="1">
                  <c:v>0.10325853886317933</c:v>
                </c:pt>
                <c:pt idx="2">
                  <c:v>0.10612026917050751</c:v>
                </c:pt>
                <c:pt idx="3">
                  <c:v>0.10842651114644541</c:v>
                </c:pt>
                <c:pt idx="4">
                  <c:v>0.10780694923018318</c:v>
                </c:pt>
                <c:pt idx="5">
                  <c:v>0.10802697848153069</c:v>
                </c:pt>
                <c:pt idx="6">
                  <c:v>0.11081545648496909</c:v>
                </c:pt>
                <c:pt idx="7">
                  <c:v>0.1129072419166673</c:v>
                </c:pt>
                <c:pt idx="8">
                  <c:v>0.11484508175006311</c:v>
                </c:pt>
                <c:pt idx="9">
                  <c:v>0.11715380689488818</c:v>
                </c:pt>
                <c:pt idx="10">
                  <c:v>0.12009027293184397</c:v>
                </c:pt>
                <c:pt idx="11">
                  <c:v>0.10899514728264137</c:v>
                </c:pt>
                <c:pt idx="12">
                  <c:v>0.10979856340709944</c:v>
                </c:pt>
                <c:pt idx="13">
                  <c:v>0.11054805629573702</c:v>
                </c:pt>
                <c:pt idx="14">
                  <c:v>0.11126213557993977</c:v>
                </c:pt>
                <c:pt idx="15">
                  <c:v>0.11191645286421312</c:v>
                </c:pt>
                <c:pt idx="16">
                  <c:v>0.112571960634979</c:v>
                </c:pt>
                <c:pt idx="17">
                  <c:v>0.11324701884306072</c:v>
                </c:pt>
                <c:pt idx="18">
                  <c:v>0.11389349596490256</c:v>
                </c:pt>
                <c:pt idx="19">
                  <c:v>0.11451101539395075</c:v>
                </c:pt>
                <c:pt idx="20">
                  <c:v>0.11512792502326145</c:v>
                </c:pt>
                <c:pt idx="21">
                  <c:v>0.1157251624303714</c:v>
                </c:pt>
                <c:pt idx="22">
                  <c:v>0.11636004871705997</c:v>
                </c:pt>
                <c:pt idx="23">
                  <c:v>0.11696432537209754</c:v>
                </c:pt>
                <c:pt idx="24">
                  <c:v>0.11766062075364761</c:v>
                </c:pt>
                <c:pt idx="25">
                  <c:v>0.11830647396220902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0.23595319105307708</c:v>
                </c:pt>
                <c:pt idx="1">
                  <c:v>0.2275379532446159</c:v>
                </c:pt>
                <c:pt idx="2">
                  <c:v>0.22803502751323484</c:v>
                </c:pt>
                <c:pt idx="3">
                  <c:v>0.23366969884616889</c:v>
                </c:pt>
                <c:pt idx="4">
                  <c:v>0.22802544432563357</c:v>
                </c:pt>
                <c:pt idx="5">
                  <c:v>0.23194834723070382</c:v>
                </c:pt>
                <c:pt idx="6">
                  <c:v>0.2391646469835291</c:v>
                </c:pt>
                <c:pt idx="7">
                  <c:v>0.23181474041227065</c:v>
                </c:pt>
                <c:pt idx="8">
                  <c:v>0.24015591727721763</c:v>
                </c:pt>
                <c:pt idx="9">
                  <c:v>0.24547216156473536</c:v>
                </c:pt>
                <c:pt idx="10">
                  <c:v>0.25622219858022144</c:v>
                </c:pt>
                <c:pt idx="11">
                  <c:v>0.26244960969458919</c:v>
                </c:pt>
                <c:pt idx="12">
                  <c:v>0.26337675555804618</c:v>
                </c:pt>
                <c:pt idx="13">
                  <c:v>0.26458479017843028</c:v>
                </c:pt>
                <c:pt idx="14">
                  <c:v>0.26582661646604849</c:v>
                </c:pt>
                <c:pt idx="15">
                  <c:v>0.26721922821166449</c:v>
                </c:pt>
                <c:pt idx="16">
                  <c:v>0.26862653402028547</c:v>
                </c:pt>
                <c:pt idx="17">
                  <c:v>0.27004066164659468</c:v>
                </c:pt>
                <c:pt idx="18">
                  <c:v>0.27143569115284111</c:v>
                </c:pt>
                <c:pt idx="19">
                  <c:v>0.27278957086980188</c:v>
                </c:pt>
                <c:pt idx="20">
                  <c:v>0.27414895661375804</c:v>
                </c:pt>
                <c:pt idx="21">
                  <c:v>0.27543404333416499</c:v>
                </c:pt>
                <c:pt idx="22">
                  <c:v>0.27672480192246235</c:v>
                </c:pt>
                <c:pt idx="23">
                  <c:v>0.2780555228074158</c:v>
                </c:pt>
                <c:pt idx="24">
                  <c:v>0.27944189407030207</c:v>
                </c:pt>
                <c:pt idx="25">
                  <c:v>0.28073825536399655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0.1302806919265394</c:v>
                </c:pt>
                <c:pt idx="1">
                  <c:v>0.1317293867831632</c:v>
                </c:pt>
                <c:pt idx="2">
                  <c:v>0.13469951742170724</c:v>
                </c:pt>
                <c:pt idx="3">
                  <c:v>0.13184388087714907</c:v>
                </c:pt>
                <c:pt idx="4">
                  <c:v>0.13135894217692587</c:v>
                </c:pt>
                <c:pt idx="5">
                  <c:v>0.13310831512888638</c:v>
                </c:pt>
                <c:pt idx="6">
                  <c:v>0.13260951294150577</c:v>
                </c:pt>
                <c:pt idx="7">
                  <c:v>0.13466991838300518</c:v>
                </c:pt>
                <c:pt idx="8">
                  <c:v>0.13491027664317853</c:v>
                </c:pt>
                <c:pt idx="9">
                  <c:v>0.13243478299954112</c:v>
                </c:pt>
                <c:pt idx="10">
                  <c:v>0.14020131737573174</c:v>
                </c:pt>
                <c:pt idx="11">
                  <c:v>0.14067901929454496</c:v>
                </c:pt>
                <c:pt idx="12">
                  <c:v>0.14140074933559885</c:v>
                </c:pt>
                <c:pt idx="13">
                  <c:v>0.14197644471731813</c:v>
                </c:pt>
                <c:pt idx="14">
                  <c:v>0.14260259669184316</c:v>
                </c:pt>
                <c:pt idx="15">
                  <c:v>0.14322189387984793</c:v>
                </c:pt>
                <c:pt idx="16">
                  <c:v>0.14383623824062231</c:v>
                </c:pt>
                <c:pt idx="17">
                  <c:v>0.14443625612077071</c:v>
                </c:pt>
                <c:pt idx="18">
                  <c:v>0.1450301997662336</c:v>
                </c:pt>
                <c:pt idx="19">
                  <c:v>0.14564645034174326</c:v>
                </c:pt>
                <c:pt idx="20">
                  <c:v>0.14624667609154457</c:v>
                </c:pt>
                <c:pt idx="21">
                  <c:v>0.14678164543665634</c:v>
                </c:pt>
                <c:pt idx="22">
                  <c:v>0.14733784337079986</c:v>
                </c:pt>
                <c:pt idx="23">
                  <c:v>0.1478890797387109</c:v>
                </c:pt>
                <c:pt idx="24">
                  <c:v>0.14844893178481786</c:v>
                </c:pt>
                <c:pt idx="25">
                  <c:v>0.14894439334837398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0.1202035775953058</c:v>
                </c:pt>
                <c:pt idx="1">
                  <c:v>0.11473715081816541</c:v>
                </c:pt>
                <c:pt idx="2">
                  <c:v>0.1131748030165015</c:v>
                </c:pt>
                <c:pt idx="3">
                  <c:v>0.10981252049541843</c:v>
                </c:pt>
                <c:pt idx="4">
                  <c:v>0.1086489040359577</c:v>
                </c:pt>
                <c:pt idx="5">
                  <c:v>0.10735536323536266</c:v>
                </c:pt>
                <c:pt idx="6">
                  <c:v>0.10118711669358858</c:v>
                </c:pt>
                <c:pt idx="7">
                  <c:v>0.10337284298384462</c:v>
                </c:pt>
                <c:pt idx="8">
                  <c:v>0.10355782871896668</c:v>
                </c:pt>
                <c:pt idx="9">
                  <c:v>9.7318319017123969E-2</c:v>
                </c:pt>
                <c:pt idx="10">
                  <c:v>0.1002081730200203</c:v>
                </c:pt>
                <c:pt idx="11">
                  <c:v>0.1024151180547911</c:v>
                </c:pt>
                <c:pt idx="12">
                  <c:v>0.10122050448295929</c:v>
                </c:pt>
                <c:pt idx="13">
                  <c:v>9.9870562012454714E-2</c:v>
                </c:pt>
                <c:pt idx="14">
                  <c:v>9.8522343637452173E-2</c:v>
                </c:pt>
                <c:pt idx="15">
                  <c:v>9.719284175245417E-2</c:v>
                </c:pt>
                <c:pt idx="16">
                  <c:v>9.5913924554306501E-2</c:v>
                </c:pt>
                <c:pt idx="17">
                  <c:v>9.4648421611298231E-2</c:v>
                </c:pt>
                <c:pt idx="18">
                  <c:v>9.3373940688097762E-2</c:v>
                </c:pt>
                <c:pt idx="19">
                  <c:v>9.2110373359445497E-2</c:v>
                </c:pt>
                <c:pt idx="20">
                  <c:v>9.0916822112092358E-2</c:v>
                </c:pt>
                <c:pt idx="21">
                  <c:v>8.985793818294957E-2</c:v>
                </c:pt>
                <c:pt idx="22">
                  <c:v>8.8763525878290908E-2</c:v>
                </c:pt>
                <c:pt idx="23">
                  <c:v>8.7587301321895933E-2</c:v>
                </c:pt>
                <c:pt idx="24">
                  <c:v>8.6208682230416375E-2</c:v>
                </c:pt>
                <c:pt idx="25">
                  <c:v>8.510094164301156E-2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9.0168785139986038E-2</c:v>
                </c:pt>
                <c:pt idx="1">
                  <c:v>8.9359002970661627E-2</c:v>
                </c:pt>
                <c:pt idx="2">
                  <c:v>8.5208478432972773E-2</c:v>
                </c:pt>
                <c:pt idx="3">
                  <c:v>8.7306058650647889E-2</c:v>
                </c:pt>
                <c:pt idx="4">
                  <c:v>9.393669619906253E-2</c:v>
                </c:pt>
                <c:pt idx="5">
                  <c:v>8.9941229953560464E-2</c:v>
                </c:pt>
                <c:pt idx="6">
                  <c:v>9.1309309479894282E-2</c:v>
                </c:pt>
                <c:pt idx="7">
                  <c:v>9.2843933537213319E-2</c:v>
                </c:pt>
                <c:pt idx="8">
                  <c:v>8.4612184689148384E-2</c:v>
                </c:pt>
                <c:pt idx="9">
                  <c:v>8.6004424174391386E-2</c:v>
                </c:pt>
                <c:pt idx="10">
                  <c:v>7.7419486338119112E-2</c:v>
                </c:pt>
                <c:pt idx="11">
                  <c:v>7.9128475686368965E-2</c:v>
                </c:pt>
                <c:pt idx="12">
                  <c:v>7.8926897988046571E-2</c:v>
                </c:pt>
                <c:pt idx="13">
                  <c:v>7.8873300443373803E-2</c:v>
                </c:pt>
                <c:pt idx="14">
                  <c:v>7.8689965092433367E-2</c:v>
                </c:pt>
                <c:pt idx="15">
                  <c:v>7.8334634559869207E-2</c:v>
                </c:pt>
                <c:pt idx="16">
                  <c:v>7.7939576239673486E-2</c:v>
                </c:pt>
                <c:pt idx="17">
                  <c:v>7.750814473488235E-2</c:v>
                </c:pt>
                <c:pt idx="18">
                  <c:v>7.7114913792781237E-2</c:v>
                </c:pt>
                <c:pt idx="19">
                  <c:v>7.6716547409664715E-2</c:v>
                </c:pt>
                <c:pt idx="20">
                  <c:v>7.6329204199612269E-2</c:v>
                </c:pt>
                <c:pt idx="21">
                  <c:v>7.5929099877664899E-2</c:v>
                </c:pt>
                <c:pt idx="22">
                  <c:v>7.5511327122832719E-2</c:v>
                </c:pt>
                <c:pt idx="23">
                  <c:v>7.5081454782536514E-2</c:v>
                </c:pt>
                <c:pt idx="24">
                  <c:v>7.47244796126805E-2</c:v>
                </c:pt>
                <c:pt idx="25">
                  <c:v>7.4358063950240208E-2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0.1010416490539507</c:v>
                </c:pt>
                <c:pt idx="1">
                  <c:v>9.9102660890058911E-2</c:v>
                </c:pt>
                <c:pt idx="2">
                  <c:v>9.8084479227424831E-2</c:v>
                </c:pt>
                <c:pt idx="3">
                  <c:v>9.9960724830491177E-2</c:v>
                </c:pt>
                <c:pt idx="4">
                  <c:v>9.8539215121610457E-2</c:v>
                </c:pt>
                <c:pt idx="5">
                  <c:v>0.105563821574885</c:v>
                </c:pt>
                <c:pt idx="6">
                  <c:v>0.10146182683137742</c:v>
                </c:pt>
                <c:pt idx="7">
                  <c:v>0.10418783396174638</c:v>
                </c:pt>
                <c:pt idx="8">
                  <c:v>0.10023382918392228</c:v>
                </c:pt>
                <c:pt idx="9">
                  <c:v>0.10274516648967433</c:v>
                </c:pt>
                <c:pt idx="10">
                  <c:v>9.9086891931858087E-2</c:v>
                </c:pt>
                <c:pt idx="11">
                  <c:v>9.7943178074350268E-2</c:v>
                </c:pt>
                <c:pt idx="12">
                  <c:v>9.7766018862560172E-2</c:v>
                </c:pt>
                <c:pt idx="13">
                  <c:v>9.7652774102042872E-2</c:v>
                </c:pt>
                <c:pt idx="14">
                  <c:v>9.7600815435519919E-2</c:v>
                </c:pt>
                <c:pt idx="15">
                  <c:v>9.7729072564855149E-2</c:v>
                </c:pt>
                <c:pt idx="16">
                  <c:v>9.784639911423966E-2</c:v>
                </c:pt>
                <c:pt idx="17">
                  <c:v>9.7978118576750914E-2</c:v>
                </c:pt>
                <c:pt idx="18">
                  <c:v>9.8121581071202751E-2</c:v>
                </c:pt>
                <c:pt idx="19">
                  <c:v>9.8301925274989363E-2</c:v>
                </c:pt>
                <c:pt idx="20">
                  <c:v>9.8480320885402831E-2</c:v>
                </c:pt>
                <c:pt idx="21">
                  <c:v>9.8616170419447216E-2</c:v>
                </c:pt>
                <c:pt idx="22">
                  <c:v>9.8754599333921375E-2</c:v>
                </c:pt>
                <c:pt idx="23">
                  <c:v>9.8907469262262071E-2</c:v>
                </c:pt>
                <c:pt idx="24">
                  <c:v>9.9051658825074232E-2</c:v>
                </c:pt>
                <c:pt idx="25">
                  <c:v>9.9180459854987413E-2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6.9635570117714554E-2</c:v>
                </c:pt>
                <c:pt idx="1">
                  <c:v>7.4326997771577419E-2</c:v>
                </c:pt>
                <c:pt idx="2">
                  <c:v>7.6925723153746836E-2</c:v>
                </c:pt>
                <c:pt idx="3">
                  <c:v>7.5209067986083053E-2</c:v>
                </c:pt>
                <c:pt idx="4">
                  <c:v>7.2490986500728827E-2</c:v>
                </c:pt>
                <c:pt idx="5">
                  <c:v>7.0910562267808855E-2</c:v>
                </c:pt>
                <c:pt idx="6">
                  <c:v>7.0105004433260634E-2</c:v>
                </c:pt>
                <c:pt idx="7">
                  <c:v>6.7958039529624134E-2</c:v>
                </c:pt>
                <c:pt idx="8">
                  <c:v>6.9309850933045744E-2</c:v>
                </c:pt>
                <c:pt idx="9">
                  <c:v>6.7912837742624577E-2</c:v>
                </c:pt>
                <c:pt idx="10">
                  <c:v>6.988519619090143E-2</c:v>
                </c:pt>
                <c:pt idx="11">
                  <c:v>7.0252094287993491E-2</c:v>
                </c:pt>
                <c:pt idx="12">
                  <c:v>7.0008336183966471E-2</c:v>
                </c:pt>
                <c:pt idx="13">
                  <c:v>6.9762627579629893E-2</c:v>
                </c:pt>
                <c:pt idx="14">
                  <c:v>6.9533119523617223E-2</c:v>
                </c:pt>
                <c:pt idx="15">
                  <c:v>6.9349515558338931E-2</c:v>
                </c:pt>
                <c:pt idx="16">
                  <c:v>6.9170003873964561E-2</c:v>
                </c:pt>
                <c:pt idx="17">
                  <c:v>6.896788377821432E-2</c:v>
                </c:pt>
                <c:pt idx="18">
                  <c:v>6.8768737723972392E-2</c:v>
                </c:pt>
                <c:pt idx="19">
                  <c:v>6.8552480863983592E-2</c:v>
                </c:pt>
                <c:pt idx="20">
                  <c:v>6.8285361874732275E-2</c:v>
                </c:pt>
                <c:pt idx="21">
                  <c:v>6.8076142535529433E-2</c:v>
                </c:pt>
                <c:pt idx="22">
                  <c:v>6.7824883078496212E-2</c:v>
                </c:pt>
                <c:pt idx="23">
                  <c:v>6.7565566959061074E-2</c:v>
                </c:pt>
                <c:pt idx="24">
                  <c:v>6.7304648263915828E-2</c:v>
                </c:pt>
                <c:pt idx="25">
                  <c:v>6.7076256353139324E-2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4.616664787025699E-2</c:v>
                </c:pt>
                <c:pt idx="1">
                  <c:v>4.6000022641904441E-2</c:v>
                </c:pt>
                <c:pt idx="2">
                  <c:v>4.5633165336352616E-2</c:v>
                </c:pt>
                <c:pt idx="3">
                  <c:v>4.3853368044886196E-2</c:v>
                </c:pt>
                <c:pt idx="4">
                  <c:v>4.661939393346938E-2</c:v>
                </c:pt>
                <c:pt idx="5">
                  <c:v>4.4159870735764779E-2</c:v>
                </c:pt>
                <c:pt idx="6">
                  <c:v>4.6843624861680977E-2</c:v>
                </c:pt>
                <c:pt idx="7">
                  <c:v>4.6854352558317623E-2</c:v>
                </c:pt>
                <c:pt idx="8">
                  <c:v>4.7573473546929639E-2</c:v>
                </c:pt>
                <c:pt idx="9">
                  <c:v>4.5883567233761746E-2</c:v>
                </c:pt>
                <c:pt idx="10">
                  <c:v>3.996794421118309E-2</c:v>
                </c:pt>
                <c:pt idx="11">
                  <c:v>4.1636756705600284E-2</c:v>
                </c:pt>
                <c:pt idx="12">
                  <c:v>4.1191441759381844E-2</c:v>
                </c:pt>
                <c:pt idx="13">
                  <c:v>4.0918625804556533E-2</c:v>
                </c:pt>
                <c:pt idx="14">
                  <c:v>4.0631646275129309E-2</c:v>
                </c:pt>
                <c:pt idx="15">
                  <c:v>4.0287846551615249E-2</c:v>
                </c:pt>
                <c:pt idx="16">
                  <c:v>3.9963496281416974E-2</c:v>
                </c:pt>
                <c:pt idx="17">
                  <c:v>3.9672415889999854E-2</c:v>
                </c:pt>
                <c:pt idx="18">
                  <c:v>3.9382505965419715E-2</c:v>
                </c:pt>
                <c:pt idx="19">
                  <c:v>3.9094516958795122E-2</c:v>
                </c:pt>
                <c:pt idx="20">
                  <c:v>3.8805940294296855E-2</c:v>
                </c:pt>
                <c:pt idx="21">
                  <c:v>3.8509678850816811E-2</c:v>
                </c:pt>
                <c:pt idx="22">
                  <c:v>3.824027253356576E-2</c:v>
                </c:pt>
                <c:pt idx="23">
                  <c:v>3.8006337818631136E-2</c:v>
                </c:pt>
                <c:pt idx="24">
                  <c:v>3.7815173568394908E-2</c:v>
                </c:pt>
                <c:pt idx="25">
                  <c:v>3.763224725220566E-2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0.11232271135295513</c:v>
                </c:pt>
                <c:pt idx="1">
                  <c:v>0.11394828601667382</c:v>
                </c:pt>
                <c:pt idx="2">
                  <c:v>0.11211853672755184</c:v>
                </c:pt>
                <c:pt idx="3">
                  <c:v>0.10991816912270992</c:v>
                </c:pt>
                <c:pt idx="4">
                  <c:v>0.11257346847642849</c:v>
                </c:pt>
                <c:pt idx="5">
                  <c:v>0.10898551139149724</c:v>
                </c:pt>
                <c:pt idx="6">
                  <c:v>0.10650350129019419</c:v>
                </c:pt>
                <c:pt idx="7">
                  <c:v>0.1053910967173106</c:v>
                </c:pt>
                <c:pt idx="8">
                  <c:v>0.1048015572575281</c:v>
                </c:pt>
                <c:pt idx="9">
                  <c:v>0.10507493388325929</c:v>
                </c:pt>
                <c:pt idx="10">
                  <c:v>9.6918519420120738E-2</c:v>
                </c:pt>
                <c:pt idx="11">
                  <c:v>9.6500600919120397E-2</c:v>
                </c:pt>
                <c:pt idx="12">
                  <c:v>9.6310732422341436E-2</c:v>
                </c:pt>
                <c:pt idx="13">
                  <c:v>9.5812818866456706E-2</c:v>
                </c:pt>
                <c:pt idx="14">
                  <c:v>9.5330761298016653E-2</c:v>
                </c:pt>
                <c:pt idx="15">
                  <c:v>9.4748514057141756E-2</c:v>
                </c:pt>
                <c:pt idx="16">
                  <c:v>9.4131867040512143E-2</c:v>
                </c:pt>
                <c:pt idx="17">
                  <c:v>9.3501078798428325E-2</c:v>
                </c:pt>
                <c:pt idx="18">
                  <c:v>9.2878933874548777E-2</c:v>
                </c:pt>
                <c:pt idx="19">
                  <c:v>9.2277119527625892E-2</c:v>
                </c:pt>
                <c:pt idx="20">
                  <c:v>9.1658792905299546E-2</c:v>
                </c:pt>
                <c:pt idx="21">
                  <c:v>9.1070118932399441E-2</c:v>
                </c:pt>
                <c:pt idx="22">
                  <c:v>9.0482698042570808E-2</c:v>
                </c:pt>
                <c:pt idx="23">
                  <c:v>8.9942941937388929E-2</c:v>
                </c:pt>
                <c:pt idx="24">
                  <c:v>8.9343910890750389E-2</c:v>
                </c:pt>
                <c:pt idx="25">
                  <c:v>8.8662908271836219E-2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7.2272385279068274</c:v>
                </c:pt>
                <c:pt idx="1">
                  <c:v>12.867845235997336</c:v>
                </c:pt>
                <c:pt idx="2">
                  <c:v>3.7038598595094356</c:v>
                </c:pt>
                <c:pt idx="3">
                  <c:v>-1.1556443394998865</c:v>
                </c:pt>
                <c:pt idx="4">
                  <c:v>0.98335553131722264</c:v>
                </c:pt>
                <c:pt idx="5">
                  <c:v>1.9405019297509583</c:v>
                </c:pt>
                <c:pt idx="6">
                  <c:v>0.82158379657598957</c:v>
                </c:pt>
                <c:pt idx="7">
                  <c:v>2.0784825117773806</c:v>
                </c:pt>
                <c:pt idx="8">
                  <c:v>1.5667769466648735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-0.23424722193203706</c:v>
                </c:pt>
                <c:pt idx="1">
                  <c:v>1.4573100344998977</c:v>
                </c:pt>
                <c:pt idx="2">
                  <c:v>1.6196716779486025</c:v>
                </c:pt>
                <c:pt idx="3">
                  <c:v>-3.6557517557511687E-3</c:v>
                </c:pt>
                <c:pt idx="4">
                  <c:v>-4.7233979251280402</c:v>
                </c:pt>
                <c:pt idx="5">
                  <c:v>-2.8469698563372461</c:v>
                </c:pt>
                <c:pt idx="6">
                  <c:v>-2.1325253824741708E-2</c:v>
                </c:pt>
                <c:pt idx="7">
                  <c:v>-3.0858890828591825</c:v>
                </c:pt>
                <c:pt idx="8">
                  <c:v>-4.782496620611262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-2.2411463131304927</c:v>
                </c:pt>
                <c:pt idx="1">
                  <c:v>7.5791821315451671</c:v>
                </c:pt>
                <c:pt idx="2">
                  <c:v>2.8445494269746803</c:v>
                </c:pt>
                <c:pt idx="3">
                  <c:v>-0.21603614397751869</c:v>
                </c:pt>
                <c:pt idx="4">
                  <c:v>1.2435289280843591</c:v>
                </c:pt>
                <c:pt idx="5">
                  <c:v>0.49220556937601145</c:v>
                </c:pt>
                <c:pt idx="6">
                  <c:v>0.53057515446585057</c:v>
                </c:pt>
                <c:pt idx="7">
                  <c:v>0.57566561170668251</c:v>
                </c:pt>
                <c:pt idx="8">
                  <c:v>0.11547563495493307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4.9862907133195549</c:v>
                </c:pt>
                <c:pt idx="1">
                  <c:v>11.117580250020509</c:v>
                </c:pt>
                <c:pt idx="2">
                  <c:v>5.2681103933986577</c:v>
                </c:pt>
                <c:pt idx="3">
                  <c:v>-3.6673818438393297</c:v>
                </c:pt>
                <c:pt idx="4">
                  <c:v>-0.34035296984770014</c:v>
                </c:pt>
                <c:pt idx="5">
                  <c:v>2.4824919350820522</c:v>
                </c:pt>
                <c:pt idx="6">
                  <c:v>0.26410177202219742</c:v>
                </c:pt>
                <c:pt idx="7">
                  <c:v>-0.45178479071452315</c:v>
                </c:pt>
                <c:pt idx="8">
                  <c:v>-0.99005545944125117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2.7451444001890621</c:v>
                </c:pt>
                <c:pt idx="1">
                  <c:v>18.696762381565676</c:v>
                </c:pt>
                <c:pt idx="2">
                  <c:v>8.112659820373338</c:v>
                </c:pt>
                <c:pt idx="3">
                  <c:v>-3.8834179878168484</c:v>
                </c:pt>
                <c:pt idx="4">
                  <c:v>0.90317595823665897</c:v>
                </c:pt>
                <c:pt idx="5">
                  <c:v>2.9746975044580637</c:v>
                </c:pt>
                <c:pt idx="6">
                  <c:v>0.794676926488048</c:v>
                </c:pt>
                <c:pt idx="7">
                  <c:v>0.12388082099215936</c:v>
                </c:pt>
                <c:pt idx="8">
                  <c:v>-0.8745798244863181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2.6165951130772207</c:v>
                </c:pt>
                <c:pt idx="1">
                  <c:v>8.06134115385386</c:v>
                </c:pt>
                <c:pt idx="2">
                  <c:v>7.9614972786356688</c:v>
                </c:pt>
                <c:pt idx="3">
                  <c:v>-5.0762341672357039</c:v>
                </c:pt>
                <c:pt idx="4">
                  <c:v>1.2709122140951781</c:v>
                </c:pt>
                <c:pt idx="5">
                  <c:v>0.6395347180778046</c:v>
                </c:pt>
                <c:pt idx="6">
                  <c:v>-0.44425289484462738</c:v>
                </c:pt>
                <c:pt idx="7">
                  <c:v>0.61273591273011707</c:v>
                </c:pt>
                <c:pt idx="8">
                  <c:v>-0.97590511389245194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0.1285492871117988</c:v>
                </c:pt>
                <c:pt idx="1">
                  <c:v>10.635421227711866</c:v>
                </c:pt>
                <c:pt idx="2">
                  <c:v>0.15116254173770827</c:v>
                </c:pt>
                <c:pt idx="3">
                  <c:v>1.192816179418843</c:v>
                </c:pt>
                <c:pt idx="4">
                  <c:v>-0.36773625585850311</c:v>
                </c:pt>
                <c:pt idx="5">
                  <c:v>2.3351627863803159</c:v>
                </c:pt>
                <c:pt idx="6">
                  <c:v>1.2389298213325954</c:v>
                </c:pt>
                <c:pt idx="7">
                  <c:v>-0.48885509173796926</c:v>
                </c:pt>
                <c:pt idx="8">
                  <c:v>0.10132528940608765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1.3198341544082357</c:v>
                </c:pt>
                <c:pt idx="1">
                  <c:v>0.37954547954583262</c:v>
                </c:pt>
                <c:pt idx="2">
                  <c:v>0.71155676512056232</c:v>
                </c:pt>
                <c:pt idx="3">
                  <c:v>9.0876812293834597E-2</c:v>
                </c:pt>
                <c:pt idx="4">
                  <c:v>1.8752138604426083</c:v>
                </c:pt>
                <c:pt idx="5">
                  <c:v>0.66867238835691545</c:v>
                </c:pt>
                <c:pt idx="6">
                  <c:v>-0.18058951052500904</c:v>
                </c:pt>
                <c:pt idx="7">
                  <c:v>0.66372776210635998</c:v>
                </c:pt>
                <c:pt idx="8">
                  <c:v>0.75650564292933886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1.5686133444897994</c:v>
                </c:pt>
                <c:pt idx="1">
                  <c:v>3.812365879380561</c:v>
                </c:pt>
                <c:pt idx="2">
                  <c:v>2.5297195629239102</c:v>
                </c:pt>
                <c:pt idx="3">
                  <c:v>-2.6708584399661568</c:v>
                </c:pt>
                <c:pt idx="4">
                  <c:v>1.0440954142085932</c:v>
                </c:pt>
                <c:pt idx="5">
                  <c:v>-0.23301313812742563</c:v>
                </c:pt>
                <c:pt idx="6">
                  <c:v>0.79978271903267384</c:v>
                </c:pt>
                <c:pt idx="7">
                  <c:v>0.99528917826474927</c:v>
                </c:pt>
                <c:pt idx="8">
                  <c:v>-2.6115451706282755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-0.14330309870898361</c:v>
                </c:pt>
                <c:pt idx="1">
                  <c:v>14.504851022639329</c:v>
                </c:pt>
                <c:pt idx="2">
                  <c:v>4.8713834923288957</c:v>
                </c:pt>
                <c:pt idx="3">
                  <c:v>-1.3034363601444952</c:v>
                </c:pt>
                <c:pt idx="4">
                  <c:v>-2.016133316414523</c:v>
                </c:pt>
                <c:pt idx="5">
                  <c:v>2.5390382542286289</c:v>
                </c:pt>
                <c:pt idx="6">
                  <c:v>0.17548371798029194</c:v>
                </c:pt>
                <c:pt idx="7">
                  <c:v>-1.5351361193789863</c:v>
                </c:pt>
                <c:pt idx="8">
                  <c:v>0.98045970321257769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0.40080851154843922</c:v>
                </c:pt>
                <c:pt idx="1">
                  <c:v>0.71660916528794338</c:v>
                </c:pt>
                <c:pt idx="2">
                  <c:v>0.33843917665988865</c:v>
                </c:pt>
                <c:pt idx="3">
                  <c:v>-0.11871852580252296</c:v>
                </c:pt>
                <c:pt idx="4">
                  <c:v>0.38015781830092799</c:v>
                </c:pt>
                <c:pt idx="5">
                  <c:v>0.41357565332808388</c:v>
                </c:pt>
                <c:pt idx="6">
                  <c:v>-0.15909430503286986</c:v>
                </c:pt>
                <c:pt idx="7">
                  <c:v>8.4325099912209489E-2</c:v>
                </c:pt>
                <c:pt idx="8">
                  <c:v>0.35210026022349195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1.3887052161218687</c:v>
                </c:pt>
                <c:pt idx="1">
                  <c:v>1.8013346150209202</c:v>
                </c:pt>
                <c:pt idx="2">
                  <c:v>2.3286705044973832</c:v>
                </c:pt>
                <c:pt idx="3">
                  <c:v>-2.3900740012909214</c:v>
                </c:pt>
                <c:pt idx="4">
                  <c:v>0.39437750784985237</c:v>
                </c:pt>
                <c:pt idx="5">
                  <c:v>-1.2999068582276472</c:v>
                </c:pt>
                <c:pt idx="6">
                  <c:v>4.6546693204573941E-2</c:v>
                </c:pt>
                <c:pt idx="7">
                  <c:v>0.52449823836483267</c:v>
                </c:pt>
                <c:pt idx="8">
                  <c:v>-2.0196720323215462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0.82708138540690435</c:v>
                </c:pt>
                <c:pt idx="1">
                  <c:v>5.5433973735449342</c:v>
                </c:pt>
                <c:pt idx="2">
                  <c:v>5.2943875974784032</c:v>
                </c:pt>
                <c:pt idx="3">
                  <c:v>-2.5674416401422402</c:v>
                </c:pt>
                <c:pt idx="4">
                  <c:v>0.49637688794439949</c:v>
                </c:pt>
                <c:pt idx="5">
                  <c:v>1.5258659229773386</c:v>
                </c:pt>
                <c:pt idx="6">
                  <c:v>-0.3317052830163254</c:v>
                </c:pt>
                <c:pt idx="7">
                  <c:v>3.9125744530720263E-3</c:v>
                </c:pt>
                <c:pt idx="8">
                  <c:v>0.6916666582056008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0.91902564285978805</c:v>
                </c:pt>
                <c:pt idx="1">
                  <c:v>-0.33706368574211343</c:v>
                </c:pt>
                <c:pt idx="2">
                  <c:v>0.37311758846067056</c:v>
                </c:pt>
                <c:pt idx="3">
                  <c:v>0.20959533809635811</c:v>
                </c:pt>
                <c:pt idx="4">
                  <c:v>1.4950560421416803</c:v>
                </c:pt>
                <c:pt idx="5">
                  <c:v>0.25509673502883201</c:v>
                </c:pt>
                <c:pt idx="6">
                  <c:v>-2.1495205492139902E-2</c:v>
                </c:pt>
                <c:pt idx="7">
                  <c:v>0.57940266219415415</c:v>
                </c:pt>
                <c:pt idx="8">
                  <c:v>0.40440538270584692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0.17990812836793069</c:v>
                </c:pt>
                <c:pt idx="1">
                  <c:v>2.0110312643596355</c:v>
                </c:pt>
                <c:pt idx="2">
                  <c:v>0.20104905842652698</c:v>
                </c:pt>
                <c:pt idx="3">
                  <c:v>-0.2807844386752405</c:v>
                </c:pt>
                <c:pt idx="4">
                  <c:v>0.64971790635873994</c:v>
                </c:pt>
                <c:pt idx="5">
                  <c:v>1.0668937201002202</c:v>
                </c:pt>
                <c:pt idx="6">
                  <c:v>0.75323602582810256</c:v>
                </c:pt>
                <c:pt idx="7">
                  <c:v>0.4707909398999135</c:v>
                </c:pt>
                <c:pt idx="8">
                  <c:v>-0.59187313830672572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-0.97038448411589329</c:v>
                </c:pt>
                <c:pt idx="1">
                  <c:v>8.9614536490943593</c:v>
                </c:pt>
                <c:pt idx="2">
                  <c:v>-0.4230041051494986</c:v>
                </c:pt>
                <c:pt idx="3">
                  <c:v>1.2640052799977308</c:v>
                </c:pt>
                <c:pt idx="4">
                  <c:v>-2.5125102043589358</c:v>
                </c:pt>
                <c:pt idx="5">
                  <c:v>1.0131723312512744</c:v>
                </c:pt>
                <c:pt idx="6">
                  <c:v>0.50718900099662179</c:v>
                </c:pt>
                <c:pt idx="7">
                  <c:v>-1.5390486938320489</c:v>
                </c:pt>
                <c:pt idx="8">
                  <c:v>0.28879304500697245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18.960093969117779</c:v>
                </c:pt>
                <c:pt idx="1">
                  <c:v>17.733398708026424</c:v>
                </c:pt>
                <c:pt idx="2">
                  <c:v>14.531826072357559</c:v>
                </c:pt>
                <c:pt idx="3">
                  <c:v>15.856301731077325</c:v>
                </c:pt>
                <c:pt idx="4">
                  <c:v>12.074129827743006</c:v>
                </c:pt>
                <c:pt idx="5">
                  <c:v>14.366387976567594</c:v>
                </c:pt>
                <c:pt idx="6">
                  <c:v>13.874286513834729</c:v>
                </c:pt>
                <c:pt idx="7">
                  <c:v>14.066285286580415</c:v>
                </c:pt>
                <c:pt idx="8">
                  <c:v>13.256171667451422</c:v>
                </c:pt>
                <c:pt idx="9">
                  <c:v>15.274892562298701</c:v>
                </c:pt>
                <c:pt idx="10">
                  <c:v>13.215438748438636</c:v>
                </c:pt>
                <c:pt idx="11">
                  <c:v>14.818655123593706</c:v>
                </c:pt>
                <c:pt idx="12">
                  <c:v>13.291198937338931</c:v>
                </c:pt>
                <c:pt idx="13">
                  <c:v>12.971791621798559</c:v>
                </c:pt>
                <c:pt idx="14">
                  <c:v>12.666394157970913</c:v>
                </c:pt>
                <c:pt idx="15">
                  <c:v>12.667693766220584</c:v>
                </c:pt>
                <c:pt idx="16">
                  <c:v>12.719936721248914</c:v>
                </c:pt>
                <c:pt idx="17">
                  <c:v>12.704180179871127</c:v>
                </c:pt>
                <c:pt idx="18">
                  <c:v>12.65825874343334</c:v>
                </c:pt>
                <c:pt idx="19">
                  <c:v>12.592965990642011</c:v>
                </c:pt>
                <c:pt idx="20">
                  <c:v>12.517564413633254</c:v>
                </c:pt>
                <c:pt idx="21">
                  <c:v>12.423527595703153</c:v>
                </c:pt>
                <c:pt idx="22">
                  <c:v>12.310266354689857</c:v>
                </c:pt>
                <c:pt idx="23">
                  <c:v>12.179787424932634</c:v>
                </c:pt>
                <c:pt idx="24">
                  <c:v>12.058497620965397</c:v>
                </c:pt>
                <c:pt idx="25">
                  <c:v>12.353851532764581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53.984441576211751</c:v>
                </c:pt>
                <c:pt idx="1">
                  <c:v>53.361541263896939</c:v>
                </c:pt>
                <c:pt idx="2">
                  <c:v>51.854964615605802</c:v>
                </c:pt>
                <c:pt idx="3">
                  <c:v>50.734833636942575</c:v>
                </c:pt>
                <c:pt idx="4">
                  <c:v>51.260393676490935</c:v>
                </c:pt>
                <c:pt idx="5">
                  <c:v>51.816116389360921</c:v>
                </c:pt>
                <c:pt idx="6">
                  <c:v>53.829346940826447</c:v>
                </c:pt>
                <c:pt idx="7">
                  <c:v>49.129069995713643</c:v>
                </c:pt>
                <c:pt idx="8">
                  <c:v>47.519019960870544</c:v>
                </c:pt>
                <c:pt idx="9">
                  <c:v>49.049353747359135</c:v>
                </c:pt>
                <c:pt idx="10">
                  <c:v>42.117010510895469</c:v>
                </c:pt>
                <c:pt idx="11">
                  <c:v>45.833989799258859</c:v>
                </c:pt>
                <c:pt idx="12">
                  <c:v>43.050097023734004</c:v>
                </c:pt>
                <c:pt idx="13">
                  <c:v>41.908627461734397</c:v>
                </c:pt>
                <c:pt idx="14">
                  <c:v>40.80853235476517</c:v>
                </c:pt>
                <c:pt idx="15">
                  <c:v>39.561224461518584</c:v>
                </c:pt>
                <c:pt idx="16">
                  <c:v>38.26041224399151</c:v>
                </c:pt>
                <c:pt idx="17">
                  <c:v>36.94842540330496</c:v>
                </c:pt>
                <c:pt idx="18">
                  <c:v>35.650024830354155</c:v>
                </c:pt>
                <c:pt idx="19">
                  <c:v>34.358846285643018</c:v>
                </c:pt>
                <c:pt idx="20">
                  <c:v>33.092217707447588</c:v>
                </c:pt>
                <c:pt idx="21">
                  <c:v>31.844068946035776</c:v>
                </c:pt>
                <c:pt idx="22">
                  <c:v>30.585725242899418</c:v>
                </c:pt>
                <c:pt idx="23">
                  <c:v>29.321759585392641</c:v>
                </c:pt>
                <c:pt idx="24">
                  <c:v>28.03970513362642</c:v>
                </c:pt>
                <c:pt idx="25">
                  <c:v>26.711531875758126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72.098408871180624</c:v>
                </c:pt>
                <c:pt idx="1">
                  <c:v>74.450597170911465</c:v>
                </c:pt>
                <c:pt idx="2">
                  <c:v>74.763040500430463</c:v>
                </c:pt>
                <c:pt idx="3">
                  <c:v>76.959118035698168</c:v>
                </c:pt>
                <c:pt idx="4">
                  <c:v>76.960571368334442</c:v>
                </c:pt>
                <c:pt idx="5">
                  <c:v>76.193566187208802</c:v>
                </c:pt>
                <c:pt idx="6">
                  <c:v>80.137969251238928</c:v>
                </c:pt>
                <c:pt idx="7">
                  <c:v>76.227169355512785</c:v>
                </c:pt>
                <c:pt idx="8">
                  <c:v>72.51367513601393</c:v>
                </c:pt>
                <c:pt idx="9">
                  <c:v>77.529929522933784</c:v>
                </c:pt>
                <c:pt idx="10">
                  <c:v>70.378988102847899</c:v>
                </c:pt>
                <c:pt idx="11">
                  <c:v>73.717403201961389</c:v>
                </c:pt>
                <c:pt idx="12">
                  <c:v>71.068139969721216</c:v>
                </c:pt>
                <c:pt idx="13">
                  <c:v>70.324703698313684</c:v>
                </c:pt>
                <c:pt idx="14">
                  <c:v>69.624358024854899</c:v>
                </c:pt>
                <c:pt idx="15">
                  <c:v>68.656556202088268</c:v>
                </c:pt>
                <c:pt idx="16">
                  <c:v>67.626657503824632</c:v>
                </c:pt>
                <c:pt idx="17">
                  <c:v>66.583332361909271</c:v>
                </c:pt>
                <c:pt idx="18">
                  <c:v>65.538232238216892</c:v>
                </c:pt>
                <c:pt idx="19">
                  <c:v>64.509809977129464</c:v>
                </c:pt>
                <c:pt idx="20">
                  <c:v>63.501957831410579</c:v>
                </c:pt>
                <c:pt idx="21">
                  <c:v>62.475508449266897</c:v>
                </c:pt>
                <c:pt idx="22">
                  <c:v>61.440303153342917</c:v>
                </c:pt>
                <c:pt idx="23">
                  <c:v>60.39397509082491</c:v>
                </c:pt>
                <c:pt idx="24">
                  <c:v>59.338592775106562</c:v>
                </c:pt>
                <c:pt idx="25">
                  <c:v>58.210120552403133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73.610882774076927</c:v>
                </c:pt>
                <c:pt idx="1">
                  <c:v>73.381045638053607</c:v>
                </c:pt>
                <c:pt idx="2">
                  <c:v>78.329314492073436</c:v>
                </c:pt>
                <c:pt idx="3">
                  <c:v>74.762352162656313</c:v>
                </c:pt>
                <c:pt idx="4">
                  <c:v>78.917932199936573</c:v>
                </c:pt>
                <c:pt idx="5">
                  <c:v>80.641207538519822</c:v>
                </c:pt>
                <c:pt idx="6">
                  <c:v>85.722480941397166</c:v>
                </c:pt>
                <c:pt idx="7">
                  <c:v>82.846179957804679</c:v>
                </c:pt>
                <c:pt idx="8">
                  <c:v>81.877762379592468</c:v>
                </c:pt>
                <c:pt idx="9">
                  <c:v>80.944617087265897</c:v>
                </c:pt>
                <c:pt idx="10">
                  <c:v>83.51912716663071</c:v>
                </c:pt>
                <c:pt idx="11">
                  <c:v>80.232835673691326</c:v>
                </c:pt>
                <c:pt idx="12">
                  <c:v>81.404074628631491</c:v>
                </c:pt>
                <c:pt idx="13">
                  <c:v>81.681622211712437</c:v>
                </c:pt>
                <c:pt idx="14">
                  <c:v>82.054720612387257</c:v>
                </c:pt>
                <c:pt idx="15">
                  <c:v>82.145805031660743</c:v>
                </c:pt>
                <c:pt idx="16">
                  <c:v>82.139764439070163</c:v>
                </c:pt>
                <c:pt idx="17">
                  <c:v>82.103807577956601</c:v>
                </c:pt>
                <c:pt idx="18">
                  <c:v>82.083528731072448</c:v>
                </c:pt>
                <c:pt idx="19">
                  <c:v>82.070057693772043</c:v>
                </c:pt>
                <c:pt idx="20">
                  <c:v>82.098935374190802</c:v>
                </c:pt>
                <c:pt idx="21">
                  <c:v>82.133696906007813</c:v>
                </c:pt>
                <c:pt idx="22">
                  <c:v>82.188364903308852</c:v>
                </c:pt>
                <c:pt idx="23">
                  <c:v>82.271536363947405</c:v>
                </c:pt>
                <c:pt idx="24">
                  <c:v>82.366962584977188</c:v>
                </c:pt>
                <c:pt idx="25">
                  <c:v>82.396962500539729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19.544493624857573</c:v>
                </c:pt>
                <c:pt idx="1">
                  <c:v>20.816295744927736</c:v>
                </c:pt>
                <c:pt idx="2">
                  <c:v>22.35279275085113</c:v>
                </c:pt>
                <c:pt idx="3">
                  <c:v>22.817415701331466</c:v>
                </c:pt>
                <c:pt idx="4">
                  <c:v>24.491739482219749</c:v>
                </c:pt>
                <c:pt idx="5">
                  <c:v>23.117798863522847</c:v>
                </c:pt>
                <c:pt idx="6">
                  <c:v>23.883645752445826</c:v>
                </c:pt>
                <c:pt idx="7">
                  <c:v>24.352745758094414</c:v>
                </c:pt>
                <c:pt idx="8">
                  <c:v>23.906698306706485</c:v>
                </c:pt>
                <c:pt idx="9">
                  <c:v>26.406267811036219</c:v>
                </c:pt>
                <c:pt idx="10">
                  <c:v>26.151393212954456</c:v>
                </c:pt>
                <c:pt idx="11">
                  <c:v>25.402531854396987</c:v>
                </c:pt>
                <c:pt idx="12">
                  <c:v>25.749157130111488</c:v>
                </c:pt>
                <c:pt idx="13">
                  <c:v>26.121701087543787</c:v>
                </c:pt>
                <c:pt idx="14">
                  <c:v>26.53628275413779</c:v>
                </c:pt>
                <c:pt idx="15">
                  <c:v>26.862016761144048</c:v>
                </c:pt>
                <c:pt idx="16">
                  <c:v>27.185007913512482</c:v>
                </c:pt>
                <c:pt idx="17">
                  <c:v>27.508741913409875</c:v>
                </c:pt>
                <c:pt idx="18" formatCode="General">
                  <c:v>27.846399919321069</c:v>
                </c:pt>
                <c:pt idx="19" formatCode="General">
                  <c:v>28.198616947715273</c:v>
                </c:pt>
                <c:pt idx="20" formatCode="General">
                  <c:v>28.576484401983233</c:v>
                </c:pt>
                <c:pt idx="21" formatCode="General">
                  <c:v>28.959303023376105</c:v>
                </c:pt>
                <c:pt idx="22">
                  <c:v>29.350237876918321</c:v>
                </c:pt>
                <c:pt idx="23">
                  <c:v>29.76121276384519</c:v>
                </c:pt>
                <c:pt idx="24">
                  <c:v>30.191389943920708</c:v>
                </c:pt>
                <c:pt idx="25">
                  <c:v>30.59352907600212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23.444115147289057</c:v>
                </c:pt>
                <c:pt idx="1">
                  <c:v>23.489341391831239</c:v>
                </c:pt>
                <c:pt idx="2">
                  <c:v>24.617952402722928</c:v>
                </c:pt>
                <c:pt idx="3">
                  <c:v>24.757933009353575</c:v>
                </c:pt>
                <c:pt idx="4">
                  <c:v>25.21230057414763</c:v>
                </c:pt>
                <c:pt idx="5">
                  <c:v>24.03681284382554</c:v>
                </c:pt>
                <c:pt idx="6">
                  <c:v>24.155719896334993</c:v>
                </c:pt>
                <c:pt idx="7">
                  <c:v>24.385599374104945</c:v>
                </c:pt>
                <c:pt idx="8">
                  <c:v>23.78934556862864</c:v>
                </c:pt>
                <c:pt idx="9">
                  <c:v>25.797925856959285</c:v>
                </c:pt>
                <c:pt idx="10">
                  <c:v>25.317819264401006</c:v>
                </c:pt>
                <c:pt idx="11">
                  <c:v>24.383874496582393</c:v>
                </c:pt>
                <c:pt idx="12">
                  <c:v>24.563905925599691</c:v>
                </c:pt>
                <c:pt idx="13">
                  <c:v>24.788940976288405</c:v>
                </c:pt>
                <c:pt idx="14">
                  <c:v>25.082402324251397</c:v>
                </c:pt>
                <c:pt idx="15">
                  <c:v>25.304624265354331</c:v>
                </c:pt>
                <c:pt idx="16">
                  <c:v>25.535374370164142</c:v>
                </c:pt>
                <c:pt idx="17">
                  <c:v>25.767963752891482</c:v>
                </c:pt>
                <c:pt idx="18" formatCode="General">
                  <c:v>25.996356685408859</c:v>
                </c:pt>
                <c:pt idx="19" formatCode="General">
                  <c:v>26.261376182582154</c:v>
                </c:pt>
                <c:pt idx="20" formatCode="General">
                  <c:v>26.553901354763251</c:v>
                </c:pt>
                <c:pt idx="21" formatCode="General">
                  <c:v>26.862165467805912</c:v>
                </c:pt>
                <c:pt idx="22">
                  <c:v>27.199092456348158</c:v>
                </c:pt>
                <c:pt idx="23">
                  <c:v>27.558572749543622</c:v>
                </c:pt>
                <c:pt idx="24">
                  <c:v>27.928131814307314</c:v>
                </c:pt>
                <c:pt idx="25">
                  <c:v>28.273796800592198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65.496441617240961</c:v>
                </c:pt>
                <c:pt idx="1">
                  <c:v>70.231283587603713</c:v>
                </c:pt>
                <c:pt idx="2">
                  <c:v>76.868019291139348</c:v>
                </c:pt>
                <c:pt idx="3">
                  <c:v>81.509913758188702</c:v>
                </c:pt>
                <c:pt idx="4">
                  <c:v>86.355925164990438</c:v>
                </c:pt>
                <c:pt idx="5">
                  <c:v>85.692267291958586</c:v>
                </c:pt>
                <c:pt idx="6">
                  <c:v>86.890927539783718</c:v>
                </c:pt>
                <c:pt idx="7">
                  <c:v>87.249799758185716</c:v>
                </c:pt>
                <c:pt idx="8">
                  <c:v>88.672250269760966</c:v>
                </c:pt>
                <c:pt idx="9">
                  <c:v>97.584822020407586</c:v>
                </c:pt>
                <c:pt idx="10">
                  <c:v>95.634834180688969</c:v>
                </c:pt>
                <c:pt idx="11">
                  <c:v>95.711509210821077</c:v>
                </c:pt>
                <c:pt idx="12">
                  <c:v>96.780773294182652</c:v>
                </c:pt>
                <c:pt idx="13">
                  <c:v>98.468564113666304</c:v>
                </c:pt>
                <c:pt idx="14">
                  <c:v>100.29759084370791</c:v>
                </c:pt>
                <c:pt idx="15">
                  <c:v>101.81619466138041</c:v>
                </c:pt>
                <c:pt idx="16">
                  <c:v>103.21413450312805</c:v>
                </c:pt>
                <c:pt idx="17">
                  <c:v>104.62662851216183</c:v>
                </c:pt>
                <c:pt idx="18" formatCode="General">
                  <c:v>106.04665557772394</c:v>
                </c:pt>
                <c:pt idx="19" formatCode="General">
                  <c:v>107.4588628757437</c:v>
                </c:pt>
                <c:pt idx="20" formatCode="General">
                  <c:v>108.93037326739477</c:v>
                </c:pt>
                <c:pt idx="21" formatCode="General">
                  <c:v>110.40848733829324</c:v>
                </c:pt>
                <c:pt idx="22" formatCode="General">
                  <c:v>111.90581683676723</c:v>
                </c:pt>
                <c:pt idx="23" formatCode="General">
                  <c:v>113.42681655982337</c:v>
                </c:pt>
                <c:pt idx="24" formatCode="General">
                  <c:v>114.96409542364572</c:v>
                </c:pt>
                <c:pt idx="25" formatCode="General">
                  <c:v>116.45175032377905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32.45085912260415</c:v>
                </c:pt>
                <c:pt idx="1">
                  <c:v>32.887999195071465</c:v>
                </c:pt>
                <c:pt idx="2">
                  <c:v>35.796207964804104</c:v>
                </c:pt>
                <c:pt idx="3">
                  <c:v>35.355562124723363</c:v>
                </c:pt>
                <c:pt idx="4">
                  <c:v>40.715538001094977</c:v>
                </c:pt>
                <c:pt idx="5">
                  <c:v>43.997906498789199</c:v>
                </c:pt>
                <c:pt idx="6">
                  <c:v>52.599873462267404</c:v>
                </c:pt>
                <c:pt idx="7">
                  <c:v>52.436301923226573</c:v>
                </c:pt>
                <c:pt idx="8">
                  <c:v>51.850180691665862</c:v>
                </c:pt>
                <c:pt idx="9">
                  <c:v>55.706548923814886</c:v>
                </c:pt>
                <c:pt idx="10">
                  <c:v>58.871904940955908</c:v>
                </c:pt>
                <c:pt idx="11">
                  <c:v>55.970539495187573</c:v>
                </c:pt>
                <c:pt idx="12">
                  <c:v>61.135325058145284</c:v>
                </c:pt>
                <c:pt idx="13">
                  <c:v>63.423316460374821</c:v>
                </c:pt>
                <c:pt idx="14">
                  <c:v>65.768618614283156</c:v>
                </c:pt>
                <c:pt idx="15">
                  <c:v>67.879602623079123</c:v>
                </c:pt>
                <c:pt idx="16">
                  <c:v>69.877892937032058</c:v>
                </c:pt>
                <c:pt idx="17">
                  <c:v>71.811790359687933</c:v>
                </c:pt>
                <c:pt idx="18" formatCode="General">
                  <c:v>73.721423692826676</c:v>
                </c:pt>
                <c:pt idx="19" formatCode="General">
                  <c:v>75.586885708887294</c:v>
                </c:pt>
                <c:pt idx="20" formatCode="General">
                  <c:v>77.445852758662667</c:v>
                </c:pt>
                <c:pt idx="21" formatCode="General">
                  <c:v>79.251876819816459</c:v>
                </c:pt>
                <c:pt idx="22" formatCode="General">
                  <c:v>81.017717463321929</c:v>
                </c:pt>
                <c:pt idx="23" formatCode="General">
                  <c:v>82.750183633093258</c:v>
                </c:pt>
                <c:pt idx="24" formatCode="General">
                  <c:v>84.437842320587791</c:v>
                </c:pt>
                <c:pt idx="25" formatCode="General">
                  <c:v>86.005614984046971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4.8372632974210816</c:v>
                </c:pt>
                <c:pt idx="1">
                  <c:v>4.7634972996771783</c:v>
                </c:pt>
                <c:pt idx="2">
                  <c:v>5.247881910015324</c:v>
                </c:pt>
                <c:pt idx="3">
                  <c:v>5.2875698400286133</c:v>
                </c:pt>
                <c:pt idx="4">
                  <c:v>5.9124697050420139</c:v>
                </c:pt>
                <c:pt idx="5">
                  <c:v>6.4829364102470031</c:v>
                </c:pt>
                <c:pt idx="6">
                  <c:v>7.7137497018702774</c:v>
                </c:pt>
                <c:pt idx="7">
                  <c:v>7.6678485907767513</c:v>
                </c:pt>
                <c:pt idx="8">
                  <c:v>7.539896019310115</c:v>
                </c:pt>
                <c:pt idx="9">
                  <c:v>8.084642467924315</c:v>
                </c:pt>
                <c:pt idx="10">
                  <c:v>8.5514838721874042</c:v>
                </c:pt>
                <c:pt idx="11">
                  <c:v>8.1366611445063004</c:v>
                </c:pt>
                <c:pt idx="12">
                  <c:v>8.8463280325357179</c:v>
                </c:pt>
                <c:pt idx="13">
                  <c:v>9.165732368567733</c:v>
                </c:pt>
                <c:pt idx="14">
                  <c:v>9.4921003136416058</c:v>
                </c:pt>
                <c:pt idx="15">
                  <c:v>9.7882822275541095</c:v>
                </c:pt>
                <c:pt idx="16">
                  <c:v>10.06881936802829</c:v>
                </c:pt>
                <c:pt idx="17">
                  <c:v>10.341129938806546</c:v>
                </c:pt>
                <c:pt idx="18" formatCode="General">
                  <c:v>10.612119581642393</c:v>
                </c:pt>
                <c:pt idx="19" formatCode="General">
                  <c:v>10.874578337884707</c:v>
                </c:pt>
                <c:pt idx="20" formatCode="General">
                  <c:v>11.136712890513758</c:v>
                </c:pt>
                <c:pt idx="21" formatCode="General">
                  <c:v>11.39136545369394</c:v>
                </c:pt>
                <c:pt idx="22" formatCode="General">
                  <c:v>11.641475712403215</c:v>
                </c:pt>
                <c:pt idx="23" formatCode="General">
                  <c:v>11.886155828596582</c:v>
                </c:pt>
                <c:pt idx="24" formatCode="General">
                  <c:v>12.1277823828626</c:v>
                </c:pt>
                <c:pt idx="25" formatCode="General">
                  <c:v>12.353842354114013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18.960093969117779</c:v>
                </c:pt>
                <c:pt idx="1">
                  <c:v>17.733398708026424</c:v>
                </c:pt>
                <c:pt idx="2">
                  <c:v>14.531826072357559</c:v>
                </c:pt>
                <c:pt idx="3">
                  <c:v>15.856301731077325</c:v>
                </c:pt>
                <c:pt idx="4">
                  <c:v>12.074129827743006</c:v>
                </c:pt>
                <c:pt idx="5">
                  <c:v>14.366387976567594</c:v>
                </c:pt>
                <c:pt idx="6">
                  <c:v>13.874286513834729</c:v>
                </c:pt>
                <c:pt idx="7">
                  <c:v>14.066285286580415</c:v>
                </c:pt>
                <c:pt idx="8">
                  <c:v>13.256171667451422</c:v>
                </c:pt>
                <c:pt idx="9">
                  <c:v>15.274892562298701</c:v>
                </c:pt>
                <c:pt idx="10">
                  <c:v>13.215438748438636</c:v>
                </c:pt>
                <c:pt idx="11">
                  <c:v>14.818655123593706</c:v>
                </c:pt>
                <c:pt idx="12">
                  <c:v>13.291198937338931</c:v>
                </c:pt>
                <c:pt idx="13">
                  <c:v>12.971791621798559</c:v>
                </c:pt>
                <c:pt idx="14">
                  <c:v>12.666394157970913</c:v>
                </c:pt>
                <c:pt idx="15">
                  <c:v>12.667693766220584</c:v>
                </c:pt>
                <c:pt idx="16">
                  <c:v>12.719936721248914</c:v>
                </c:pt>
                <c:pt idx="17">
                  <c:v>12.704180179871127</c:v>
                </c:pt>
                <c:pt idx="18">
                  <c:v>12.65825874343334</c:v>
                </c:pt>
                <c:pt idx="19">
                  <c:v>12.592965990642011</c:v>
                </c:pt>
                <c:pt idx="20">
                  <c:v>12.517564413633254</c:v>
                </c:pt>
                <c:pt idx="21">
                  <c:v>12.423527595703153</c:v>
                </c:pt>
                <c:pt idx="22">
                  <c:v>12.310266354689857</c:v>
                </c:pt>
                <c:pt idx="23">
                  <c:v>12.179787424932634</c:v>
                </c:pt>
                <c:pt idx="24">
                  <c:v>12.058497620965397</c:v>
                </c:pt>
                <c:pt idx="25">
                  <c:v>12.353851532764581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53.984441576211751</c:v>
                </c:pt>
                <c:pt idx="1">
                  <c:v>53.361541263896939</c:v>
                </c:pt>
                <c:pt idx="2">
                  <c:v>51.854964615605802</c:v>
                </c:pt>
                <c:pt idx="3">
                  <c:v>50.734833636942575</c:v>
                </c:pt>
                <c:pt idx="4">
                  <c:v>51.260393676490935</c:v>
                </c:pt>
                <c:pt idx="5">
                  <c:v>51.816116389360921</c:v>
                </c:pt>
                <c:pt idx="6">
                  <c:v>53.829346940826447</c:v>
                </c:pt>
                <c:pt idx="7">
                  <c:v>49.129069995713643</c:v>
                </c:pt>
                <c:pt idx="8">
                  <c:v>47.519019960870544</c:v>
                </c:pt>
                <c:pt idx="9">
                  <c:v>49.049353747359135</c:v>
                </c:pt>
                <c:pt idx="10">
                  <c:v>42.117010510895469</c:v>
                </c:pt>
                <c:pt idx="11">
                  <c:v>45.833989799258859</c:v>
                </c:pt>
                <c:pt idx="12">
                  <c:v>43.050097023734004</c:v>
                </c:pt>
                <c:pt idx="13">
                  <c:v>41.908627461734397</c:v>
                </c:pt>
                <c:pt idx="14">
                  <c:v>40.80853235476517</c:v>
                </c:pt>
                <c:pt idx="15">
                  <c:v>39.561224461518584</c:v>
                </c:pt>
                <c:pt idx="16">
                  <c:v>38.26041224399151</c:v>
                </c:pt>
                <c:pt idx="17">
                  <c:v>36.94842540330496</c:v>
                </c:pt>
                <c:pt idx="18">
                  <c:v>35.650024830354155</c:v>
                </c:pt>
                <c:pt idx="19">
                  <c:v>34.358846285643018</c:v>
                </c:pt>
                <c:pt idx="20">
                  <c:v>33.092217707447588</c:v>
                </c:pt>
                <c:pt idx="21">
                  <c:v>31.844068946035776</c:v>
                </c:pt>
                <c:pt idx="22">
                  <c:v>30.585725242899418</c:v>
                </c:pt>
                <c:pt idx="23">
                  <c:v>29.321759585392641</c:v>
                </c:pt>
                <c:pt idx="24">
                  <c:v>28.03970513362642</c:v>
                </c:pt>
                <c:pt idx="25">
                  <c:v>26.711531875758126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72.098408871180624</c:v>
                </c:pt>
                <c:pt idx="1">
                  <c:v>74.450597170911465</c:v>
                </c:pt>
                <c:pt idx="2">
                  <c:v>74.763040500430463</c:v>
                </c:pt>
                <c:pt idx="3">
                  <c:v>76.959118035698168</c:v>
                </c:pt>
                <c:pt idx="4">
                  <c:v>76.960571368334442</c:v>
                </c:pt>
                <c:pt idx="5">
                  <c:v>76.193566187208802</c:v>
                </c:pt>
                <c:pt idx="6">
                  <c:v>80.137969251238928</c:v>
                </c:pt>
                <c:pt idx="7">
                  <c:v>76.227169355512785</c:v>
                </c:pt>
                <c:pt idx="8">
                  <c:v>72.51367513601393</c:v>
                </c:pt>
                <c:pt idx="9">
                  <c:v>77.529929522933784</c:v>
                </c:pt>
                <c:pt idx="10">
                  <c:v>70.378988102847899</c:v>
                </c:pt>
                <c:pt idx="11">
                  <c:v>73.717403201961389</c:v>
                </c:pt>
                <c:pt idx="12">
                  <c:v>71.068139969721216</c:v>
                </c:pt>
                <c:pt idx="13">
                  <c:v>70.324703698313684</c:v>
                </c:pt>
                <c:pt idx="14">
                  <c:v>69.624358024854899</c:v>
                </c:pt>
                <c:pt idx="15">
                  <c:v>68.656556202088268</c:v>
                </c:pt>
                <c:pt idx="16">
                  <c:v>67.626657503824632</c:v>
                </c:pt>
                <c:pt idx="17">
                  <c:v>66.583332361909271</c:v>
                </c:pt>
                <c:pt idx="18">
                  <c:v>65.538232238216892</c:v>
                </c:pt>
                <c:pt idx="19">
                  <c:v>64.509809977129464</c:v>
                </c:pt>
                <c:pt idx="20">
                  <c:v>63.501957831410579</c:v>
                </c:pt>
                <c:pt idx="21">
                  <c:v>62.475508449266897</c:v>
                </c:pt>
                <c:pt idx="22">
                  <c:v>61.440303153342917</c:v>
                </c:pt>
                <c:pt idx="23">
                  <c:v>60.39397509082491</c:v>
                </c:pt>
                <c:pt idx="24">
                  <c:v>59.338592775106562</c:v>
                </c:pt>
                <c:pt idx="25">
                  <c:v>58.210120552403133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73.610882774076927</c:v>
                </c:pt>
                <c:pt idx="1">
                  <c:v>73.381045638053607</c:v>
                </c:pt>
                <c:pt idx="2">
                  <c:v>78.329314492073436</c:v>
                </c:pt>
                <c:pt idx="3">
                  <c:v>74.762352162656313</c:v>
                </c:pt>
                <c:pt idx="4">
                  <c:v>78.917932199936573</c:v>
                </c:pt>
                <c:pt idx="5">
                  <c:v>80.641207538519822</c:v>
                </c:pt>
                <c:pt idx="6">
                  <c:v>85.722480941397166</c:v>
                </c:pt>
                <c:pt idx="7">
                  <c:v>82.846179957804679</c:v>
                </c:pt>
                <c:pt idx="8">
                  <c:v>81.877762379592468</c:v>
                </c:pt>
                <c:pt idx="9">
                  <c:v>80.944617087265897</c:v>
                </c:pt>
                <c:pt idx="10">
                  <c:v>83.51912716663071</c:v>
                </c:pt>
                <c:pt idx="11">
                  <c:v>80.232835673691326</c:v>
                </c:pt>
                <c:pt idx="12">
                  <c:v>81.404074628631491</c:v>
                </c:pt>
                <c:pt idx="13">
                  <c:v>81.681622211712437</c:v>
                </c:pt>
                <c:pt idx="14">
                  <c:v>82.054720612387257</c:v>
                </c:pt>
                <c:pt idx="15">
                  <c:v>82.145805031660743</c:v>
                </c:pt>
                <c:pt idx="16">
                  <c:v>82.139764439070163</c:v>
                </c:pt>
                <c:pt idx="17">
                  <c:v>82.103807577956601</c:v>
                </c:pt>
                <c:pt idx="18">
                  <c:v>82.083528731072448</c:v>
                </c:pt>
                <c:pt idx="19">
                  <c:v>82.070057693772043</c:v>
                </c:pt>
                <c:pt idx="20">
                  <c:v>82.098935374190802</c:v>
                </c:pt>
                <c:pt idx="21">
                  <c:v>82.133696906007813</c:v>
                </c:pt>
                <c:pt idx="22">
                  <c:v>82.188364903308852</c:v>
                </c:pt>
                <c:pt idx="23">
                  <c:v>82.271536363947405</c:v>
                </c:pt>
                <c:pt idx="24">
                  <c:v>82.366962584977188</c:v>
                </c:pt>
                <c:pt idx="25">
                  <c:v>82.396962500539729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19.544493624857573</c:v>
                </c:pt>
                <c:pt idx="1">
                  <c:v>20.816295744927736</c:v>
                </c:pt>
                <c:pt idx="2">
                  <c:v>22.35279275085113</c:v>
                </c:pt>
                <c:pt idx="3">
                  <c:v>22.817415701331466</c:v>
                </c:pt>
                <c:pt idx="4">
                  <c:v>24.491739482219749</c:v>
                </c:pt>
                <c:pt idx="5">
                  <c:v>23.117798863522847</c:v>
                </c:pt>
                <c:pt idx="6">
                  <c:v>23.883645752445826</c:v>
                </c:pt>
                <c:pt idx="7">
                  <c:v>24.352745758094414</c:v>
                </c:pt>
                <c:pt idx="8">
                  <c:v>23.906698306706485</c:v>
                </c:pt>
                <c:pt idx="9">
                  <c:v>26.406267811036219</c:v>
                </c:pt>
                <c:pt idx="10">
                  <c:v>26.151393212954456</c:v>
                </c:pt>
                <c:pt idx="11">
                  <c:v>25.402531854396987</c:v>
                </c:pt>
                <c:pt idx="12">
                  <c:v>25.749157130111488</c:v>
                </c:pt>
                <c:pt idx="13">
                  <c:v>26.121701087543787</c:v>
                </c:pt>
                <c:pt idx="14">
                  <c:v>26.53628275413779</c:v>
                </c:pt>
                <c:pt idx="15">
                  <c:v>26.862016761144048</c:v>
                </c:pt>
                <c:pt idx="16">
                  <c:v>27.185007913512482</c:v>
                </c:pt>
                <c:pt idx="17">
                  <c:v>27.508741913409875</c:v>
                </c:pt>
                <c:pt idx="18" formatCode="General">
                  <c:v>27.846399919321069</c:v>
                </c:pt>
                <c:pt idx="19" formatCode="General">
                  <c:v>28.198616947715273</c:v>
                </c:pt>
                <c:pt idx="20" formatCode="General">
                  <c:v>28.576484401983233</c:v>
                </c:pt>
                <c:pt idx="21" formatCode="General">
                  <c:v>28.959303023376105</c:v>
                </c:pt>
                <c:pt idx="22">
                  <c:v>29.350237876918321</c:v>
                </c:pt>
                <c:pt idx="23">
                  <c:v>29.76121276384519</c:v>
                </c:pt>
                <c:pt idx="24">
                  <c:v>30.191389943920708</c:v>
                </c:pt>
                <c:pt idx="25">
                  <c:v>30.59352907600212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23.444115147289057</c:v>
                </c:pt>
                <c:pt idx="1">
                  <c:v>23.489341391831239</c:v>
                </c:pt>
                <c:pt idx="2">
                  <c:v>24.617952402722928</c:v>
                </c:pt>
                <c:pt idx="3">
                  <c:v>24.757933009353575</c:v>
                </c:pt>
                <c:pt idx="4">
                  <c:v>25.21230057414763</c:v>
                </c:pt>
                <c:pt idx="5">
                  <c:v>24.03681284382554</c:v>
                </c:pt>
                <c:pt idx="6">
                  <c:v>24.155719896334993</c:v>
                </c:pt>
                <c:pt idx="7">
                  <c:v>24.385599374104945</c:v>
                </c:pt>
                <c:pt idx="8">
                  <c:v>23.78934556862864</c:v>
                </c:pt>
                <c:pt idx="9">
                  <c:v>25.797925856959285</c:v>
                </c:pt>
                <c:pt idx="10">
                  <c:v>25.317819264401006</c:v>
                </c:pt>
                <c:pt idx="11">
                  <c:v>24.383874496582393</c:v>
                </c:pt>
                <c:pt idx="12">
                  <c:v>24.563905925599691</c:v>
                </c:pt>
                <c:pt idx="13">
                  <c:v>24.788940976288405</c:v>
                </c:pt>
                <c:pt idx="14">
                  <c:v>25.082402324251397</c:v>
                </c:pt>
                <c:pt idx="15">
                  <c:v>25.304624265354331</c:v>
                </c:pt>
                <c:pt idx="16">
                  <c:v>25.535374370164142</c:v>
                </c:pt>
                <c:pt idx="17">
                  <c:v>25.767963752891482</c:v>
                </c:pt>
                <c:pt idx="18" formatCode="General">
                  <c:v>25.996356685408859</c:v>
                </c:pt>
                <c:pt idx="19" formatCode="General">
                  <c:v>26.261376182582154</c:v>
                </c:pt>
                <c:pt idx="20" formatCode="General">
                  <c:v>26.553901354763251</c:v>
                </c:pt>
                <c:pt idx="21" formatCode="General">
                  <c:v>26.862165467805912</c:v>
                </c:pt>
                <c:pt idx="22">
                  <c:v>27.199092456348158</c:v>
                </c:pt>
                <c:pt idx="23">
                  <c:v>27.558572749543622</c:v>
                </c:pt>
                <c:pt idx="24">
                  <c:v>27.928131814307314</c:v>
                </c:pt>
                <c:pt idx="25">
                  <c:v>28.273796800592198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65.496441617240961</c:v>
                </c:pt>
                <c:pt idx="1">
                  <c:v>70.231283587603713</c:v>
                </c:pt>
                <c:pt idx="2">
                  <c:v>76.868019291139348</c:v>
                </c:pt>
                <c:pt idx="3">
                  <c:v>81.509913758188702</c:v>
                </c:pt>
                <c:pt idx="4">
                  <c:v>86.355925164990438</c:v>
                </c:pt>
                <c:pt idx="5">
                  <c:v>85.692267291958586</c:v>
                </c:pt>
                <c:pt idx="6">
                  <c:v>86.890927539783718</c:v>
                </c:pt>
                <c:pt idx="7">
                  <c:v>87.249799758185716</c:v>
                </c:pt>
                <c:pt idx="8">
                  <c:v>88.672250269760966</c:v>
                </c:pt>
                <c:pt idx="9">
                  <c:v>97.584822020407586</c:v>
                </c:pt>
                <c:pt idx="10">
                  <c:v>95.634834180688969</c:v>
                </c:pt>
                <c:pt idx="11">
                  <c:v>95.711509210821077</c:v>
                </c:pt>
                <c:pt idx="12">
                  <c:v>96.780773294182652</c:v>
                </c:pt>
                <c:pt idx="13">
                  <c:v>98.468564113666304</c:v>
                </c:pt>
                <c:pt idx="14">
                  <c:v>100.29759084370791</c:v>
                </c:pt>
                <c:pt idx="15">
                  <c:v>101.81619466138041</c:v>
                </c:pt>
                <c:pt idx="16">
                  <c:v>103.21413450312805</c:v>
                </c:pt>
                <c:pt idx="17">
                  <c:v>104.62662851216183</c:v>
                </c:pt>
                <c:pt idx="18" formatCode="General">
                  <c:v>106.04665557772394</c:v>
                </c:pt>
                <c:pt idx="19" formatCode="General">
                  <c:v>107.4588628757437</c:v>
                </c:pt>
                <c:pt idx="20" formatCode="General">
                  <c:v>108.93037326739477</c:v>
                </c:pt>
                <c:pt idx="21" formatCode="General">
                  <c:v>110.40848733829324</c:v>
                </c:pt>
                <c:pt idx="22" formatCode="General">
                  <c:v>111.90581683676723</c:v>
                </c:pt>
                <c:pt idx="23" formatCode="General">
                  <c:v>113.42681655982337</c:v>
                </c:pt>
                <c:pt idx="24" formatCode="General">
                  <c:v>114.96409542364572</c:v>
                </c:pt>
                <c:pt idx="25" formatCode="General">
                  <c:v>116.45175032377905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32.45085912260415</c:v>
                </c:pt>
                <c:pt idx="1">
                  <c:v>32.887999195071465</c:v>
                </c:pt>
                <c:pt idx="2">
                  <c:v>35.796207964804104</c:v>
                </c:pt>
                <c:pt idx="3">
                  <c:v>35.355562124723363</c:v>
                </c:pt>
                <c:pt idx="4">
                  <c:v>40.715538001094977</c:v>
                </c:pt>
                <c:pt idx="5">
                  <c:v>43.997906498789199</c:v>
                </c:pt>
                <c:pt idx="6">
                  <c:v>52.599873462267404</c:v>
                </c:pt>
                <c:pt idx="7">
                  <c:v>52.436301923226573</c:v>
                </c:pt>
                <c:pt idx="8">
                  <c:v>51.850180691665862</c:v>
                </c:pt>
                <c:pt idx="9">
                  <c:v>55.706548923814886</c:v>
                </c:pt>
                <c:pt idx="10">
                  <c:v>58.871904940955908</c:v>
                </c:pt>
                <c:pt idx="11">
                  <c:v>55.970539495187573</c:v>
                </c:pt>
                <c:pt idx="12">
                  <c:v>61.135325058145284</c:v>
                </c:pt>
                <c:pt idx="13">
                  <c:v>63.423316460374821</c:v>
                </c:pt>
                <c:pt idx="14">
                  <c:v>65.768618614283156</c:v>
                </c:pt>
                <c:pt idx="15">
                  <c:v>67.879602623079123</c:v>
                </c:pt>
                <c:pt idx="16">
                  <c:v>69.877892937032058</c:v>
                </c:pt>
                <c:pt idx="17">
                  <c:v>71.811790359687933</c:v>
                </c:pt>
                <c:pt idx="18" formatCode="General">
                  <c:v>73.721423692826676</c:v>
                </c:pt>
                <c:pt idx="19" formatCode="General">
                  <c:v>75.586885708887294</c:v>
                </c:pt>
                <c:pt idx="20" formatCode="General">
                  <c:v>77.445852758662667</c:v>
                </c:pt>
                <c:pt idx="21" formatCode="General">
                  <c:v>79.251876819816459</c:v>
                </c:pt>
                <c:pt idx="22" formatCode="General">
                  <c:v>81.017717463321929</c:v>
                </c:pt>
                <c:pt idx="23" formatCode="General">
                  <c:v>82.750183633093258</c:v>
                </c:pt>
                <c:pt idx="24" formatCode="General">
                  <c:v>84.437842320587791</c:v>
                </c:pt>
                <c:pt idx="25" formatCode="General">
                  <c:v>86.005614984046971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4.8372632974210816</c:v>
                </c:pt>
                <c:pt idx="1">
                  <c:v>4.7634972996771783</c:v>
                </c:pt>
                <c:pt idx="2">
                  <c:v>5.247881910015324</c:v>
                </c:pt>
                <c:pt idx="3">
                  <c:v>5.2875698400286133</c:v>
                </c:pt>
                <c:pt idx="4">
                  <c:v>5.9124697050420139</c:v>
                </c:pt>
                <c:pt idx="5">
                  <c:v>6.4829364102470031</c:v>
                </c:pt>
                <c:pt idx="6">
                  <c:v>7.7137497018702774</c:v>
                </c:pt>
                <c:pt idx="7">
                  <c:v>7.6678485907767513</c:v>
                </c:pt>
                <c:pt idx="8">
                  <c:v>7.539896019310115</c:v>
                </c:pt>
                <c:pt idx="9">
                  <c:v>8.084642467924315</c:v>
                </c:pt>
                <c:pt idx="10">
                  <c:v>8.5514838721874042</c:v>
                </c:pt>
                <c:pt idx="11">
                  <c:v>8.1366611445063004</c:v>
                </c:pt>
                <c:pt idx="12">
                  <c:v>8.8463280325357179</c:v>
                </c:pt>
                <c:pt idx="13">
                  <c:v>9.165732368567733</c:v>
                </c:pt>
                <c:pt idx="14">
                  <c:v>9.4921003136416058</c:v>
                </c:pt>
                <c:pt idx="15">
                  <c:v>9.7882822275541095</c:v>
                </c:pt>
                <c:pt idx="16">
                  <c:v>10.06881936802829</c:v>
                </c:pt>
                <c:pt idx="17">
                  <c:v>10.341129938806546</c:v>
                </c:pt>
                <c:pt idx="18" formatCode="General">
                  <c:v>10.612119581642393</c:v>
                </c:pt>
                <c:pt idx="19" formatCode="General">
                  <c:v>10.874578337884707</c:v>
                </c:pt>
                <c:pt idx="20" formatCode="General">
                  <c:v>11.136712890513758</c:v>
                </c:pt>
                <c:pt idx="21" formatCode="General">
                  <c:v>11.39136545369394</c:v>
                </c:pt>
                <c:pt idx="22" formatCode="General">
                  <c:v>11.641475712403215</c:v>
                </c:pt>
                <c:pt idx="23" formatCode="General">
                  <c:v>11.886155828596582</c:v>
                </c:pt>
                <c:pt idx="24" formatCode="General">
                  <c:v>12.1277823828626</c:v>
                </c:pt>
                <c:pt idx="25" formatCode="General">
                  <c:v>12.353842354114013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29.920115047612224</c:v>
                </c:pt>
                <c:pt idx="1">
                  <c:v>13.976107523465355</c:v>
                </c:pt>
                <c:pt idx="2">
                  <c:v>26.13565184866232</c:v>
                </c:pt>
                <c:pt idx="3">
                  <c:v>13.951855954474535</c:v>
                </c:pt>
                <c:pt idx="4">
                  <c:v>27.616635951174089</c:v>
                </c:pt>
                <c:pt idx="5">
                  <c:v>26.546907401149362</c:v>
                </c:pt>
                <c:pt idx="6">
                  <c:v>7.0296086519778598</c:v>
                </c:pt>
                <c:pt idx="7">
                  <c:v>6.5320112227195102</c:v>
                </c:pt>
                <c:pt idx="8">
                  <c:v>4.8438469002589946</c:v>
                </c:pt>
                <c:pt idx="9">
                  <c:v>10.284912740143916</c:v>
                </c:pt>
                <c:pt idx="10">
                  <c:v>25.397518795947047</c:v>
                </c:pt>
                <c:pt idx="11">
                  <c:v>32.902082805130661</c:v>
                </c:pt>
                <c:pt idx="12">
                  <c:v>10.721232268742767</c:v>
                </c:pt>
                <c:pt idx="13">
                  <c:v>3.6003629781646915</c:v>
                </c:pt>
                <c:pt idx="14">
                  <c:v>12.584244848944888</c:v>
                </c:pt>
                <c:pt idx="15">
                  <c:v>11.03501672634428</c:v>
                </c:pt>
                <c:pt idx="16">
                  <c:v>9.3275445320256534</c:v>
                </c:pt>
                <c:pt idx="17">
                  <c:v>32.302127899765523</c:v>
                </c:pt>
                <c:pt idx="18">
                  <c:v>10.164784485506207</c:v>
                </c:pt>
                <c:pt idx="19">
                  <c:v>0.4284186925749055</c:v>
                </c:pt>
                <c:pt idx="20">
                  <c:v>23.458218752483063</c:v>
                </c:pt>
                <c:pt idx="21">
                  <c:v>5.3559336722297175</c:v>
                </c:pt>
                <c:pt idx="22">
                  <c:v>6.0896285361459732</c:v>
                </c:pt>
                <c:pt idx="23">
                  <c:v>11.854514137978361</c:v>
                </c:pt>
                <c:pt idx="24">
                  <c:v>5.1151495032646315</c:v>
                </c:pt>
                <c:pt idx="25">
                  <c:v>39.170568123113306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36.175350291803142</c:v>
                </c:pt>
                <c:pt idx="1">
                  <c:v>14.713863585249229</c:v>
                </c:pt>
                <c:pt idx="2">
                  <c:v>30.315186121079336</c:v>
                </c:pt>
                <c:pt idx="3">
                  <c:v>16.833764992173119</c:v>
                </c:pt>
                <c:pt idx="4">
                  <c:v>29.469182743672022</c:v>
                </c:pt>
                <c:pt idx="5">
                  <c:v>31.958072569033074</c:v>
                </c:pt>
                <c:pt idx="6">
                  <c:v>8.6900641439875983</c:v>
                </c:pt>
                <c:pt idx="7">
                  <c:v>7.6484590081869497</c:v>
                </c:pt>
                <c:pt idx="8">
                  <c:v>5.1144963736399252</c:v>
                </c:pt>
                <c:pt idx="9">
                  <c:v>10.148660496332841</c:v>
                </c:pt>
                <c:pt idx="10">
                  <c:v>27.809749826358043</c:v>
                </c:pt>
                <c:pt idx="11">
                  <c:v>33.136964211753998</c:v>
                </c:pt>
                <c:pt idx="12">
                  <c:v>9.3270507708637922</c:v>
                </c:pt>
                <c:pt idx="13">
                  <c:v>3.205669855519699</c:v>
                </c:pt>
                <c:pt idx="14">
                  <c:v>11.703844151615607</c:v>
                </c:pt>
                <c:pt idx="15">
                  <c:v>10.01767445325938</c:v>
                </c:pt>
                <c:pt idx="16">
                  <c:v>7.8799382312740098</c:v>
                </c:pt>
                <c:pt idx="17">
                  <c:v>31.896839976731506</c:v>
                </c:pt>
                <c:pt idx="18">
                  <c:v>9.6396866108711237</c:v>
                </c:pt>
                <c:pt idx="19">
                  <c:v>0.45233656365771735</c:v>
                </c:pt>
                <c:pt idx="20">
                  <c:v>23.566354820981552</c:v>
                </c:pt>
                <c:pt idx="21">
                  <c:v>6.0480561464824776</c:v>
                </c:pt>
                <c:pt idx="22">
                  <c:v>5.604591870262686</c:v>
                </c:pt>
                <c:pt idx="23">
                  <c:v>11.332144232779847</c:v>
                </c:pt>
                <c:pt idx="24">
                  <c:v>4.1840602346509463</c:v>
                </c:pt>
                <c:pt idx="25">
                  <c:v>36.8859377177806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36.136489932045656</c:v>
                </c:pt>
                <c:pt idx="1">
                  <c:v>17.49786834519578</c:v>
                </c:pt>
                <c:pt idx="2">
                  <c:v>42.557469188293872</c:v>
                </c:pt>
                <c:pt idx="3">
                  <c:v>16.996598127961974</c:v>
                </c:pt>
                <c:pt idx="4">
                  <c:v>30.552390709706398</c:v>
                </c:pt>
                <c:pt idx="5">
                  <c:v>37.166510781560994</c:v>
                </c:pt>
                <c:pt idx="6">
                  <c:v>8.945655235721091</c:v>
                </c:pt>
                <c:pt idx="7">
                  <c:v>13.551492436977192</c:v>
                </c:pt>
                <c:pt idx="8">
                  <c:v>4.8380043184485562</c:v>
                </c:pt>
                <c:pt idx="9">
                  <c:v>9.8776011698303581</c:v>
                </c:pt>
                <c:pt idx="10">
                  <c:v>30.311336507901515</c:v>
                </c:pt>
                <c:pt idx="11">
                  <c:v>32.236238227991514</c:v>
                </c:pt>
                <c:pt idx="12">
                  <c:v>6.344358766809429</c:v>
                </c:pt>
                <c:pt idx="13">
                  <c:v>3.7966410449624908</c:v>
                </c:pt>
                <c:pt idx="14">
                  <c:v>11.517245048947474</c:v>
                </c:pt>
                <c:pt idx="15">
                  <c:v>9.3683309460920459</c:v>
                </c:pt>
                <c:pt idx="16">
                  <c:v>9.0280856099033464</c:v>
                </c:pt>
                <c:pt idx="17">
                  <c:v>35.343197907902315</c:v>
                </c:pt>
                <c:pt idx="18">
                  <c:v>9.2458897279799839</c:v>
                </c:pt>
                <c:pt idx="19">
                  <c:v>0.3744730198361077</c:v>
                </c:pt>
                <c:pt idx="20">
                  <c:v>22.807458695683824</c:v>
                </c:pt>
                <c:pt idx="21">
                  <c:v>7.6016291982682507</c:v>
                </c:pt>
                <c:pt idx="22">
                  <c:v>5.6386364474340782</c:v>
                </c:pt>
                <c:pt idx="23">
                  <c:v>11.421980476600615</c:v>
                </c:pt>
                <c:pt idx="24">
                  <c:v>8.7102829239690855</c:v>
                </c:pt>
                <c:pt idx="25">
                  <c:v>31.485135203976149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6.2552352441909171</c:v>
                </c:pt>
                <c:pt idx="1">
                  <c:v>0.73775606178387321</c:v>
                </c:pt>
                <c:pt idx="2">
                  <c:v>4.1795342724170155</c:v>
                </c:pt>
                <c:pt idx="3">
                  <c:v>2.8819090376985841</c:v>
                </c:pt>
                <c:pt idx="4">
                  <c:v>1.8525467924979324</c:v>
                </c:pt>
                <c:pt idx="5">
                  <c:v>5.4111651678837127</c:v>
                </c:pt>
                <c:pt idx="6">
                  <c:v>1.6604554920097385</c:v>
                </c:pt>
                <c:pt idx="7">
                  <c:v>1.1164477854674395</c:v>
                </c:pt>
                <c:pt idx="8">
                  <c:v>0.27064947338093059</c:v>
                </c:pt>
                <c:pt idx="9">
                  <c:v>-0.13625224381107515</c:v>
                </c:pt>
                <c:pt idx="10">
                  <c:v>2.4122310304109966</c:v>
                </c:pt>
                <c:pt idx="11">
                  <c:v>0.23488140662333734</c:v>
                </c:pt>
                <c:pt idx="12">
                  <c:v>-1.3941814978789751</c:v>
                </c:pt>
                <c:pt idx="13">
                  <c:v>-0.39469312264499257</c:v>
                </c:pt>
                <c:pt idx="14">
                  <c:v>-0.88040069732928039</c:v>
                </c:pt>
                <c:pt idx="15">
                  <c:v>-1.0173422730848998</c:v>
                </c:pt>
                <c:pt idx="16">
                  <c:v>-1.4476063007516435</c:v>
                </c:pt>
                <c:pt idx="17">
                  <c:v>-0.40528792303401673</c:v>
                </c:pt>
                <c:pt idx="18">
                  <c:v>-0.52509787463508317</c:v>
                </c:pt>
                <c:pt idx="19">
                  <c:v>2.3917871082811848E-2</c:v>
                </c:pt>
                <c:pt idx="20">
                  <c:v>0.10813606849848867</c:v>
                </c:pt>
                <c:pt idx="21">
                  <c:v>0.69212247425276008</c:v>
                </c:pt>
                <c:pt idx="22">
                  <c:v>-0.4850366658832872</c:v>
                </c:pt>
                <c:pt idx="23">
                  <c:v>-0.52236990519851467</c:v>
                </c:pt>
                <c:pt idx="24">
                  <c:v>-0.93108926861368513</c:v>
                </c:pt>
                <c:pt idx="25">
                  <c:v>-2.284630405332706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-3.8860359757485696E-2</c:v>
                </c:pt>
                <c:pt idx="1">
                  <c:v>2.7840047599465514</c:v>
                </c:pt>
                <c:pt idx="2">
                  <c:v>12.242283067214537</c:v>
                </c:pt>
                <c:pt idx="3">
                  <c:v>0.16283313578885483</c:v>
                </c:pt>
                <c:pt idx="4">
                  <c:v>1.0832079660343759</c:v>
                </c:pt>
                <c:pt idx="5">
                  <c:v>5.2084382125279198</c:v>
                </c:pt>
                <c:pt idx="6">
                  <c:v>0.2555910917334927</c:v>
                </c:pt>
                <c:pt idx="7">
                  <c:v>5.9030334287902422</c:v>
                </c:pt>
                <c:pt idx="8">
                  <c:v>-0.27649205519136899</c:v>
                </c:pt>
                <c:pt idx="9">
                  <c:v>-0.27105932650248299</c:v>
                </c:pt>
                <c:pt idx="10">
                  <c:v>2.501586681543472</c:v>
                </c:pt>
                <c:pt idx="11">
                  <c:v>-0.90072598376248436</c:v>
                </c:pt>
                <c:pt idx="12">
                  <c:v>-2.9826920040543632</c:v>
                </c:pt>
                <c:pt idx="13">
                  <c:v>0.59097118944279181</c:v>
                </c:pt>
                <c:pt idx="14">
                  <c:v>-0.18659910266813284</c:v>
                </c:pt>
                <c:pt idx="15">
                  <c:v>-0.64934350716733391</c:v>
                </c:pt>
                <c:pt idx="16">
                  <c:v>1.1481473786293366</c:v>
                </c:pt>
                <c:pt idx="17">
                  <c:v>3.4463579311708088</c:v>
                </c:pt>
                <c:pt idx="18">
                  <c:v>-0.39379688289113979</c:v>
                </c:pt>
                <c:pt idx="19">
                  <c:v>-7.7863543821609649E-2</c:v>
                </c:pt>
                <c:pt idx="20">
                  <c:v>-0.75889612529772776</c:v>
                </c:pt>
                <c:pt idx="21">
                  <c:v>1.5535730517857731</c:v>
                </c:pt>
                <c:pt idx="22">
                  <c:v>3.4044577171392199E-2</c:v>
                </c:pt>
                <c:pt idx="23">
                  <c:v>8.9836243820768047E-2</c:v>
                </c:pt>
                <c:pt idx="24">
                  <c:v>4.5262226893181392</c:v>
                </c:pt>
                <c:pt idx="25">
                  <c:v>-5.4008025138044502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7.3632295334290419</c:v>
                </c:pt>
                <c:pt idx="1">
                  <c:v>8.5367946544497393</c:v>
                </c:pt>
                <c:pt idx="2">
                  <c:v>7.9709739102915069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3.4394683147240306</c:v>
                </c:pt>
                <c:pt idx="1">
                  <c:v>3.4722326387346603</c:v>
                </c:pt>
                <c:pt idx="2">
                  <c:v>3.8596734859293962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1.7299606619935923</c:v>
                </c:pt>
                <c:pt idx="1">
                  <c:v>2.0507138848086868</c:v>
                </c:pt>
                <c:pt idx="2">
                  <c:v>1.9732294040866987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1.6075037770169471</c:v>
                </c:pt>
                <c:pt idx="1">
                  <c:v>1.8049120035933115</c:v>
                </c:pt>
                <c:pt idx="2">
                  <c:v>2.9891833120423668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1.1920527877195479</c:v>
                </c:pt>
                <c:pt idx="1">
                  <c:v>1.2069380102888729</c:v>
                </c:pt>
                <c:pt idx="2">
                  <c:v>1.0671652468944715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2.5310789452666875</c:v>
                </c:pt>
                <c:pt idx="1">
                  <c:v>2.3949189151196757</c:v>
                </c:pt>
                <c:pt idx="2">
                  <c:v>2.1787977019638993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6.2502353408918676</c:v>
                </c:pt>
                <c:pt idx="1">
                  <c:v>6.5626489237626267</c:v>
                </c:pt>
                <c:pt idx="2">
                  <c:v>6.6860636698499647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8.0970807577626598</c:v>
                </c:pt>
                <c:pt idx="1">
                  <c:v>7.8197849271881541</c:v>
                </c:pt>
                <c:pt idx="2">
                  <c:v>7.1106577967163433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2.6384555657736093</c:v>
                </c:pt>
                <c:pt idx="1">
                  <c:v>2.2010323748138769</c:v>
                </c:pt>
                <c:pt idx="2">
                  <c:v>1.3994363675848136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7.9494340768966127</c:v>
                </c:pt>
                <c:pt idx="1">
                  <c:v>7.5271357653971114</c:v>
                </c:pt>
                <c:pt idx="2">
                  <c:v>7.7959898418449081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2.5015158265774677</c:v>
                </c:pt>
                <c:pt idx="1">
                  <c:v>2.2748093512974665</c:v>
                </c:pt>
                <c:pt idx="2">
                  <c:v>2.0394550200573027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0.10543225401442266</c:v>
                </c:pt>
                <c:pt idx="1">
                  <c:v>0.10674407649123253</c:v>
                </c:pt>
                <c:pt idx="2">
                  <c:v>8.2601123596530657E-2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5.7729807804902427</c:v>
                </c:pt>
                <c:pt idx="1">
                  <c:v>5.5612766770141304</c:v>
                </c:pt>
                <c:pt idx="2">
                  <c:v>5.0308610096114981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1.3180754462906448</c:v>
                </c:pt>
                <c:pt idx="1">
                  <c:v>1.4272429420760138</c:v>
                </c:pt>
                <c:pt idx="2">
                  <c:v>1.6767646257024358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1.4986350357814113</c:v>
                </c:pt>
                <c:pt idx="1">
                  <c:v>1.3225925812049999</c:v>
                </c:pt>
                <c:pt idx="2">
                  <c:v>1.2437683930186716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2.9173520377950677</c:v>
                </c:pt>
                <c:pt idx="1">
                  <c:v>2.6742018399133096</c:v>
                </c:pt>
                <c:pt idx="2">
                  <c:v>2.5194563322018948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6.4318871522135943</c:v>
                </c:pt>
                <c:pt idx="1">
                  <c:v>7.1538911645513057</c:v>
                </c:pt>
                <c:pt idx="2">
                  <c:v>9.3873111977902024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3.4335000933872797</c:v>
                </c:pt>
                <c:pt idx="1">
                  <c:v>3.9724949127032669</c:v>
                </c:pt>
                <c:pt idx="2">
                  <c:v>3.7491034822823752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6.7963518564702659</c:v>
                </c:pt>
                <c:pt idx="1">
                  <c:v>6.9542481188961638</c:v>
                </c:pt>
                <c:pt idx="2">
                  <c:v>6.7392353187059024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6.5330956209992435</c:v>
                </c:pt>
                <c:pt idx="1">
                  <c:v>7.5415856618714123</c:v>
                </c:pt>
                <c:pt idx="2">
                  <c:v>8.1981755376211787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0.88603599851473336</c:v>
                </c:pt>
                <c:pt idx="1">
                  <c:v>0.75648597914840487</c:v>
                </c:pt>
                <c:pt idx="2">
                  <c:v>0.83746171177795803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3.0969360639222563</c:v>
                </c:pt>
                <c:pt idx="1">
                  <c:v>2.7619169789397726</c:v>
                </c:pt>
                <c:pt idx="2">
                  <c:v>2.540469757196405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2.7156767589964894</c:v>
                </c:pt>
                <c:pt idx="1">
                  <c:v>2.364008338074886</c:v>
                </c:pt>
                <c:pt idx="2">
                  <c:v>2.0664630597687101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2.2954741739225679</c:v>
                </c:pt>
                <c:pt idx="1">
                  <c:v>1.8595373376488482</c:v>
                </c:pt>
                <c:pt idx="2">
                  <c:v>1.991411866280949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1.2588193538162482</c:v>
                </c:pt>
                <c:pt idx="1">
                  <c:v>0.98737020531788044</c:v>
                </c:pt>
                <c:pt idx="2">
                  <c:v>1.9213110644884612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9.6397317853334794</c:v>
                </c:pt>
                <c:pt idx="1">
                  <c:v>8.7044817366941931</c:v>
                </c:pt>
                <c:pt idx="2">
                  <c:v>6.9449797626951622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-0.8745798244863181</c:v>
                </c:pt>
                <c:pt idx="1">
                  <c:v>0.12388082099215936</c:v>
                </c:pt>
                <c:pt idx="2">
                  <c:v>0.794676926488048</c:v>
                </c:pt>
                <c:pt idx="3">
                  <c:v>2.9746975044580637</c:v>
                </c:pt>
                <c:pt idx="4">
                  <c:v>0.90317595823665897</c:v>
                </c:pt>
                <c:pt idx="5">
                  <c:v>-3.8834179878168484</c:v>
                </c:pt>
                <c:pt idx="6">
                  <c:v>8.112659820373338</c:v>
                </c:pt>
                <c:pt idx="7">
                  <c:v>18.696762381565676</c:v>
                </c:pt>
                <c:pt idx="8">
                  <c:v>2.7451444001890621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18.453526514622077</c:v>
                </c:pt>
                <c:pt idx="1">
                  <c:v>8.3632178060993247</c:v>
                </c:pt>
                <c:pt idx="2">
                  <c:v>14.175091637310373</c:v>
                </c:pt>
                <c:pt idx="3">
                  <c:v>26.48788009723706</c:v>
                </c:pt>
                <c:pt idx="4">
                  <c:v>15.21300051555647</c:v>
                </c:pt>
                <c:pt idx="5">
                  <c:v>17.064953660600153</c:v>
                </c:pt>
                <c:pt idx="6">
                  <c:v>37.986405723131057</c:v>
                </c:pt>
                <c:pt idx="7">
                  <c:v>73.716584159137298</c:v>
                </c:pt>
                <c:pt idx="8">
                  <c:v>29.423625328815607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-3.8860359757485696E-2</c:v>
                </c:pt>
                <c:pt idx="1">
                  <c:v>2.7840047599465514</c:v>
                </c:pt>
                <c:pt idx="2">
                  <c:v>12.242283067214537</c:v>
                </c:pt>
                <c:pt idx="3">
                  <c:v>0.16283313578885483</c:v>
                </c:pt>
                <c:pt idx="4">
                  <c:v>1.0832079660343759</c:v>
                </c:pt>
                <c:pt idx="5">
                  <c:v>5.2084382125279198</c:v>
                </c:pt>
                <c:pt idx="6">
                  <c:v>0.2555910917334927</c:v>
                </c:pt>
                <c:pt idx="7">
                  <c:v>5.9030334287902422</c:v>
                </c:pt>
                <c:pt idx="8">
                  <c:v>-0.27649205519136899</c:v>
                </c:pt>
                <c:pt idx="9">
                  <c:v>-0.27105932650248299</c:v>
                </c:pt>
                <c:pt idx="10">
                  <c:v>2.501586681543472</c:v>
                </c:pt>
                <c:pt idx="11">
                  <c:v>-0.90072598376248436</c:v>
                </c:pt>
                <c:pt idx="12">
                  <c:v>-2.9826920040543632</c:v>
                </c:pt>
                <c:pt idx="13">
                  <c:v>0.59097118944279181</c:v>
                </c:pt>
                <c:pt idx="14">
                  <c:v>-0.18659910266813284</c:v>
                </c:pt>
                <c:pt idx="15">
                  <c:v>-0.64934350716733391</c:v>
                </c:pt>
                <c:pt idx="16">
                  <c:v>1.1481473786293366</c:v>
                </c:pt>
                <c:pt idx="17">
                  <c:v>3.4463579311708088</c:v>
                </c:pt>
                <c:pt idx="18">
                  <c:v>-0.39379688289113979</c:v>
                </c:pt>
                <c:pt idx="19">
                  <c:v>-7.7863543821609649E-2</c:v>
                </c:pt>
                <c:pt idx="20">
                  <c:v>-0.75889612529772776</c:v>
                </c:pt>
                <c:pt idx="21">
                  <c:v>1.5535730517857731</c:v>
                </c:pt>
                <c:pt idx="22">
                  <c:v>3.4044577171392199E-2</c:v>
                </c:pt>
                <c:pt idx="23">
                  <c:v>8.9836243820768047E-2</c:v>
                </c:pt>
                <c:pt idx="24">
                  <c:v>4.5262226893181392</c:v>
                </c:pt>
                <c:pt idx="25">
                  <c:v>-5.4008025138044502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17.579028668395178</c:v>
                </c:pt>
                <c:pt idx="1">
                  <c:v>11.844596660420432</c:v>
                </c:pt>
                <c:pt idx="2">
                  <c:v>26.773177216687202</c:v>
                </c:pt>
                <c:pt idx="3">
                  <c:v>9.0364309880506042</c:v>
                </c:pt>
                <c:pt idx="4">
                  <c:v>16.232196908967797</c:v>
                </c:pt>
                <c:pt idx="5">
                  <c:v>21.674779045431706</c:v>
                </c:pt>
                <c:pt idx="6">
                  <c:v>3.7934582808381929</c:v>
                </c:pt>
                <c:pt idx="7">
                  <c:v>12.841610606660947</c:v>
                </c:pt>
                <c:pt idx="8">
                  <c:v>1.3241838856001342</c:v>
                </c:pt>
                <c:pt idx="9">
                  <c:v>4.1735417983025638</c:v>
                </c:pt>
                <c:pt idx="10">
                  <c:v>15.853611151729236</c:v>
                </c:pt>
                <c:pt idx="11">
                  <c:v>15.907876569446493</c:v>
                </c:pt>
                <c:pt idx="12">
                  <c:v>1.1570770911536599</c:v>
                </c:pt>
                <c:pt idx="13">
                  <c:v>2.5100774943911581</c:v>
                </c:pt>
                <c:pt idx="14">
                  <c:v>4.3076905384377078</c:v>
                </c:pt>
                <c:pt idx="15">
                  <c:v>3.5089777639577866</c:v>
                </c:pt>
                <c:pt idx="16">
                  <c:v>4.8862547187698206</c:v>
                </c:pt>
                <c:pt idx="17">
                  <c:v>22.153498593152406</c:v>
                </c:pt>
                <c:pt idx="18">
                  <c:v>4.232393458250379</c:v>
                </c:pt>
                <c:pt idx="19">
                  <c:v>0.1019880458342699</c:v>
                </c:pt>
                <c:pt idx="20">
                  <c:v>9.4654298370933816</c:v>
                </c:pt>
                <c:pt idx="21">
                  <c:v>4.7096618002169901</c:v>
                </c:pt>
                <c:pt idx="22">
                  <c:v>2.2526852928873784</c:v>
                </c:pt>
                <c:pt idx="23">
                  <c:v>6.1105325132119477</c:v>
                </c:pt>
                <c:pt idx="24">
                  <c:v>7.8676038619112685</c:v>
                </c:pt>
                <c:pt idx="25">
                  <c:v>10.585922652710817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44960.535914351851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automation/Data/Results/Workbooks/LSIPs/OX_LSIP/OX_LSIP_Database.Main.xlsx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Oxfordshire</v>
      </c>
      <c r="L1" s="19" t="str">
        <f>CONCATENATE("Industry Table 1.1  Employment by Industry Sector (SIC 2007), ",B$5,"-",F$5,", ",Info!B5)</f>
        <v>Industry Table 1.1  Employment by Industry Sector (SIC 2007), 2015-2035, Oxfordshire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5.8910000000000018</v>
      </c>
      <c r="N5" s="11">
        <f t="shared" si="1"/>
        <v>7.7709999999999892</v>
      </c>
      <c r="O5" s="11">
        <f t="shared" si="1"/>
        <v>6.713999999999988</v>
      </c>
      <c r="P5" s="11">
        <f t="shared" si="1"/>
        <v>6.9670000000000076</v>
      </c>
      <c r="Q5" s="11">
        <f t="shared" si="1"/>
        <v>7.4189999999999952</v>
      </c>
      <c r="R5" s="40">
        <f t="shared" ref="R5:R10" si="2">IF(D$5-B$5 &lt;&gt; 0,(EXP(LN(D7/B7)/(D$5-B$5))-1)*100,0)</f>
        <v>2.6498839775223049</v>
      </c>
      <c r="S5" s="40">
        <f t="shared" si="0"/>
        <v>0.66788298149460523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25.001999999999978</v>
      </c>
      <c r="N6" s="11">
        <f t="shared" si="1"/>
        <v>28.359000000000037</v>
      </c>
      <c r="O6" s="11">
        <f t="shared" si="1"/>
        <v>27.744999999999997</v>
      </c>
      <c r="P6" s="11">
        <f t="shared" si="1"/>
        <v>26.496999999999989</v>
      </c>
      <c r="Q6" s="11">
        <f t="shared" si="1"/>
        <v>23.710000000000004</v>
      </c>
      <c r="R6" s="40">
        <f t="shared" si="2"/>
        <v>2.1038211884436997</v>
      </c>
      <c r="S6" s="40">
        <f t="shared" si="0"/>
        <v>-1.0422554385718374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5.8910000000000018</v>
      </c>
      <c r="C7" s="11">
        <f t="array" ref="C7:C12">MMULT(aggregation!$B$3:$W$8,'Ind T2'!C5:C26)</f>
        <v>7.7709999999999892</v>
      </c>
      <c r="D7" s="11">
        <f t="array" ref="D7:D12">MMULT(aggregation!$B$3:$W$8,'Ind T2'!D5:D26)</f>
        <v>6.713999999999988</v>
      </c>
      <c r="E7" s="11">
        <f t="array" ref="E7:E12">MMULT(aggregation!$B$3:$W$8,'Ind T2'!E5:E26)</f>
        <v>6.9670000000000076</v>
      </c>
      <c r="F7" s="11">
        <f t="array" ref="F7:F12">MMULT(aggregation!$B$3:$W$8,'Ind T2'!F5:F26)</f>
        <v>7.4189999999999952</v>
      </c>
      <c r="G7" s="11"/>
      <c r="H7" s="11">
        <f>F7-D7</f>
        <v>0.70500000000000718</v>
      </c>
      <c r="I7" s="11">
        <f t="array" ref="I7:I12">MMULT(aggregation!$B$3:$W$8,'RD T1'!AB7:AB28)</f>
        <v>3.2565464718596084</v>
      </c>
      <c r="J7" s="11">
        <f>SUM(H7:I7)</f>
        <v>3.9615464718596156</v>
      </c>
      <c r="K7" s="11"/>
      <c r="L7" t="str">
        <f t="shared" si="1"/>
        <v>Construction</v>
      </c>
      <c r="M7" s="11">
        <f t="shared" si="1"/>
        <v>24.680999999999987</v>
      </c>
      <c r="N7" s="11">
        <f t="shared" si="1"/>
        <v>29.48500000000001</v>
      </c>
      <c r="O7" s="11">
        <f t="shared" si="1"/>
        <v>30.34300000000005</v>
      </c>
      <c r="P7" s="11">
        <f t="shared" si="1"/>
        <v>32.315999999999889</v>
      </c>
      <c r="Q7" s="11">
        <f t="shared" si="1"/>
        <v>34.801000000000037</v>
      </c>
      <c r="R7" s="40">
        <f>IF(D$5-B$5 &lt;&gt; 0,(EXP(LN(D9/B9)/(D$5-B$5))-1)*100,0)</f>
        <v>4.2171405359016978</v>
      </c>
      <c r="S7" s="40">
        <f t="shared" si="0"/>
        <v>0.91805701824922981</v>
      </c>
    </row>
    <row r="8" spans="1:19" x14ac:dyDescent="0.2">
      <c r="A8" t="str">
        <f>name!C5</f>
        <v>Manufacturing</v>
      </c>
      <c r="B8" s="11">
        <v>25.001999999999978</v>
      </c>
      <c r="C8" s="11">
        <v>28.359000000000037</v>
      </c>
      <c r="D8" s="11">
        <v>27.744999999999997</v>
      </c>
      <c r="E8" s="11">
        <v>26.496999999999989</v>
      </c>
      <c r="F8" s="11">
        <v>23.710000000000004</v>
      </c>
      <c r="G8" s="11"/>
      <c r="H8" s="11">
        <f t="shared" ref="H8:H12" si="3">F8-D8</f>
        <v>-4.034999999999993</v>
      </c>
      <c r="I8" s="11">
        <v>10.97112015411899</v>
      </c>
      <c r="J8" s="11">
        <f t="shared" ref="J8:J12" si="4">SUM(H8:I8)</f>
        <v>6.9361201541189974</v>
      </c>
      <c r="K8" s="11"/>
      <c r="L8" t="str">
        <f t="shared" si="1"/>
        <v>Trade, accomod. and transport</v>
      </c>
      <c r="M8" s="11">
        <f t="shared" si="1"/>
        <v>94.535999999999987</v>
      </c>
      <c r="N8" s="11">
        <f t="shared" si="1"/>
        <v>104.26099999999992</v>
      </c>
      <c r="O8" s="11">
        <f t="shared" si="1"/>
        <v>102.08100000000015</v>
      </c>
      <c r="P8" s="11">
        <f t="shared" si="1"/>
        <v>104.824</v>
      </c>
      <c r="Q8" s="11">
        <f t="shared" si="1"/>
        <v>110.64100000000005</v>
      </c>
      <c r="R8" s="40">
        <f t="shared" si="2"/>
        <v>1.5475707755162382</v>
      </c>
      <c r="S8" s="40">
        <f t="shared" si="0"/>
        <v>0.53827089916982374</v>
      </c>
    </row>
    <row r="9" spans="1:19" x14ac:dyDescent="0.2">
      <c r="A9" t="str">
        <f>name!C6</f>
        <v>Construction</v>
      </c>
      <c r="B9" s="11">
        <v>24.680999999999987</v>
      </c>
      <c r="C9" s="11">
        <v>29.48500000000001</v>
      </c>
      <c r="D9" s="11">
        <v>30.34300000000005</v>
      </c>
      <c r="E9" s="11">
        <v>32.315999999999889</v>
      </c>
      <c r="F9" s="11">
        <v>34.801000000000037</v>
      </c>
      <c r="G9" s="11"/>
      <c r="H9" s="11">
        <f t="shared" si="3"/>
        <v>4.4579999999999878</v>
      </c>
      <c r="I9" s="11">
        <v>13.599364902558634</v>
      </c>
      <c r="J9" s="11">
        <f t="shared" si="4"/>
        <v>18.057364902558621</v>
      </c>
      <c r="K9" s="11"/>
      <c r="L9" t="str">
        <f t="shared" si="1"/>
        <v>Business and other services</v>
      </c>
      <c r="M9" s="11">
        <f t="shared" si="1"/>
        <v>133.708</v>
      </c>
      <c r="N9" s="11">
        <f t="shared" si="1"/>
        <v>140.14600000000007</v>
      </c>
      <c r="O9" s="11">
        <f t="shared" si="1"/>
        <v>133.30299999999991</v>
      </c>
      <c r="P9" s="11">
        <f t="shared" si="1"/>
        <v>138.56300000000005</v>
      </c>
      <c r="Q9" s="11">
        <f t="shared" si="1"/>
        <v>148.65999999999997</v>
      </c>
      <c r="R9" s="40">
        <f t="shared" si="2"/>
        <v>-6.0653302693469691E-2</v>
      </c>
      <c r="S9" s="40">
        <f t="shared" si="0"/>
        <v>0.72956234415555432</v>
      </c>
    </row>
    <row r="10" spans="1:19" x14ac:dyDescent="0.2">
      <c r="A10" t="str">
        <f>name!C7</f>
        <v>Trade, accomod. and transport</v>
      </c>
      <c r="B10" s="11">
        <v>94.535999999999987</v>
      </c>
      <c r="C10" s="11">
        <v>104.26099999999992</v>
      </c>
      <c r="D10" s="11">
        <v>102.08100000000015</v>
      </c>
      <c r="E10" s="11">
        <v>104.824</v>
      </c>
      <c r="F10" s="11">
        <v>110.64100000000005</v>
      </c>
      <c r="G10" s="11"/>
      <c r="H10" s="11">
        <f t="shared" si="3"/>
        <v>8.5599999999999028</v>
      </c>
      <c r="I10" s="11">
        <v>49.545439744723588</v>
      </c>
      <c r="J10" s="11">
        <f t="shared" si="4"/>
        <v>58.10543974472349</v>
      </c>
      <c r="K10" s="11"/>
      <c r="L10" t="str">
        <f t="shared" si="1"/>
        <v>Non-marketed services</v>
      </c>
      <c r="M10" s="11">
        <f t="shared" si="1"/>
        <v>122.52699999999989</v>
      </c>
      <c r="N10" s="11">
        <f t="shared" si="1"/>
        <v>126.35700000000003</v>
      </c>
      <c r="O10" s="11">
        <f t="shared" si="1"/>
        <v>123.57199999999997</v>
      </c>
      <c r="P10" s="11">
        <f t="shared" si="1"/>
        <v>125.51500000000006</v>
      </c>
      <c r="Q10" s="11">
        <f t="shared" si="1"/>
        <v>128.11999999999995</v>
      </c>
      <c r="R10" s="40">
        <f t="shared" si="2"/>
        <v>0.16999569476736642</v>
      </c>
      <c r="S10" s="40">
        <f t="shared" si="0"/>
        <v>0.24124614866876115</v>
      </c>
    </row>
    <row r="11" spans="1:19" x14ac:dyDescent="0.2">
      <c r="A11" t="str">
        <f>name!C8</f>
        <v>Business and other services</v>
      </c>
      <c r="B11" s="11">
        <v>133.708</v>
      </c>
      <c r="C11" s="11">
        <v>140.14600000000007</v>
      </c>
      <c r="D11" s="11">
        <v>133.30299999999991</v>
      </c>
      <c r="E11" s="11">
        <v>138.56300000000005</v>
      </c>
      <c r="F11" s="11">
        <v>148.65999999999997</v>
      </c>
      <c r="G11" s="11"/>
      <c r="H11" s="11">
        <f t="shared" si="3"/>
        <v>15.357000000000056</v>
      </c>
      <c r="I11" s="11">
        <v>67.139394041335478</v>
      </c>
      <c r="J11" s="11">
        <f t="shared" si="4"/>
        <v>82.496394041335535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122.52699999999989</v>
      </c>
      <c r="C12" s="11">
        <v>126.35700000000003</v>
      </c>
      <c r="D12" s="11">
        <v>123.57199999999997</v>
      </c>
      <c r="E12" s="11">
        <v>125.51500000000006</v>
      </c>
      <c r="F12" s="11">
        <v>128.11999999999995</v>
      </c>
      <c r="G12" s="11"/>
      <c r="H12" s="11">
        <f t="shared" si="3"/>
        <v>4.5479999999999734</v>
      </c>
      <c r="I12" s="11">
        <v>66.779420127913284</v>
      </c>
      <c r="J12" s="11">
        <f t="shared" si="4"/>
        <v>71.327420127913257</v>
      </c>
      <c r="K12" s="11"/>
      <c r="L12" s="24" t="str">
        <f t="shared" ref="L12:Q12" si="5">A14</f>
        <v>All industries</v>
      </c>
      <c r="M12" s="34">
        <f t="shared" si="5"/>
        <v>406.34499999999986</v>
      </c>
      <c r="N12" s="34">
        <f t="shared" si="5"/>
        <v>436.37900000000008</v>
      </c>
      <c r="O12" s="34">
        <f t="shared" si="5"/>
        <v>423.75800000000004</v>
      </c>
      <c r="P12" s="34">
        <f t="shared" si="5"/>
        <v>434.68199999999996</v>
      </c>
      <c r="Q12" s="34">
        <f t="shared" si="5"/>
        <v>453.351</v>
      </c>
      <c r="R12" s="43">
        <f>IF(D$5-B$5 &lt;&gt; 0,(EXP(LN(D14/B14)/(D$5-B$5))-1)*100,0)</f>
        <v>0.8427308538432321</v>
      </c>
      <c r="S12" s="43">
        <f>F41</f>
        <v>0.45104162653475388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406.34499999999986</v>
      </c>
      <c r="C14" s="34">
        <f t="shared" ref="C14:F14" si="6">SUM(C7:C12)</f>
        <v>436.37900000000008</v>
      </c>
      <c r="D14" s="34">
        <f t="shared" si="6"/>
        <v>423.75800000000004</v>
      </c>
      <c r="E14" s="34">
        <f t="shared" si="6"/>
        <v>434.68199999999996</v>
      </c>
      <c r="F14" s="34">
        <f t="shared" si="6"/>
        <v>453.351</v>
      </c>
      <c r="G14" s="34"/>
      <c r="H14" s="34">
        <f>SUM(H7:H12)</f>
        <v>29.592999999999932</v>
      </c>
      <c r="I14" s="34">
        <f>SUM(I7:I12)</f>
        <v>211.2912854425096</v>
      </c>
      <c r="J14" s="34">
        <f t="shared" ref="J14" si="7">SUM(J7:J12)</f>
        <v>240.88428544250954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1.4497532884617759</v>
      </c>
      <c r="C20" s="18">
        <f t="shared" si="8"/>
        <v>1.7807914679670627</v>
      </c>
      <c r="D20" s="18">
        <f t="shared" si="8"/>
        <v>1.5843948668815662</v>
      </c>
      <c r="E20" s="18">
        <f t="shared" si="8"/>
        <v>1.6027808834964428</v>
      </c>
      <c r="F20" s="18">
        <f t="shared" si="8"/>
        <v>1.6364803430454538</v>
      </c>
      <c r="G20" s="351"/>
      <c r="H20" s="40">
        <f>IF(D7&gt;0,(H7/D7)*100,0)</f>
        <v>10.500446827524701</v>
      </c>
      <c r="I20" s="40">
        <f>IF(D7&gt;0,(I7/D7)*100,0)</f>
        <v>48.503819956205156</v>
      </c>
      <c r="J20" s="40">
        <f>IF(D7&gt;0,(J7/D7)*100,0)</f>
        <v>59.004266783729861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6.1528996296250682</v>
      </c>
      <c r="C21" s="18">
        <f t="shared" si="8"/>
        <v>6.4987086912981678</v>
      </c>
      <c r="D21" s="18">
        <f t="shared" si="8"/>
        <v>6.547369017222092</v>
      </c>
      <c r="E21" s="18">
        <f t="shared" si="8"/>
        <v>6.0957205497352067</v>
      </c>
      <c r="F21" s="18">
        <f t="shared" si="8"/>
        <v>5.2299432448588412</v>
      </c>
      <c r="G21" s="351"/>
      <c r="H21" s="40">
        <f t="shared" ref="H21:H25" si="9">IF(D8&gt;0,(H8/D8)*100,0)</f>
        <v>-14.543160929897256</v>
      </c>
      <c r="I21" s="40">
        <f t="shared" ref="I21:I25" si="10">IF(D8&gt;0,(I8/D8)*100,0)</f>
        <v>39.542692932488706</v>
      </c>
      <c r="J21" s="40">
        <f t="shared" ref="J21:J27" si="11">IF(D8&gt;0,(J8/D8)*100,0)</f>
        <v>24.999532002591451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6.0739027181336045</v>
      </c>
      <c r="C22" s="18">
        <f t="shared" si="8"/>
        <v>6.7567412730676786</v>
      </c>
      <c r="D22" s="18">
        <f t="shared" si="8"/>
        <v>7.1604547878742224</v>
      </c>
      <c r="E22" s="18">
        <f t="shared" si="8"/>
        <v>7.4344003202340776</v>
      </c>
      <c r="F22" s="18">
        <f t="shared" si="8"/>
        <v>7.6763920229579368</v>
      </c>
      <c r="G22" s="351"/>
      <c r="H22" s="40">
        <f t="shared" si="9"/>
        <v>14.692021224005472</v>
      </c>
      <c r="I22" s="40">
        <f t="shared" si="10"/>
        <v>44.818788196811823</v>
      </c>
      <c r="J22" s="40">
        <f t="shared" si="11"/>
        <v>59.510809420817289</v>
      </c>
      <c r="K22" s="351"/>
    </row>
    <row r="23" spans="1:12" x14ac:dyDescent="0.2">
      <c r="A23" t="str">
        <f>$A$10</f>
        <v>Trade, accomod. and transport</v>
      </c>
      <c r="B23" s="18">
        <f t="shared" si="8"/>
        <v>23.264959578683143</v>
      </c>
      <c r="C23" s="18">
        <f t="shared" si="8"/>
        <v>23.892304625107968</v>
      </c>
      <c r="D23" s="18">
        <f t="shared" si="8"/>
        <v>24.089456718221282</v>
      </c>
      <c r="E23" s="18">
        <f t="shared" si="8"/>
        <v>24.115100234194195</v>
      </c>
      <c r="F23" s="18">
        <f t="shared" si="8"/>
        <v>24.405151858052601</v>
      </c>
      <c r="G23" s="351"/>
      <c r="H23" s="40">
        <f t="shared" si="9"/>
        <v>8.3854977909698096</v>
      </c>
      <c r="I23" s="40">
        <f t="shared" si="10"/>
        <v>48.535417702337867</v>
      </c>
      <c r="J23" s="40">
        <f t="shared" si="11"/>
        <v>56.920915493307675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32.905043743616893</v>
      </c>
      <c r="C24" s="18">
        <f t="shared" si="8"/>
        <v>32.115660927771508</v>
      </c>
      <c r="D24" s="18">
        <f t="shared" si="8"/>
        <v>31.457341218336861</v>
      </c>
      <c r="E24" s="18">
        <f t="shared" si="8"/>
        <v>31.876866306863423</v>
      </c>
      <c r="F24" s="18">
        <f t="shared" si="8"/>
        <v>32.791369159878322</v>
      </c>
      <c r="G24" s="351"/>
      <c r="H24" s="40">
        <f t="shared" si="9"/>
        <v>11.520370884376245</v>
      </c>
      <c r="I24" s="40">
        <f t="shared" si="10"/>
        <v>50.366003796865435</v>
      </c>
      <c r="J24" s="40">
        <f t="shared" si="11"/>
        <v>61.886374681241676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30.15344104147951</v>
      </c>
      <c r="C25" s="18">
        <f t="shared" si="8"/>
        <v>28.955793014787606</v>
      </c>
      <c r="D25" s="18">
        <f t="shared" si="8"/>
        <v>29.160983391463986</v>
      </c>
      <c r="E25" s="18">
        <f t="shared" si="8"/>
        <v>28.875131705476665</v>
      </c>
      <c r="F25" s="18">
        <f t="shared" si="8"/>
        <v>28.260663371206846</v>
      </c>
      <c r="G25" s="351"/>
      <c r="H25" s="40">
        <f t="shared" si="9"/>
        <v>3.6804454083449114</v>
      </c>
      <c r="I25" s="40">
        <f t="shared" si="10"/>
        <v>54.040899336349092</v>
      </c>
      <c r="J25" s="40">
        <f t="shared" si="11"/>
        <v>57.721344744694001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6.9834669787944836</v>
      </c>
      <c r="I27" s="43">
        <f>IF(D14&gt;0,(I14/D14)*100,0)</f>
        <v>49.861308917474027</v>
      </c>
      <c r="J27" s="43">
        <f t="shared" si="11"/>
        <v>56.844775896268509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Oxfordshire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7.1696892808698065</v>
      </c>
      <c r="C34" s="18">
        <f t="shared" si="12"/>
        <v>-13.601853043366397</v>
      </c>
      <c r="D34" s="18">
        <f t="shared" si="12"/>
        <v>0.74253960365682214</v>
      </c>
      <c r="E34" s="18">
        <f t="shared" si="12"/>
        <v>0.63057541996420774</v>
      </c>
      <c r="F34" s="18">
        <f t="shared" ref="F34:F39" si="13">IF(F$5-D$5 &lt;&gt; 0,(EXP(LN(F7/D7)/(F$5-D$5))-1)*100,0)</f>
        <v>0.66788298149460523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3.1998439154200309</v>
      </c>
      <c r="C35" s="18">
        <f t="shared" si="12"/>
        <v>-2.1650974999119832</v>
      </c>
      <c r="D35" s="18">
        <f t="shared" si="12"/>
        <v>-0.91625902341574417</v>
      </c>
      <c r="E35" s="18">
        <f t="shared" si="12"/>
        <v>-1.1051935512900291</v>
      </c>
      <c r="F35" s="18">
        <f t="shared" si="13"/>
        <v>-1.0422554385718374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4.5465233273123129</v>
      </c>
      <c r="C36" s="18">
        <f t="shared" si="12"/>
        <v>2.9099542140072598</v>
      </c>
      <c r="D36" s="18">
        <f t="shared" si="12"/>
        <v>1.2679028909096335</v>
      </c>
      <c r="E36" s="18">
        <f t="shared" si="12"/>
        <v>0.74358756727712638</v>
      </c>
      <c r="F36" s="18">
        <f t="shared" si="13"/>
        <v>0.91805701824922981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2.4781238635950054</v>
      </c>
      <c r="C37" s="18">
        <f t="shared" si="12"/>
        <v>-2.0909064750959439</v>
      </c>
      <c r="D37" s="18">
        <f>IF(E$5-D$5 &lt;&gt; 0,(EXP(LN(E10/D10)/(E$5-D$5))-1)*100,0)</f>
        <v>0.53173145052665127</v>
      </c>
      <c r="E37" s="18">
        <f t="shared" si="12"/>
        <v>0.54154078300792108</v>
      </c>
      <c r="F37" s="18">
        <f t="shared" si="13"/>
        <v>0.53827089916982374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1.1825985148880891</v>
      </c>
      <c r="C38" s="18">
        <f t="shared" si="12"/>
        <v>-4.8827651163787404</v>
      </c>
      <c r="D38" s="18">
        <f t="shared" si="12"/>
        <v>0.77701044535603003</v>
      </c>
      <c r="E38" s="18">
        <f t="shared" si="12"/>
        <v>0.70584667157844727</v>
      </c>
      <c r="F38" s="18">
        <f t="shared" si="13"/>
        <v>0.72956234415555432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0.77246372770793936</v>
      </c>
      <c r="C39" s="18">
        <f t="shared" si="12"/>
        <v>-2.2040725879848733</v>
      </c>
      <c r="D39" s="18">
        <f t="shared" si="12"/>
        <v>0.31251313125753022</v>
      </c>
      <c r="E39" s="18">
        <f t="shared" si="12"/>
        <v>0.20563164647231513</v>
      </c>
      <c r="F39" s="18">
        <f t="shared" si="13"/>
        <v>0.24124614866876115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1.7986996873261329</v>
      </c>
      <c r="C41" s="18">
        <f>IF(D$5-C$5 &lt;&gt; 0,(EXP(LN(D14/C14)/(D$5-C$5))-1)*100,0)</f>
        <v>-2.8922106700826622</v>
      </c>
      <c r="D41" s="18">
        <f>IF(E$5-D$5 &lt;&gt; 0,(EXP(LN(E14/D14)/(E$5-D$5))-1)*100,0)</f>
        <v>0.51034166331180852</v>
      </c>
      <c r="E41" s="18">
        <f>IF(F$5-E$5 &lt;&gt; 0,(EXP(LN(F14/E14)/(F$5-E$5))-1)*100,0)</f>
        <v>0.42140472933416273</v>
      </c>
      <c r="F41" s="18">
        <f>IF(F$5-D$5 &lt;&gt; 0,(EXP(LN(F14/D14)/(F$5-D$5))-1)*100,0)</f>
        <v>0.45104162653475388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1.8799999999999875</v>
      </c>
      <c r="C45" s="27">
        <f>D7-C7</f>
        <v>-1.0570000000000013</v>
      </c>
      <c r="D45" s="27">
        <f>E7-D7</f>
        <v>0.25300000000001965</v>
      </c>
      <c r="E45" s="27">
        <f>F7-E7</f>
        <v>0.45199999999998752</v>
      </c>
      <c r="F45" s="27">
        <f>F7-D7</f>
        <v>0.70500000000000718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3.3570000000000597</v>
      </c>
      <c r="C46" s="27">
        <f>D8-C8</f>
        <v>-0.61400000000003985</v>
      </c>
      <c r="D46" s="27">
        <f t="shared" si="14"/>
        <v>-1.2480000000000082</v>
      </c>
      <c r="E46" s="27">
        <f t="shared" si="14"/>
        <v>-2.7869999999999848</v>
      </c>
      <c r="F46" s="27">
        <f t="shared" ref="F46:F52" si="15">F8-D8</f>
        <v>-4.034999999999993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4.8040000000000234</v>
      </c>
      <c r="C47" s="27">
        <f t="shared" ref="C47:C50" si="16">D9-C9</f>
        <v>0.85800000000003962</v>
      </c>
      <c r="D47" s="27">
        <f t="shared" si="14"/>
        <v>1.9729999999998391</v>
      </c>
      <c r="E47" s="27">
        <f t="shared" si="14"/>
        <v>2.4850000000001486</v>
      </c>
      <c r="F47" s="27">
        <f t="shared" si="15"/>
        <v>4.4579999999999878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9.7249999999999375</v>
      </c>
      <c r="C48" s="27">
        <f t="shared" si="16"/>
        <v>-2.1799999999997794</v>
      </c>
      <c r="D48" s="27">
        <f t="shared" si="14"/>
        <v>2.7429999999998529</v>
      </c>
      <c r="E48" s="27">
        <f t="shared" si="14"/>
        <v>5.8170000000000499</v>
      </c>
      <c r="F48" s="27">
        <f t="shared" si="15"/>
        <v>8.5599999999999028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6.4380000000000734</v>
      </c>
      <c r="C49" s="27">
        <f t="shared" si="16"/>
        <v>-6.8430000000001598</v>
      </c>
      <c r="D49" s="27">
        <f t="shared" si="14"/>
        <v>5.260000000000133</v>
      </c>
      <c r="E49" s="27">
        <f t="shared" si="14"/>
        <v>10.096999999999923</v>
      </c>
      <c r="F49" s="27">
        <f t="shared" si="15"/>
        <v>15.357000000000056</v>
      </c>
    </row>
    <row r="50" spans="1:6" x14ac:dyDescent="0.2">
      <c r="A50" t="str">
        <f>$A$12</f>
        <v>Non-marketed services</v>
      </c>
      <c r="B50" s="27">
        <f t="shared" si="14"/>
        <v>3.8300000000001404</v>
      </c>
      <c r="C50" s="27">
        <f t="shared" si="16"/>
        <v>-2.7850000000000534</v>
      </c>
      <c r="D50" s="27">
        <f t="shared" si="14"/>
        <v>1.9430000000000831</v>
      </c>
      <c r="E50" s="27">
        <f t="shared" si="14"/>
        <v>2.6049999999998903</v>
      </c>
      <c r="F50" s="27">
        <f t="shared" si="15"/>
        <v>4.5479999999999734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30.034000000000219</v>
      </c>
      <c r="C52" s="29">
        <f>D14-C14</f>
        <v>-12.621000000000038</v>
      </c>
      <c r="D52" s="29">
        <f t="shared" si="14"/>
        <v>10.923999999999921</v>
      </c>
      <c r="E52" s="29">
        <f t="shared" si="14"/>
        <v>18.66900000000004</v>
      </c>
      <c r="F52" s="29">
        <f t="shared" si="15"/>
        <v>29.592999999999961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Oxfordshire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2.8869999999999978</v>
      </c>
      <c r="C5" s="11">
        <v>3.5559999999999947</v>
      </c>
      <c r="D5" s="11">
        <v>2.6829999999999958</v>
      </c>
      <c r="E5" s="11">
        <v>2.7870000000000017</v>
      </c>
      <c r="F5" s="11">
        <v>2.8749999999999982</v>
      </c>
      <c r="G5" s="10"/>
    </row>
    <row r="6" spans="1:7" x14ac:dyDescent="0.2">
      <c r="A6" s="10" t="str">
        <f>name!B5</f>
        <v>Mining and quarrying</v>
      </c>
      <c r="B6" s="11">
        <v>0.17000000000000012</v>
      </c>
      <c r="C6" s="11">
        <v>0.45199999999999901</v>
      </c>
      <c r="D6" s="11">
        <v>0.36799999999999999</v>
      </c>
      <c r="E6" s="11">
        <v>0.32199999999999945</v>
      </c>
      <c r="F6" s="11">
        <v>0.28200000000000058</v>
      </c>
    </row>
    <row r="7" spans="1:7" x14ac:dyDescent="0.2">
      <c r="A7" s="10" t="str">
        <f>name!B6</f>
        <v>Food drink and tobacco</v>
      </c>
      <c r="B7" s="11">
        <v>2.4239999999999942</v>
      </c>
      <c r="C7" s="11">
        <v>3.42</v>
      </c>
      <c r="D7" s="11">
        <v>3.405000000000002</v>
      </c>
      <c r="E7" s="11">
        <v>3.7900000000000036</v>
      </c>
      <c r="F7" s="11">
        <v>4.2599999999999953</v>
      </c>
      <c r="G7" s="11"/>
    </row>
    <row r="8" spans="1:7" x14ac:dyDescent="0.2">
      <c r="A8" s="10" t="str">
        <f>name!B7</f>
        <v>Engineering</v>
      </c>
      <c r="B8" s="11">
        <v>4.6690000000000058</v>
      </c>
      <c r="C8" s="11">
        <v>5.7680000000000033</v>
      </c>
      <c r="D8" s="11">
        <v>5.5590000000000099</v>
      </c>
      <c r="E8" s="11">
        <v>5.3180000000000121</v>
      </c>
      <c r="F8" s="11">
        <v>4.2529999999999877</v>
      </c>
      <c r="G8" s="11"/>
    </row>
    <row r="9" spans="1:7" x14ac:dyDescent="0.2">
      <c r="A9" s="10" t="str">
        <f>name!B8</f>
        <v>Rest of manufacturing</v>
      </c>
      <c r="B9" s="11">
        <v>17.908999999999978</v>
      </c>
      <c r="C9" s="11">
        <v>19.171000000000035</v>
      </c>
      <c r="D9" s="11">
        <v>18.780999999999985</v>
      </c>
      <c r="E9" s="11">
        <v>17.388999999999974</v>
      </c>
      <c r="F9" s="11">
        <v>15.19700000000002</v>
      </c>
      <c r="G9" s="11"/>
    </row>
    <row r="10" spans="1:7" x14ac:dyDescent="0.2">
      <c r="A10" s="10" t="str">
        <f>name!B9</f>
        <v>Electricity and gas</v>
      </c>
      <c r="B10" s="11">
        <v>0.76200000000000079</v>
      </c>
      <c r="C10" s="11">
        <v>1.1329999999999965</v>
      </c>
      <c r="D10" s="11">
        <v>1.3010000000000002</v>
      </c>
      <c r="E10" s="11">
        <v>1.2639999999999973</v>
      </c>
      <c r="F10" s="11">
        <v>1.2670000000000001</v>
      </c>
      <c r="G10" s="11"/>
    </row>
    <row r="11" spans="1:7" x14ac:dyDescent="0.2">
      <c r="A11" s="10" t="str">
        <f>name!B10</f>
        <v>Water and sewerage</v>
      </c>
      <c r="B11" s="11">
        <v>2.0720000000000027</v>
      </c>
      <c r="C11" s="11">
        <v>2.629999999999999</v>
      </c>
      <c r="D11" s="11">
        <v>2.3619999999999921</v>
      </c>
      <c r="E11" s="11">
        <v>2.5940000000000087</v>
      </c>
      <c r="F11" s="11">
        <v>2.9949999999999961</v>
      </c>
      <c r="G11" s="11"/>
    </row>
    <row r="12" spans="1:7" x14ac:dyDescent="0.2">
      <c r="A12" s="10" t="str">
        <f>name!B11</f>
        <v>Construction</v>
      </c>
      <c r="B12" s="11">
        <v>24.680999999999987</v>
      </c>
      <c r="C12" s="11">
        <v>29.48500000000001</v>
      </c>
      <c r="D12" s="11">
        <v>30.34300000000005</v>
      </c>
      <c r="E12" s="11">
        <v>32.315999999999889</v>
      </c>
      <c r="F12" s="11">
        <v>34.801000000000037</v>
      </c>
      <c r="G12" s="11"/>
    </row>
    <row r="13" spans="1:7" x14ac:dyDescent="0.2">
      <c r="A13" s="10" t="str">
        <f>name!B12</f>
        <v>Wholesale and retail trade</v>
      </c>
      <c r="B13" s="11">
        <v>54.341999999999949</v>
      </c>
      <c r="C13" s="11">
        <v>58.845999999999975</v>
      </c>
      <c r="D13" s="11">
        <v>60.472000000000122</v>
      </c>
      <c r="E13" s="11">
        <v>60.893000000000001</v>
      </c>
      <c r="F13" s="11">
        <v>61.669000000000025</v>
      </c>
      <c r="G13" s="11"/>
    </row>
    <row r="14" spans="1:7" x14ac:dyDescent="0.2">
      <c r="A14" s="10" t="str">
        <f>name!B13</f>
        <v>Transport and storage</v>
      </c>
      <c r="B14" s="11">
        <v>14.136000000000024</v>
      </c>
      <c r="C14" s="11">
        <v>15.527999999999924</v>
      </c>
      <c r="D14" s="11">
        <v>14.162999999999993</v>
      </c>
      <c r="E14" s="11">
        <v>14.679000000000023</v>
      </c>
      <c r="F14" s="11">
        <v>14.869000000000016</v>
      </c>
      <c r="G14" s="11"/>
    </row>
    <row r="15" spans="1:7" x14ac:dyDescent="0.2">
      <c r="A15" s="10" t="str">
        <f>name!B14</f>
        <v>Accommodation and food</v>
      </c>
      <c r="B15" s="11">
        <v>26.058000000000007</v>
      </c>
      <c r="C15" s="11">
        <v>29.887000000000029</v>
      </c>
      <c r="D15" s="11">
        <v>27.44600000000003</v>
      </c>
      <c r="E15" s="11">
        <v>29.251999999999967</v>
      </c>
      <c r="F15" s="11">
        <v>34.103000000000009</v>
      </c>
      <c r="G15" s="11"/>
    </row>
    <row r="16" spans="1:7" x14ac:dyDescent="0.2">
      <c r="A16" s="10" t="str">
        <f>name!B15</f>
        <v>Media</v>
      </c>
      <c r="B16" s="11">
        <v>8.652999999999988</v>
      </c>
      <c r="C16" s="11">
        <v>7.1420000000000092</v>
      </c>
      <c r="D16" s="11">
        <v>7.5000000000000018</v>
      </c>
      <c r="E16" s="11">
        <v>7.4010000000000096</v>
      </c>
      <c r="F16" s="11">
        <v>7.3600000000000119</v>
      </c>
      <c r="G16" s="11"/>
    </row>
    <row r="17" spans="1:7" x14ac:dyDescent="0.2">
      <c r="A17" s="10" t="str">
        <f>name!B16</f>
        <v>Information technology</v>
      </c>
      <c r="B17" s="11">
        <v>14.015000000000002</v>
      </c>
      <c r="C17" s="11">
        <v>14.655000000000012</v>
      </c>
      <c r="D17" s="11">
        <v>14.929000000000009</v>
      </c>
      <c r="E17" s="11">
        <v>16.213000000000065</v>
      </c>
      <c r="F17" s="11">
        <v>17.759999999999962</v>
      </c>
      <c r="G17" s="11"/>
    </row>
    <row r="18" spans="1:7" x14ac:dyDescent="0.2">
      <c r="A18" s="10" t="str">
        <f>name!B17</f>
        <v>Finance and insurance</v>
      </c>
      <c r="B18" s="11">
        <v>5.8260000000000041</v>
      </c>
      <c r="C18" s="11">
        <v>5.3670000000000009</v>
      </c>
      <c r="D18" s="11">
        <v>5.405999999999989</v>
      </c>
      <c r="E18" s="11">
        <v>5.2610000000000108</v>
      </c>
      <c r="F18" s="11">
        <v>4.8610000000000007</v>
      </c>
      <c r="G18" s="11"/>
    </row>
    <row r="19" spans="1:7" x14ac:dyDescent="0.2">
      <c r="A19" s="10" t="str">
        <f>name!B18</f>
        <v>Real estate</v>
      </c>
      <c r="B19" s="11">
        <v>6.9620000000000086</v>
      </c>
      <c r="C19" s="11">
        <v>6.7500000000000089</v>
      </c>
      <c r="D19" s="11">
        <v>8.1189999999999731</v>
      </c>
      <c r="E19" s="11">
        <v>8.11</v>
      </c>
      <c r="F19" s="11">
        <v>9.0630000000000077</v>
      </c>
      <c r="G19" s="11"/>
    </row>
    <row r="20" spans="1:7" x14ac:dyDescent="0.2">
      <c r="A20" s="10" t="str">
        <f>name!B19</f>
        <v>Professional services</v>
      </c>
      <c r="B20" s="11">
        <v>48.213000000000065</v>
      </c>
      <c r="C20" s="11">
        <v>51.161999999999935</v>
      </c>
      <c r="D20" s="11">
        <v>47.349999999999945</v>
      </c>
      <c r="E20" s="11">
        <v>50.218000000000025</v>
      </c>
      <c r="F20" s="11">
        <v>54.407999999999959</v>
      </c>
      <c r="G20" s="11"/>
    </row>
    <row r="21" spans="1:7" x14ac:dyDescent="0.2">
      <c r="A21" s="10" t="str">
        <f>name!B20</f>
        <v>Support services</v>
      </c>
      <c r="B21" s="11">
        <v>25.448999999999923</v>
      </c>
      <c r="C21" s="11">
        <v>32.475000000000072</v>
      </c>
      <c r="D21" s="11">
        <v>28.011000000000013</v>
      </c>
      <c r="E21" s="11">
        <v>29.65799999999992</v>
      </c>
      <c r="F21" s="11">
        <v>32.924000000000042</v>
      </c>
      <c r="G21" s="11"/>
    </row>
    <row r="22" spans="1:7" x14ac:dyDescent="0.2">
      <c r="A22" s="10" t="str">
        <f>name!B21</f>
        <v>Public admin. and defence</v>
      </c>
      <c r="B22" s="11">
        <v>14.679999999999998</v>
      </c>
      <c r="C22" s="11">
        <v>14.621000000000024</v>
      </c>
      <c r="D22" s="11">
        <v>15.012000000000025</v>
      </c>
      <c r="E22" s="11">
        <v>15.629999999999987</v>
      </c>
      <c r="F22" s="11">
        <v>15.47900000000001</v>
      </c>
      <c r="G22" s="11"/>
    </row>
    <row r="23" spans="1:7" x14ac:dyDescent="0.2">
      <c r="A23" s="10" t="str">
        <f>name!B22</f>
        <v>Education</v>
      </c>
      <c r="B23" s="11">
        <v>61.744999999999912</v>
      </c>
      <c r="C23" s="11">
        <v>62.912999999999862</v>
      </c>
      <c r="D23" s="11">
        <v>60.107999999999997</v>
      </c>
      <c r="E23" s="11">
        <v>59.626000000000047</v>
      </c>
      <c r="F23" s="11">
        <v>61.691000000000017</v>
      </c>
      <c r="G23" s="11"/>
    </row>
    <row r="24" spans="1:7" x14ac:dyDescent="0.2">
      <c r="A24" s="10" t="str">
        <f>name!B23</f>
        <v>Health and social work</v>
      </c>
      <c r="B24" s="11">
        <v>46.101999999999975</v>
      </c>
      <c r="C24" s="11">
        <v>48.82300000000015</v>
      </c>
      <c r="D24" s="11">
        <v>48.451999999999963</v>
      </c>
      <c r="E24" s="11">
        <v>50.259000000000029</v>
      </c>
      <c r="F24" s="11">
        <v>50.949999999999932</v>
      </c>
      <c r="G24" s="11"/>
    </row>
    <row r="25" spans="1:7" x14ac:dyDescent="0.2">
      <c r="A25" s="10" t="str">
        <f>name!B24</f>
        <v>Arts and entertainment</v>
      </c>
      <c r="B25" s="11">
        <v>11.07800000000003</v>
      </c>
      <c r="C25" s="11">
        <v>9.7299999999999898</v>
      </c>
      <c r="D25" s="11">
        <v>9.7139999999999809</v>
      </c>
      <c r="E25" s="11">
        <v>10.143000000000008</v>
      </c>
      <c r="F25" s="11">
        <v>10.887000000000008</v>
      </c>
      <c r="G25" s="11"/>
    </row>
    <row r="26" spans="1:7" x14ac:dyDescent="0.2">
      <c r="A26" s="10" t="str">
        <f>name!B25</f>
        <v>Other services</v>
      </c>
      <c r="B26" s="11">
        <v>13.511999999999967</v>
      </c>
      <c r="C26" s="11">
        <v>12.865000000000032</v>
      </c>
      <c r="D26" s="11">
        <v>12.274000000000004</v>
      </c>
      <c r="E26" s="11">
        <v>11.558999999999997</v>
      </c>
      <c r="F26" s="11">
        <v>11.396999999999998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406.3449999999998</v>
      </c>
      <c r="C28" s="11">
        <f t="shared" ref="C28:F28" si="0">SUM(C5:C26)</f>
        <v>436.37900000000002</v>
      </c>
      <c r="D28" s="11">
        <f t="shared" si="0"/>
        <v>423.75800000000004</v>
      </c>
      <c r="E28" s="11">
        <f t="shared" si="0"/>
        <v>434.68200000000002</v>
      </c>
      <c r="F28" s="11">
        <f t="shared" si="0"/>
        <v>453.351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0.71048001082823686</v>
      </c>
      <c r="C32" s="18">
        <f t="shared" ref="C32:E32" si="1">C5/C$28*100</f>
        <v>0.81488797581918349</v>
      </c>
      <c r="D32" s="18">
        <f t="shared" si="1"/>
        <v>0.63314438901448367</v>
      </c>
      <c r="E32" s="18">
        <f t="shared" si="1"/>
        <v>0.64115836404544047</v>
      </c>
      <c r="F32" s="18">
        <f>F5/F$28*100</f>
        <v>0.63416646263050003</v>
      </c>
    </row>
    <row r="33" spans="1:6" x14ac:dyDescent="0.2">
      <c r="A33" t="str">
        <f>$A$6</f>
        <v>Mining and quarrying</v>
      </c>
      <c r="B33" s="18">
        <f t="shared" ref="B33:F53" si="2">B6/B$28*100</f>
        <v>4.1836370571804796E-2</v>
      </c>
      <c r="C33" s="18">
        <f t="shared" si="2"/>
        <v>0.10357968646520546</v>
      </c>
      <c r="D33" s="18">
        <f t="shared" si="2"/>
        <v>8.6842018321777986E-2</v>
      </c>
      <c r="E33" s="18">
        <f t="shared" si="2"/>
        <v>7.4077141450531528E-2</v>
      </c>
      <c r="F33" s="18">
        <f t="shared" si="2"/>
        <v>6.2203458247583131E-2</v>
      </c>
    </row>
    <row r="34" spans="1:6" x14ac:dyDescent="0.2">
      <c r="A34" t="str">
        <f>$A$7</f>
        <v>Food drink and tobacco</v>
      </c>
      <c r="B34" s="18">
        <f t="shared" si="2"/>
        <v>0.5965374250944383</v>
      </c>
      <c r="C34" s="18">
        <f t="shared" si="2"/>
        <v>0.78372240644027313</v>
      </c>
      <c r="D34" s="18">
        <f t="shared" si="2"/>
        <v>0.8035246532218866</v>
      </c>
      <c r="E34" s="18">
        <f t="shared" si="2"/>
        <v>0.87190175806681736</v>
      </c>
      <c r="F34" s="18">
        <f t="shared" si="2"/>
        <v>0.93966926288901886</v>
      </c>
    </row>
    <row r="35" spans="1:6" x14ac:dyDescent="0.2">
      <c r="A35" t="str">
        <f>$A$8</f>
        <v>Engineering</v>
      </c>
      <c r="B35" s="18">
        <f t="shared" si="2"/>
        <v>1.1490236129397453</v>
      </c>
      <c r="C35" s="18">
        <f t="shared" si="2"/>
        <v>1.3217867954232452</v>
      </c>
      <c r="D35" s="18">
        <f t="shared" si="2"/>
        <v>1.3118336408988172</v>
      </c>
      <c r="E35" s="18">
        <f t="shared" si="2"/>
        <v>1.223423100105367</v>
      </c>
      <c r="F35" s="18">
        <f t="shared" si="2"/>
        <v>0.93812520541478628</v>
      </c>
    </row>
    <row r="36" spans="1:6" x14ac:dyDescent="0.2">
      <c r="A36" t="str">
        <f>$A$9</f>
        <v>Rest of manufacturing</v>
      </c>
      <c r="B36" s="18">
        <f t="shared" si="2"/>
        <v>4.4073385915908858</v>
      </c>
      <c r="C36" s="18">
        <f t="shared" si="2"/>
        <v>4.3931994894346511</v>
      </c>
      <c r="D36" s="18">
        <f t="shared" si="2"/>
        <v>4.4320107231013885</v>
      </c>
      <c r="E36" s="18">
        <f t="shared" si="2"/>
        <v>4.0003956915630221</v>
      </c>
      <c r="F36" s="18">
        <f t="shared" si="2"/>
        <v>3.352148776555036</v>
      </c>
    </row>
    <row r="37" spans="1:6" x14ac:dyDescent="0.2">
      <c r="A37" t="str">
        <f>$A$10</f>
        <v>Electricity and gas</v>
      </c>
      <c r="B37" s="18">
        <f t="shared" si="2"/>
        <v>0.18752537868067803</v>
      </c>
      <c r="C37" s="18">
        <f t="shared" si="2"/>
        <v>0.25963669195813649</v>
      </c>
      <c r="D37" s="18">
        <f t="shared" si="2"/>
        <v>0.30701485281693797</v>
      </c>
      <c r="E37" s="18">
        <f t="shared" si="2"/>
        <v>0.29078728817848387</v>
      </c>
      <c r="F37" s="18">
        <f t="shared" si="2"/>
        <v>0.27947440283577185</v>
      </c>
    </row>
    <row r="38" spans="1:6" x14ac:dyDescent="0.2">
      <c r="A38" t="str">
        <f>$A$11</f>
        <v>Water and sewerage</v>
      </c>
      <c r="B38" s="18">
        <f t="shared" si="2"/>
        <v>0.50991152838105636</v>
      </c>
      <c r="C38" s="18">
        <f t="shared" si="2"/>
        <v>0.60268711372453732</v>
      </c>
      <c r="D38" s="18">
        <f t="shared" si="2"/>
        <v>0.55739360672836669</v>
      </c>
      <c r="E38" s="18">
        <f t="shared" si="2"/>
        <v>0.59675808982198686</v>
      </c>
      <c r="F38" s="18">
        <f t="shared" si="2"/>
        <v>0.66063601933159866</v>
      </c>
    </row>
    <row r="39" spans="1:6" x14ac:dyDescent="0.2">
      <c r="A39" t="str">
        <f>$A$12</f>
        <v>Construction</v>
      </c>
      <c r="B39" s="18">
        <f t="shared" si="2"/>
        <v>6.0739027181336054</v>
      </c>
      <c r="C39" s="18">
        <f t="shared" si="2"/>
        <v>6.7567412730676786</v>
      </c>
      <c r="D39" s="18">
        <f t="shared" si="2"/>
        <v>7.1604547878742224</v>
      </c>
      <c r="E39" s="18">
        <f t="shared" si="2"/>
        <v>7.4344003202340758</v>
      </c>
      <c r="F39" s="18">
        <f t="shared" si="2"/>
        <v>7.6763920229579368</v>
      </c>
    </row>
    <row r="40" spans="1:6" x14ac:dyDescent="0.2">
      <c r="A40" t="str">
        <f>$A$13</f>
        <v>Wholesale and retail trade</v>
      </c>
      <c r="B40" s="18">
        <f t="shared" si="2"/>
        <v>13.373364997723602</v>
      </c>
      <c r="C40" s="18">
        <f t="shared" si="2"/>
        <v>13.48506687993693</v>
      </c>
      <c r="D40" s="18">
        <f t="shared" si="2"/>
        <v>14.270409054224373</v>
      </c>
      <c r="E40" s="18">
        <f t="shared" si="2"/>
        <v>14.008631597351625</v>
      </c>
      <c r="F40" s="18">
        <f t="shared" si="2"/>
        <v>13.602925768334034</v>
      </c>
    </row>
    <row r="41" spans="1:6" x14ac:dyDescent="0.2">
      <c r="A41" t="str">
        <f>$A$14</f>
        <v>Transport and storage</v>
      </c>
      <c r="B41" s="18">
        <f t="shared" si="2"/>
        <v>3.4788172611943127</v>
      </c>
      <c r="C41" s="18">
        <f t="shared" si="2"/>
        <v>3.5583747155568721</v>
      </c>
      <c r="D41" s="18">
        <f t="shared" si="2"/>
        <v>3.3422377866612529</v>
      </c>
      <c r="E41" s="18">
        <f t="shared" si="2"/>
        <v>3.3769514265601113</v>
      </c>
      <c r="F41" s="18">
        <f t="shared" si="2"/>
        <v>3.2797986549053637</v>
      </c>
    </row>
    <row r="42" spans="1:6" x14ac:dyDescent="0.2">
      <c r="A42" t="str">
        <f>$A$15</f>
        <v>Accommodation and food</v>
      </c>
      <c r="B42" s="18">
        <f t="shared" si="2"/>
        <v>6.4127773197652296</v>
      </c>
      <c r="C42" s="18">
        <f t="shared" si="2"/>
        <v>6.8488630296141721</v>
      </c>
      <c r="D42" s="18">
        <f t="shared" si="2"/>
        <v>6.4768098773356559</v>
      </c>
      <c r="E42" s="18">
        <f t="shared" si="2"/>
        <v>6.7295172102824514</v>
      </c>
      <c r="F42" s="18">
        <f t="shared" si="2"/>
        <v>7.5224274348132045</v>
      </c>
    </row>
    <row r="43" spans="1:6" x14ac:dyDescent="0.2">
      <c r="A43" t="str">
        <f>$A$16</f>
        <v>Media</v>
      </c>
      <c r="B43" s="18">
        <f t="shared" si="2"/>
        <v>2.1294712621048597</v>
      </c>
      <c r="C43" s="18">
        <f t="shared" si="2"/>
        <v>1.6366507095896019</v>
      </c>
      <c r="D43" s="18">
        <f t="shared" si="2"/>
        <v>1.7698780907971061</v>
      </c>
      <c r="E43" s="18">
        <f t="shared" si="2"/>
        <v>1.7026239871906379</v>
      </c>
      <c r="F43" s="18">
        <f t="shared" si="2"/>
        <v>1.6234661443340836</v>
      </c>
    </row>
    <row r="44" spans="1:6" x14ac:dyDescent="0.2">
      <c r="A44" t="str">
        <f>$A$17</f>
        <v>Information technology</v>
      </c>
      <c r="B44" s="18">
        <f t="shared" si="2"/>
        <v>3.4490396091990818</v>
      </c>
      <c r="C44" s="18">
        <f t="shared" si="2"/>
        <v>3.3583192591760862</v>
      </c>
      <c r="D44" s="18">
        <f t="shared" si="2"/>
        <v>3.5230013356680008</v>
      </c>
      <c r="E44" s="18">
        <f t="shared" si="2"/>
        <v>3.729853088004579</v>
      </c>
      <c r="F44" s="18">
        <f t="shared" si="2"/>
        <v>3.9174943917626659</v>
      </c>
    </row>
    <row r="45" spans="1:6" x14ac:dyDescent="0.2">
      <c r="A45" t="str">
        <f>$A$18</f>
        <v>Finance and insurance</v>
      </c>
      <c r="B45" s="18">
        <f t="shared" si="2"/>
        <v>1.4337570291254984</v>
      </c>
      <c r="C45" s="18">
        <f t="shared" si="2"/>
        <v>1.2298941974751307</v>
      </c>
      <c r="D45" s="18">
        <f t="shared" si="2"/>
        <v>1.2757281278465511</v>
      </c>
      <c r="E45" s="18">
        <f t="shared" si="2"/>
        <v>1.210310065749217</v>
      </c>
      <c r="F45" s="18">
        <f t="shared" si="2"/>
        <v>1.0722376260336914</v>
      </c>
    </row>
    <row r="46" spans="1:6" x14ac:dyDescent="0.2">
      <c r="A46" t="str">
        <f>$A$19</f>
        <v>Real estate</v>
      </c>
      <c r="B46" s="18">
        <f t="shared" si="2"/>
        <v>1.7133224230641479</v>
      </c>
      <c r="C46" s="18">
        <f t="shared" si="2"/>
        <v>1.5468205390268572</v>
      </c>
      <c r="D46" s="18">
        <f t="shared" si="2"/>
        <v>1.9159520292242205</v>
      </c>
      <c r="E46" s="18">
        <f t="shared" si="2"/>
        <v>1.8657317303223964</v>
      </c>
      <c r="F46" s="18">
        <f t="shared" si="2"/>
        <v>1.9991132698505147</v>
      </c>
    </row>
    <row r="47" spans="1:6" x14ac:dyDescent="0.2">
      <c r="A47" s="10" t="str">
        <f>$A$20</f>
        <v>Professional services</v>
      </c>
      <c r="B47" s="18">
        <f t="shared" si="2"/>
        <v>11.865040790461329</v>
      </c>
      <c r="C47" s="18">
        <f t="shared" si="2"/>
        <v>11.724212210028423</v>
      </c>
      <c r="D47" s="18">
        <f t="shared" si="2"/>
        <v>11.173830346565715</v>
      </c>
      <c r="E47" s="18">
        <f t="shared" si="2"/>
        <v>11.552813321002485</v>
      </c>
      <c r="F47" s="18">
        <f t="shared" si="2"/>
        <v>12.001297008278344</v>
      </c>
    </row>
    <row r="48" spans="1:6" x14ac:dyDescent="0.2">
      <c r="A48" s="10" t="str">
        <f>$A$21</f>
        <v>Support services</v>
      </c>
      <c r="B48" s="18">
        <f t="shared" si="2"/>
        <v>6.262904674599155</v>
      </c>
      <c r="C48" s="18">
        <f t="shared" si="2"/>
        <v>7.4419254822069973</v>
      </c>
      <c r="D48" s="18">
        <f t="shared" si="2"/>
        <v>6.6101406935090337</v>
      </c>
      <c r="E48" s="18">
        <f t="shared" si="2"/>
        <v>6.8229188234157192</v>
      </c>
      <c r="F48" s="18">
        <f t="shared" si="2"/>
        <v>7.262364040224913</v>
      </c>
    </row>
    <row r="49" spans="1:9" x14ac:dyDescent="0.2">
      <c r="A49" s="10" t="str">
        <f>$A$22</f>
        <v>Public admin. and defence</v>
      </c>
      <c r="B49" s="18">
        <f t="shared" si="2"/>
        <v>3.6126936470240816</v>
      </c>
      <c r="C49" s="18">
        <f t="shared" si="2"/>
        <v>3.3505278668313605</v>
      </c>
      <c r="D49" s="18">
        <f t="shared" si="2"/>
        <v>3.5425879865394929</v>
      </c>
      <c r="E49" s="18">
        <f t="shared" si="2"/>
        <v>3.5957320523969214</v>
      </c>
      <c r="F49" s="18">
        <f t="shared" si="2"/>
        <v>3.4143522348026165</v>
      </c>
    </row>
    <row r="50" spans="1:9" x14ac:dyDescent="0.2">
      <c r="A50" s="10" t="str">
        <f>$A$23</f>
        <v>Education</v>
      </c>
      <c r="B50" s="18">
        <f t="shared" si="2"/>
        <v>15.195215887976952</v>
      </c>
      <c r="C50" s="18">
        <f t="shared" si="2"/>
        <v>14.417054899525381</v>
      </c>
      <c r="D50" s="18">
        <f t="shared" si="2"/>
        <v>14.184510970884324</v>
      </c>
      <c r="E50" s="18">
        <f t="shared" si="2"/>
        <v>13.717154149470199</v>
      </c>
      <c r="F50" s="18">
        <f t="shared" si="2"/>
        <v>13.6077785203959</v>
      </c>
    </row>
    <row r="51" spans="1:9" x14ac:dyDescent="0.2">
      <c r="A51" s="10" t="str">
        <f>$A$24</f>
        <v>Health and social work</v>
      </c>
      <c r="B51" s="18">
        <f t="shared" si="2"/>
        <v>11.345531506478485</v>
      </c>
      <c r="C51" s="18">
        <f t="shared" si="2"/>
        <v>11.18821024843087</v>
      </c>
      <c r="D51" s="18">
        <f t="shared" si="2"/>
        <v>11.433884434040174</v>
      </c>
      <c r="E51" s="18">
        <f t="shared" si="2"/>
        <v>11.562245503609542</v>
      </c>
      <c r="F51" s="18">
        <f t="shared" si="2"/>
        <v>11.238532616008332</v>
      </c>
    </row>
    <row r="52" spans="1:9" x14ac:dyDescent="0.2">
      <c r="A52" s="10" t="str">
        <f>$A$25</f>
        <v>Arts and entertainment</v>
      </c>
      <c r="B52" s="18">
        <f t="shared" si="2"/>
        <v>2.726254783496791</v>
      </c>
      <c r="C52" s="18">
        <f t="shared" si="2"/>
        <v>2.2297131621824127</v>
      </c>
      <c r="D52" s="18">
        <f t="shared" si="2"/>
        <v>2.2923461032004067</v>
      </c>
      <c r="E52" s="18">
        <f t="shared" si="2"/>
        <v>2.3334299556917486</v>
      </c>
      <c r="F52" s="18">
        <f t="shared" si="2"/>
        <v>2.4014505317072219</v>
      </c>
    </row>
    <row r="53" spans="1:9" x14ac:dyDescent="0.2">
      <c r="A53" s="10" t="str">
        <f>$A$26</f>
        <v>Other services</v>
      </c>
      <c r="B53" s="18">
        <f t="shared" si="2"/>
        <v>3.3252531715660267</v>
      </c>
      <c r="C53" s="18">
        <f t="shared" si="2"/>
        <v>2.9481253680860058</v>
      </c>
      <c r="D53" s="18">
        <f t="shared" si="2"/>
        <v>2.8964644915258244</v>
      </c>
      <c r="E53" s="18">
        <f t="shared" si="2"/>
        <v>2.6591853354866308</v>
      </c>
      <c r="F53" s="18">
        <f t="shared" si="2"/>
        <v>2.5139461476868914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Oxfordshire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5.3485935848449184</v>
      </c>
      <c r="C63" s="18">
        <f>IF(AND(D$3-C$3 &lt;&gt; 0,C5&lt;&gt;0,D5&lt;&gt;0),(EXP(LN(D5/C5)/(D$3-C$3))-1)*100,0)</f>
        <v>-24.550056242969632</v>
      </c>
      <c r="D63" s="18">
        <f t="shared" ref="B63:E78" si="3">IF(AND(E$3-D$3 &lt;&gt; 0,D5&lt;&gt;0,E5&lt;&gt;0),(EXP(LN(E5/D5)/(E$3-D$3))-1)*100,0)</f>
        <v>0.76350347753753045</v>
      </c>
      <c r="E63" s="18">
        <f t="shared" si="3"/>
        <v>0.31135295706583577</v>
      </c>
      <c r="F63" s="18">
        <f>IF(AND(F$3-D$3 &lt;&gt; 0,D5&lt;&gt;0,F5&lt;&gt;0),(EXP(LN(F5/D5)/(F$3-D$3))-1)*100,0)</f>
        <v>0.46184391199262098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27.694554815073769</v>
      </c>
      <c r="C64" s="18">
        <f t="shared" ref="C64:C78" si="4">IF(AND(D$3-C$3 &lt;&gt; 0,C6&lt;&gt;0,D6&lt;&gt;0),(EXP(LN(D6/C6)/(D$3-C$3))-1)*100,0)</f>
        <v>-18.584070796460004</v>
      </c>
      <c r="D64" s="18">
        <f t="shared" si="3"/>
        <v>-2.6352819384832138</v>
      </c>
      <c r="E64" s="18">
        <f t="shared" si="3"/>
        <v>-1.3176862361077402</v>
      </c>
      <c r="F64" s="18">
        <f t="shared" ref="F64:F84" si="5">IF(AND(F$3-D$3 &lt;&gt; 0,D6&lt;&gt;0,F6&lt;&gt;0),(EXP(LN(F6/D6)/(F$3-D$3))-1)*100,0)</f>
        <v>-1.7588541441723948</v>
      </c>
    </row>
    <row r="65" spans="1:6" x14ac:dyDescent="0.2">
      <c r="A65" t="str">
        <f>$A$7</f>
        <v>Food drink and tobacco</v>
      </c>
      <c r="B65" s="18">
        <f t="shared" si="3"/>
        <v>8.9866673333426128</v>
      </c>
      <c r="C65" s="18">
        <f t="shared" si="4"/>
        <v>-0.43859649122800493</v>
      </c>
      <c r="D65" s="18">
        <f t="shared" si="3"/>
        <v>2.1655362169915815</v>
      </c>
      <c r="E65" s="18">
        <f t="shared" si="3"/>
        <v>1.1758912893916618</v>
      </c>
      <c r="F65" s="18">
        <f t="shared" si="5"/>
        <v>1.5047031674453981</v>
      </c>
    </row>
    <row r="66" spans="1:6" x14ac:dyDescent="0.2">
      <c r="A66" t="str">
        <f>$A$8</f>
        <v>Engineering</v>
      </c>
      <c r="B66" s="18">
        <f t="shared" si="3"/>
        <v>5.4266348754642868</v>
      </c>
      <c r="C66" s="18">
        <f t="shared" si="4"/>
        <v>-3.6234396671288693</v>
      </c>
      <c r="D66" s="18">
        <f t="shared" si="3"/>
        <v>-0.88250175355008009</v>
      </c>
      <c r="E66" s="18">
        <f t="shared" si="3"/>
        <v>-2.2099417162650736</v>
      </c>
      <c r="F66" s="18">
        <f t="shared" si="5"/>
        <v>-1.7694488965904309</v>
      </c>
    </row>
    <row r="67" spans="1:6" x14ac:dyDescent="0.2">
      <c r="A67" t="str">
        <f>$A$9</f>
        <v>Rest of manufacturing</v>
      </c>
      <c r="B67" s="18">
        <f t="shared" si="3"/>
        <v>1.7169566464486197</v>
      </c>
      <c r="C67" s="18">
        <f t="shared" si="4"/>
        <v>-2.0343226748737675</v>
      </c>
      <c r="D67" s="18">
        <f t="shared" si="3"/>
        <v>-1.5283581853084427</v>
      </c>
      <c r="E67" s="18">
        <f t="shared" si="3"/>
        <v>-1.3383610526181422</v>
      </c>
      <c r="F67" s="18">
        <f t="shared" si="5"/>
        <v>-1.4017341277292594</v>
      </c>
    </row>
    <row r="68" spans="1:6" x14ac:dyDescent="0.2">
      <c r="A68" t="str">
        <f>$A$10</f>
        <v>Electricity and gas</v>
      </c>
      <c r="B68" s="18">
        <f t="shared" si="3"/>
        <v>10.425337331315031</v>
      </c>
      <c r="C68" s="18">
        <f t="shared" si="4"/>
        <v>14.827890556046274</v>
      </c>
      <c r="D68" s="18">
        <f t="shared" si="3"/>
        <v>-0.57537640909446353</v>
      </c>
      <c r="E68" s="18">
        <f t="shared" si="3"/>
        <v>2.3708866250915506E-2</v>
      </c>
      <c r="F68" s="18">
        <f t="shared" si="5"/>
        <v>-0.17638624423940152</v>
      </c>
    </row>
    <row r="69" spans="1:6" x14ac:dyDescent="0.2">
      <c r="A69" t="str">
        <f>$A$11</f>
        <v>Water and sewerage</v>
      </c>
      <c r="B69" s="18">
        <f t="shared" si="3"/>
        <v>6.143034483705212</v>
      </c>
      <c r="C69" s="18">
        <f t="shared" si="4"/>
        <v>-10.190114068441336</v>
      </c>
      <c r="D69" s="18">
        <f t="shared" si="3"/>
        <v>1.8915140585132439</v>
      </c>
      <c r="E69" s="18">
        <f t="shared" si="3"/>
        <v>1.447812181660546</v>
      </c>
      <c r="F69" s="18">
        <f t="shared" si="5"/>
        <v>1.5954977055671726</v>
      </c>
    </row>
    <row r="70" spans="1:6" x14ac:dyDescent="0.2">
      <c r="A70" t="str">
        <f>$A$12</f>
        <v>Construction</v>
      </c>
      <c r="B70" s="18">
        <f t="shared" si="3"/>
        <v>4.5465233273123129</v>
      </c>
      <c r="C70" s="18">
        <f t="shared" si="4"/>
        <v>2.9099542140072598</v>
      </c>
      <c r="D70" s="18">
        <f t="shared" si="3"/>
        <v>1.2679028909096335</v>
      </c>
      <c r="E70" s="18">
        <f t="shared" si="3"/>
        <v>0.74358756727712638</v>
      </c>
      <c r="F70" s="18">
        <f t="shared" si="5"/>
        <v>0.91805701824922981</v>
      </c>
    </row>
    <row r="71" spans="1:6" x14ac:dyDescent="0.2">
      <c r="A71" t="str">
        <f>$A$13</f>
        <v>Wholesale and retail trade</v>
      </c>
      <c r="B71" s="18">
        <f t="shared" si="3"/>
        <v>2.0106071279983428</v>
      </c>
      <c r="C71" s="18">
        <f t="shared" si="4"/>
        <v>2.7631444788093429</v>
      </c>
      <c r="D71" s="18">
        <f t="shared" si="3"/>
        <v>0.13885186187261311</v>
      </c>
      <c r="E71" s="18">
        <f t="shared" si="3"/>
        <v>0.12671169102715929</v>
      </c>
      <c r="F71" s="18">
        <f t="shared" si="5"/>
        <v>0.13075825110084871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2.3757853756080527</v>
      </c>
      <c r="C72" s="18">
        <f t="shared" si="4"/>
        <v>-8.7905718701696163</v>
      </c>
      <c r="D72" s="18">
        <f t="shared" si="3"/>
        <v>0.71826666406020756</v>
      </c>
      <c r="E72" s="18">
        <f t="shared" si="3"/>
        <v>0.12868881047840564</v>
      </c>
      <c r="F72" s="18">
        <f t="shared" si="5"/>
        <v>0.32483029043703926</v>
      </c>
    </row>
    <row r="73" spans="1:6" x14ac:dyDescent="0.2">
      <c r="A73" t="str">
        <f>$A$15</f>
        <v>Accommodation and food</v>
      </c>
      <c r="B73" s="18">
        <f t="shared" si="6"/>
        <v>3.4868841103226744</v>
      </c>
      <c r="C73" s="18">
        <f>IF(AND(D$3-C$3 &lt;&gt; 0,C15&lt;&gt;0,D15&lt;&gt;0),(EXP(LN(D15/C15)/(D$3-C$3))-1)*100,0)</f>
        <v>-8.1674306554689213</v>
      </c>
      <c r="D73" s="18">
        <f t="shared" si="3"/>
        <v>1.282707200394384</v>
      </c>
      <c r="E73" s="18">
        <f t="shared" si="3"/>
        <v>1.5462060528706578</v>
      </c>
      <c r="F73" s="18">
        <f t="shared" si="5"/>
        <v>1.458297020740229</v>
      </c>
    </row>
    <row r="74" spans="1:6" x14ac:dyDescent="0.2">
      <c r="A74" t="str">
        <f>$A$16</f>
        <v>Media</v>
      </c>
      <c r="B74" s="18">
        <f t="shared" si="6"/>
        <v>-4.6845537427927191</v>
      </c>
      <c r="C74" s="18">
        <f>IF(AND(D$3-C$3 &lt;&gt; 0,C16&lt;&gt;0,D16&lt;&gt;0),(EXP(LN(D16/C16)/(D$3-C$3))-1)*100,0)</f>
        <v>5.0126015121813472</v>
      </c>
      <c r="D74" s="18">
        <f t="shared" si="3"/>
        <v>-0.26540506288883492</v>
      </c>
      <c r="E74" s="18">
        <f t="shared" si="3"/>
        <v>-5.5536507515008271E-2</v>
      </c>
      <c r="F74" s="18">
        <f t="shared" si="5"/>
        <v>-0.12554171571483863</v>
      </c>
    </row>
    <row r="75" spans="1:6" x14ac:dyDescent="0.2">
      <c r="A75" t="str">
        <f>$A$17</f>
        <v>Information technology</v>
      </c>
      <c r="B75" s="18">
        <f t="shared" si="6"/>
        <v>1.1225890060832189</v>
      </c>
      <c r="C75" s="18">
        <f t="shared" si="4"/>
        <v>1.8696690549300454</v>
      </c>
      <c r="D75" s="18">
        <f t="shared" si="3"/>
        <v>1.6638454505333744</v>
      </c>
      <c r="E75" s="18">
        <f t="shared" si="3"/>
        <v>0.91551895022468077</v>
      </c>
      <c r="F75" s="18">
        <f t="shared" si="5"/>
        <v>1.1643470754179042</v>
      </c>
    </row>
    <row r="76" spans="1:6" x14ac:dyDescent="0.2">
      <c r="A76" t="str">
        <f>$A$18</f>
        <v>Finance and insurance</v>
      </c>
      <c r="B76" s="18">
        <f t="shared" si="6"/>
        <v>-2.0306382434814418</v>
      </c>
      <c r="C76" s="18">
        <f t="shared" si="4"/>
        <v>0.72666294018983724</v>
      </c>
      <c r="D76" s="18">
        <f t="shared" si="3"/>
        <v>-0.54229076812819521</v>
      </c>
      <c r="E76" s="18">
        <f t="shared" si="3"/>
        <v>-0.78765109034700798</v>
      </c>
      <c r="F76" s="18">
        <f t="shared" si="5"/>
        <v>-0.7059316456061282</v>
      </c>
    </row>
    <row r="77" spans="1:6" x14ac:dyDescent="0.2">
      <c r="A77" t="str">
        <f>$A$19</f>
        <v>Real estate</v>
      </c>
      <c r="B77" s="18">
        <f t="shared" si="6"/>
        <v>-0.77012632608619569</v>
      </c>
      <c r="C77" s="18">
        <f t="shared" si="4"/>
        <v>20.281481481480924</v>
      </c>
      <c r="D77" s="18">
        <f t="shared" si="3"/>
        <v>-2.2180054921727699E-2</v>
      </c>
      <c r="E77" s="18">
        <f t="shared" si="3"/>
        <v>1.1172180131071574</v>
      </c>
      <c r="F77" s="18">
        <f t="shared" si="5"/>
        <v>0.73598312128475563</v>
      </c>
    </row>
    <row r="78" spans="1:6" x14ac:dyDescent="0.2">
      <c r="A78" t="str">
        <f>$A$20</f>
        <v>Professional services</v>
      </c>
      <c r="B78" s="18">
        <f t="shared" si="6"/>
        <v>1.4952784510609662</v>
      </c>
      <c r="C78" s="18">
        <f t="shared" si="4"/>
        <v>-7.4508424221101492</v>
      </c>
      <c r="D78" s="18">
        <f t="shared" si="3"/>
        <v>1.1830778241287199</v>
      </c>
      <c r="E78" s="18">
        <f t="shared" si="3"/>
        <v>0.80459635512979411</v>
      </c>
      <c r="F78" s="18">
        <f t="shared" si="5"/>
        <v>0.93059927904446393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6.2844206344705</v>
      </c>
      <c r="C79" s="18">
        <f t="shared" ref="C79:C84" si="8">IF(AND(D$3-C$3 &lt;&gt; 0,C21&lt;&gt;0,D21&lt;&gt;0),(EXP(LN(D21/C21)/(D$3-C$3))-1)*100,0)</f>
        <v>-13.745958429561355</v>
      </c>
      <c r="D79" s="18">
        <f t="shared" ref="D79:D84" si="9">IF(AND(E$3-D$3 &lt;&gt; 0,D21&lt;&gt;0,E21&lt;&gt;0),(EXP(LN(E21/D21)/(E$3-D$3))-1)*100,0)</f>
        <v>1.1492459347125283</v>
      </c>
      <c r="E79" s="18">
        <f t="shared" ref="E79:E84" si="10">IF(AND(F$3-E$3 &lt;&gt; 0,E21&lt;&gt;0,F21&lt;&gt;0),(EXP(LN(F21/E21)/(F$3-E$3))-1)*100,0)</f>
        <v>1.0501757558331493</v>
      </c>
      <c r="F79" s="18">
        <f t="shared" si="5"/>
        <v>1.0831883625585181</v>
      </c>
    </row>
    <row r="80" spans="1:6" x14ac:dyDescent="0.2">
      <c r="A80" s="10" t="str">
        <f>$A$22</f>
        <v>Public admin. and defence</v>
      </c>
      <c r="B80" s="18">
        <f t="shared" si="7"/>
        <v>-0.100628629180044</v>
      </c>
      <c r="C80" s="18">
        <f t="shared" si="8"/>
        <v>2.6742356883934226</v>
      </c>
      <c r="D80" s="18">
        <f t="shared" si="9"/>
        <v>0.81010903155427361</v>
      </c>
      <c r="E80" s="18">
        <f t="shared" si="10"/>
        <v>-9.7031672214942244E-2</v>
      </c>
      <c r="F80" s="18">
        <f t="shared" si="5"/>
        <v>0.20443792540729699</v>
      </c>
    </row>
    <row r="81" spans="1:6" x14ac:dyDescent="0.2">
      <c r="A81" s="10" t="str">
        <f>$A$23</f>
        <v>Education</v>
      </c>
      <c r="B81" s="18">
        <f t="shared" si="7"/>
        <v>0.46959463206683871</v>
      </c>
      <c r="C81" s="18">
        <f t="shared" si="8"/>
        <v>-4.4585379810212045</v>
      </c>
      <c r="D81" s="18">
        <f t="shared" si="9"/>
        <v>-0.16089489729813611</v>
      </c>
      <c r="E81" s="18">
        <f t="shared" si="10"/>
        <v>0.34104356085589149</v>
      </c>
      <c r="F81" s="18">
        <f t="shared" si="5"/>
        <v>0.17345097922214503</v>
      </c>
    </row>
    <row r="82" spans="1:6" x14ac:dyDescent="0.2">
      <c r="A82" s="10" t="str">
        <f>$A$24</f>
        <v>Health and social work</v>
      </c>
      <c r="B82" s="18">
        <f t="shared" si="7"/>
        <v>1.4439552604783135</v>
      </c>
      <c r="C82" s="18">
        <f t="shared" si="8"/>
        <v>-0.75988775781944407</v>
      </c>
      <c r="D82" s="18">
        <f t="shared" si="9"/>
        <v>0.73500838772115884</v>
      </c>
      <c r="E82" s="18">
        <f t="shared" si="10"/>
        <v>0.13664451655255316</v>
      </c>
      <c r="F82" s="18">
        <f t="shared" si="5"/>
        <v>0.33570317528348603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-3.1916384563839162</v>
      </c>
      <c r="C83" s="18">
        <f t="shared" si="8"/>
        <v>-0.164439876670186</v>
      </c>
      <c r="D83" s="18">
        <f t="shared" si="9"/>
        <v>0.86805934194489343</v>
      </c>
      <c r="E83" s="18">
        <f t="shared" si="10"/>
        <v>0.710367267738099</v>
      </c>
      <c r="F83" s="18">
        <f t="shared" si="5"/>
        <v>0.76290388143551713</v>
      </c>
    </row>
    <row r="84" spans="1:6" x14ac:dyDescent="0.2">
      <c r="A84" s="10" t="str">
        <f>$A$26</f>
        <v>Other services</v>
      </c>
      <c r="B84" s="18">
        <f t="shared" si="7"/>
        <v>-1.2192001323628188</v>
      </c>
      <c r="C84" s="18">
        <f t="shared" si="8"/>
        <v>-4.5938593082007433</v>
      </c>
      <c r="D84" s="18">
        <f t="shared" si="9"/>
        <v>-1.1932012093184285</v>
      </c>
      <c r="E84" s="18">
        <f t="shared" si="10"/>
        <v>-0.14104235603037418</v>
      </c>
      <c r="F84" s="18">
        <f t="shared" si="5"/>
        <v>-0.4930010149947428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1.7986996873261329</v>
      </c>
      <c r="C86" s="18">
        <f>IF(AND(D$3-C$3 &lt;&gt; 0,C28&lt;&gt;0,D28&lt;&gt;0),(EXP(LN(D28/C28)/(D$3-C$3))-1)*100,0)</f>
        <v>-2.8922106700826511</v>
      </c>
      <c r="D86" s="18">
        <f>IF(AND(E$3-D$3 &lt;&gt; 0,D28&lt;&gt;0,E28&lt;&gt;0),(EXP(LN(E28/D28)/(E$3-D$3))-1)*100,0)</f>
        <v>0.51034166331180852</v>
      </c>
      <c r="E86" s="18">
        <f>IF(AND(F$3-E$3 &lt;&gt; 0,E28&lt;&gt;0,F28&lt;&gt;0),(EXP(LN(F28/E28)/(F$3-E$3))-1)*100,0)</f>
        <v>0.42140472933416273</v>
      </c>
      <c r="F86" s="18">
        <f>IF(AND(F$3-D$3 &lt;&gt; 0,D28&lt;&gt;0,F28&lt;&gt;0),(EXP(LN(F28/D28)/(F$3-D$3))-1)*100,0)</f>
        <v>0.45104162653475388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0.66899999999999693</v>
      </c>
      <c r="C90" s="27">
        <f>D5-C5</f>
        <v>-0.87299999999999889</v>
      </c>
      <c r="D90" s="27">
        <f t="shared" si="11"/>
        <v>0.10400000000000587</v>
      </c>
      <c r="E90" s="27">
        <f t="shared" si="11"/>
        <v>8.7999999999996525E-2</v>
      </c>
      <c r="F90" s="27">
        <f>F5-D5</f>
        <v>0.19200000000000239</v>
      </c>
    </row>
    <row r="91" spans="1:6" x14ac:dyDescent="0.2">
      <c r="A91" t="str">
        <f>$A$6</f>
        <v>Mining and quarrying</v>
      </c>
      <c r="B91" s="27">
        <f t="shared" si="11"/>
        <v>0.28199999999999892</v>
      </c>
      <c r="C91" s="27">
        <f t="shared" ref="C91:C105" si="12">D6-C6</f>
        <v>-8.399999999999902E-2</v>
      </c>
      <c r="D91" s="27">
        <f t="shared" si="11"/>
        <v>-4.600000000000054E-2</v>
      </c>
      <c r="E91" s="27">
        <f t="shared" si="11"/>
        <v>-3.999999999999887E-2</v>
      </c>
      <c r="F91" s="27">
        <f t="shared" ref="F91:F111" si="13">F6-D6</f>
        <v>-8.599999999999941E-2</v>
      </c>
    </row>
    <row r="92" spans="1:6" x14ac:dyDescent="0.2">
      <c r="A92" t="str">
        <f>$A$7</f>
        <v>Food drink and tobacco</v>
      </c>
      <c r="B92" s="27">
        <f t="shared" si="11"/>
        <v>0.99600000000000577</v>
      </c>
      <c r="C92" s="27">
        <f t="shared" si="12"/>
        <v>-1.4999999999997904E-2</v>
      </c>
      <c r="D92" s="27">
        <f t="shared" si="11"/>
        <v>0.38500000000000156</v>
      </c>
      <c r="E92" s="27">
        <f t="shared" si="11"/>
        <v>0.46999999999999176</v>
      </c>
      <c r="F92" s="27">
        <f t="shared" si="13"/>
        <v>0.85499999999999332</v>
      </c>
    </row>
    <row r="93" spans="1:6" x14ac:dyDescent="0.2">
      <c r="A93" t="str">
        <f>$A$8</f>
        <v>Engineering</v>
      </c>
      <c r="B93" s="27">
        <f t="shared" si="11"/>
        <v>1.0989999999999975</v>
      </c>
      <c r="C93" s="27">
        <f t="shared" si="12"/>
        <v>-0.20899999999999341</v>
      </c>
      <c r="D93" s="27">
        <f t="shared" si="11"/>
        <v>-0.24099999999999788</v>
      </c>
      <c r="E93" s="27">
        <f t="shared" si="11"/>
        <v>-1.0650000000000244</v>
      </c>
      <c r="F93" s="27">
        <f t="shared" si="13"/>
        <v>-1.3060000000000223</v>
      </c>
    </row>
    <row r="94" spans="1:6" x14ac:dyDescent="0.2">
      <c r="A94" t="str">
        <f>$A$9</f>
        <v>Rest of manufacturing</v>
      </c>
      <c r="B94" s="27">
        <f t="shared" si="11"/>
        <v>1.2620000000000573</v>
      </c>
      <c r="C94" s="27">
        <f t="shared" si="12"/>
        <v>-0.39000000000005031</v>
      </c>
      <c r="D94" s="27">
        <f t="shared" si="11"/>
        <v>-1.3920000000000101</v>
      </c>
      <c r="E94" s="27">
        <f t="shared" si="11"/>
        <v>-2.191999999999954</v>
      </c>
      <c r="F94" s="27">
        <f t="shared" si="13"/>
        <v>-3.5839999999999641</v>
      </c>
    </row>
    <row r="95" spans="1:6" x14ac:dyDescent="0.2">
      <c r="A95" t="str">
        <f>$A$10</f>
        <v>Electricity and gas</v>
      </c>
      <c r="B95" s="27">
        <f t="shared" si="11"/>
        <v>0.37099999999999567</v>
      </c>
      <c r="C95" s="27">
        <f t="shared" si="12"/>
        <v>0.1680000000000037</v>
      </c>
      <c r="D95" s="27">
        <f t="shared" si="11"/>
        <v>-3.7000000000002808E-2</v>
      </c>
      <c r="E95" s="27">
        <f t="shared" si="11"/>
        <v>3.0000000000027782E-3</v>
      </c>
      <c r="F95" s="27">
        <f t="shared" si="13"/>
        <v>-3.400000000000003E-2</v>
      </c>
    </row>
    <row r="96" spans="1:6" x14ac:dyDescent="0.2">
      <c r="A96" t="str">
        <f>$A$11</f>
        <v>Water and sewerage</v>
      </c>
      <c r="B96" s="27">
        <f t="shared" si="11"/>
        <v>0.55799999999999628</v>
      </c>
      <c r="C96" s="27">
        <f t="shared" si="12"/>
        <v>-0.2680000000000069</v>
      </c>
      <c r="D96" s="27">
        <f t="shared" si="11"/>
        <v>0.23200000000001664</v>
      </c>
      <c r="E96" s="27">
        <f t="shared" si="11"/>
        <v>0.40099999999998737</v>
      </c>
      <c r="F96" s="27">
        <f t="shared" si="13"/>
        <v>0.633000000000004</v>
      </c>
    </row>
    <row r="97" spans="1:6" x14ac:dyDescent="0.2">
      <c r="A97" t="str">
        <f>$A$12</f>
        <v>Construction</v>
      </c>
      <c r="B97" s="27">
        <f t="shared" si="11"/>
        <v>4.8040000000000234</v>
      </c>
      <c r="C97" s="27">
        <f t="shared" si="12"/>
        <v>0.85800000000003962</v>
      </c>
      <c r="D97" s="27">
        <f t="shared" si="11"/>
        <v>1.9729999999998391</v>
      </c>
      <c r="E97" s="27">
        <f t="shared" si="11"/>
        <v>2.4850000000001486</v>
      </c>
      <c r="F97" s="27">
        <f t="shared" si="13"/>
        <v>4.4579999999999878</v>
      </c>
    </row>
    <row r="98" spans="1:6" x14ac:dyDescent="0.2">
      <c r="A98" t="str">
        <f>$A$13</f>
        <v>Wholesale and retail trade</v>
      </c>
      <c r="B98" s="27">
        <f t="shared" si="11"/>
        <v>4.5040000000000262</v>
      </c>
      <c r="C98" s="27">
        <f t="shared" si="12"/>
        <v>1.6260000000001469</v>
      </c>
      <c r="D98" s="27">
        <f t="shared" si="11"/>
        <v>0.42099999999987858</v>
      </c>
      <c r="E98" s="27">
        <f t="shared" si="11"/>
        <v>0.77600000000002467</v>
      </c>
      <c r="F98" s="27">
        <f t="shared" si="13"/>
        <v>1.1969999999999033</v>
      </c>
    </row>
    <row r="99" spans="1:6" x14ac:dyDescent="0.2">
      <c r="A99" t="str">
        <f>$A$14</f>
        <v>Transport and storage</v>
      </c>
      <c r="B99" s="27">
        <f t="shared" si="11"/>
        <v>1.3919999999999</v>
      </c>
      <c r="C99" s="27">
        <f t="shared" si="12"/>
        <v>-1.3649999999999309</v>
      </c>
      <c r="D99" s="27">
        <f t="shared" si="11"/>
        <v>0.51600000000003021</v>
      </c>
      <c r="E99" s="27">
        <f t="shared" si="11"/>
        <v>0.1899999999999924</v>
      </c>
      <c r="F99" s="27">
        <f t="shared" si="13"/>
        <v>0.70600000000002261</v>
      </c>
    </row>
    <row r="100" spans="1:6" x14ac:dyDescent="0.2">
      <c r="A100" t="str">
        <f>$A$15</f>
        <v>Accommodation and food</v>
      </c>
      <c r="B100" s="27">
        <f t="shared" si="11"/>
        <v>3.8290000000000219</v>
      </c>
      <c r="C100" s="27">
        <f t="shared" si="12"/>
        <v>-2.4409999999999989</v>
      </c>
      <c r="D100" s="27">
        <f t="shared" si="11"/>
        <v>1.805999999999937</v>
      </c>
      <c r="E100" s="27">
        <f t="shared" si="11"/>
        <v>4.8510000000000417</v>
      </c>
      <c r="F100" s="27">
        <f t="shared" si="13"/>
        <v>6.6569999999999787</v>
      </c>
    </row>
    <row r="101" spans="1:6" x14ac:dyDescent="0.2">
      <c r="A101" t="str">
        <f>$A$16</f>
        <v>Media</v>
      </c>
      <c r="B101" s="27">
        <f t="shared" si="11"/>
        <v>-1.5109999999999788</v>
      </c>
      <c r="C101" s="27">
        <f t="shared" si="12"/>
        <v>0.35799999999999255</v>
      </c>
      <c r="D101" s="27">
        <f t="shared" si="11"/>
        <v>-9.8999999999992205E-2</v>
      </c>
      <c r="E101" s="27">
        <f t="shared" si="11"/>
        <v>-4.0999999999997705E-2</v>
      </c>
      <c r="F101" s="27">
        <f t="shared" si="13"/>
        <v>-0.13999999999998991</v>
      </c>
    </row>
    <row r="102" spans="1:6" x14ac:dyDescent="0.2">
      <c r="A102" t="str">
        <f>$A$17</f>
        <v>Information technology</v>
      </c>
      <c r="B102" s="27">
        <f t="shared" si="11"/>
        <v>0.64000000000000945</v>
      </c>
      <c r="C102" s="27">
        <f t="shared" si="12"/>
        <v>0.27399999999999736</v>
      </c>
      <c r="D102" s="27">
        <f t="shared" si="11"/>
        <v>1.2840000000000558</v>
      </c>
      <c r="E102" s="27">
        <f t="shared" si="11"/>
        <v>1.5469999999998976</v>
      </c>
      <c r="F102" s="27">
        <f t="shared" si="13"/>
        <v>2.8309999999999533</v>
      </c>
    </row>
    <row r="103" spans="1:6" x14ac:dyDescent="0.2">
      <c r="A103" t="str">
        <f>$A$18</f>
        <v>Finance and insurance</v>
      </c>
      <c r="B103" s="27">
        <f t="shared" si="11"/>
        <v>-0.45900000000000318</v>
      </c>
      <c r="C103" s="27">
        <f t="shared" si="12"/>
        <v>3.8999999999988155E-2</v>
      </c>
      <c r="D103" s="27">
        <f t="shared" si="11"/>
        <v>-0.14499999999997826</v>
      </c>
      <c r="E103" s="27">
        <f t="shared" si="11"/>
        <v>-0.40000000000001013</v>
      </c>
      <c r="F103" s="27">
        <f t="shared" si="13"/>
        <v>-0.54499999999998838</v>
      </c>
    </row>
    <row r="104" spans="1:6" x14ac:dyDescent="0.2">
      <c r="A104" t="str">
        <f>$A$19</f>
        <v>Real estate</v>
      </c>
      <c r="B104" s="27">
        <f t="shared" si="11"/>
        <v>-0.21199999999999974</v>
      </c>
      <c r="C104" s="27">
        <f t="shared" si="12"/>
        <v>1.3689999999999642</v>
      </c>
      <c r="D104" s="27">
        <f t="shared" si="11"/>
        <v>-8.9999999999736957E-3</v>
      </c>
      <c r="E104" s="27">
        <f t="shared" si="11"/>
        <v>0.95300000000000828</v>
      </c>
      <c r="F104" s="27">
        <f t="shared" si="13"/>
        <v>0.94400000000003459</v>
      </c>
    </row>
    <row r="105" spans="1:6" x14ac:dyDescent="0.2">
      <c r="A105" t="str">
        <f>$A$20</f>
        <v>Professional services</v>
      </c>
      <c r="B105" s="27">
        <f t="shared" si="11"/>
        <v>2.9489999999998702</v>
      </c>
      <c r="C105" s="27">
        <f t="shared" si="12"/>
        <v>-3.8119999999999905</v>
      </c>
      <c r="D105" s="27">
        <f t="shared" si="11"/>
        <v>2.8680000000000803</v>
      </c>
      <c r="E105" s="27">
        <f t="shared" si="11"/>
        <v>4.1899999999999338</v>
      </c>
      <c r="F105" s="27">
        <f t="shared" si="13"/>
        <v>7.058000000000014</v>
      </c>
    </row>
    <row r="106" spans="1:6" x14ac:dyDescent="0.2">
      <c r="A106" s="10" t="str">
        <f>$A$21</f>
        <v>Support services</v>
      </c>
      <c r="B106" s="27">
        <f t="shared" ref="B106:B111" si="14">C21-B21</f>
        <v>7.026000000000149</v>
      </c>
      <c r="C106" s="27">
        <f t="shared" ref="C106:C111" si="15">D21-C21</f>
        <v>-4.464000000000059</v>
      </c>
      <c r="D106" s="27">
        <f t="shared" ref="D106:D111" si="16">E21-D21</f>
        <v>1.6469999999999061</v>
      </c>
      <c r="E106" s="27">
        <f t="shared" ref="E106:E111" si="17">F21-E21</f>
        <v>3.2660000000001226</v>
      </c>
      <c r="F106" s="27">
        <f t="shared" si="13"/>
        <v>4.9130000000000287</v>
      </c>
    </row>
    <row r="107" spans="1:6" x14ac:dyDescent="0.2">
      <c r="A107" s="10" t="str">
        <f>$A$22</f>
        <v>Public admin. and defence</v>
      </c>
      <c r="B107" s="27">
        <f t="shared" si="14"/>
        <v>-5.8999999999974406E-2</v>
      </c>
      <c r="C107" s="27">
        <f t="shared" si="15"/>
        <v>0.39100000000000179</v>
      </c>
      <c r="D107" s="27">
        <f t="shared" si="16"/>
        <v>0.61799999999996125</v>
      </c>
      <c r="E107" s="27">
        <f t="shared" si="17"/>
        <v>-0.15099999999997671</v>
      </c>
      <c r="F107" s="27">
        <f t="shared" si="13"/>
        <v>0.46699999999998454</v>
      </c>
    </row>
    <row r="108" spans="1:6" x14ac:dyDescent="0.2">
      <c r="A108" s="10" t="str">
        <f>$A$23</f>
        <v>Education</v>
      </c>
      <c r="B108" s="27">
        <f t="shared" si="14"/>
        <v>1.1679999999999495</v>
      </c>
      <c r="C108" s="27">
        <f t="shared" si="15"/>
        <v>-2.8049999999998647</v>
      </c>
      <c r="D108" s="27">
        <f t="shared" si="16"/>
        <v>-0.48199999999994958</v>
      </c>
      <c r="E108" s="27">
        <f t="shared" si="17"/>
        <v>2.0649999999999693</v>
      </c>
      <c r="F108" s="27">
        <f t="shared" si="13"/>
        <v>1.5830000000000197</v>
      </c>
    </row>
    <row r="109" spans="1:6" x14ac:dyDescent="0.2">
      <c r="A109" s="10" t="str">
        <f>$A$24</f>
        <v>Health and social work</v>
      </c>
      <c r="B109" s="27">
        <f t="shared" si="14"/>
        <v>2.7210000000001742</v>
      </c>
      <c r="C109" s="27">
        <f t="shared" si="15"/>
        <v>-0.37100000000018696</v>
      </c>
      <c r="D109" s="27">
        <f t="shared" si="16"/>
        <v>1.8070000000000661</v>
      </c>
      <c r="E109" s="27">
        <f t="shared" si="17"/>
        <v>0.69099999999990303</v>
      </c>
      <c r="F109" s="27">
        <f t="shared" si="13"/>
        <v>2.4979999999999691</v>
      </c>
    </row>
    <row r="110" spans="1:6" x14ac:dyDescent="0.2">
      <c r="A110" s="10" t="str">
        <f>$A$25</f>
        <v>Arts and entertainment</v>
      </c>
      <c r="B110" s="27">
        <f t="shared" si="14"/>
        <v>-1.3480000000000398</v>
      </c>
      <c r="C110" s="27">
        <f t="shared" si="15"/>
        <v>-1.6000000000008896E-2</v>
      </c>
      <c r="D110" s="27">
        <f t="shared" si="16"/>
        <v>0.42900000000002692</v>
      </c>
      <c r="E110" s="27">
        <f t="shared" si="17"/>
        <v>0.74399999999999977</v>
      </c>
      <c r="F110" s="27">
        <f t="shared" si="13"/>
        <v>1.1730000000000267</v>
      </c>
    </row>
    <row r="111" spans="1:6" x14ac:dyDescent="0.2">
      <c r="A111" s="10" t="str">
        <f>$A$26</f>
        <v>Other services</v>
      </c>
      <c r="B111" s="27">
        <f t="shared" si="14"/>
        <v>-0.64699999999993452</v>
      </c>
      <c r="C111" s="27">
        <f t="shared" si="15"/>
        <v>-0.59100000000002773</v>
      </c>
      <c r="D111" s="27">
        <f t="shared" si="16"/>
        <v>-0.71500000000000696</v>
      </c>
      <c r="E111" s="27">
        <f t="shared" si="17"/>
        <v>-0.16199999999999903</v>
      </c>
      <c r="F111" s="27">
        <f t="shared" si="13"/>
        <v>-0.877000000000006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30.034000000000219</v>
      </c>
      <c r="C113" s="29">
        <f>D28-C28</f>
        <v>-12.620999999999981</v>
      </c>
      <c r="D113" s="29">
        <f>E28-D28</f>
        <v>10.923999999999978</v>
      </c>
      <c r="E113" s="29">
        <f>F28-E28</f>
        <v>18.668999999999983</v>
      </c>
      <c r="F113" s="29">
        <f>F28-D28</f>
        <v>29.592999999999961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Oxfordshire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5.8910000000000018</v>
      </c>
      <c r="C7" s="31">
        <f>'Ind T1'!C7</f>
        <v>7.7709999999999892</v>
      </c>
      <c r="D7" s="31">
        <f>'Ind T1'!D7</f>
        <v>6.713999999999988</v>
      </c>
      <c r="E7" s="31">
        <f>'Ind T1'!E7</f>
        <v>6.9670000000000076</v>
      </c>
      <c r="F7" s="31">
        <f>'Ind T1'!F7</f>
        <v>7.4189999999999952</v>
      </c>
      <c r="H7" s="31">
        <f>C7-B7</f>
        <v>1.8799999999999875</v>
      </c>
      <c r="I7" s="31">
        <f>D7-C7</f>
        <v>-1.0570000000000013</v>
      </c>
      <c r="J7" s="31">
        <f>E7-D7</f>
        <v>0.25300000000001965</v>
      </c>
      <c r="K7" s="31">
        <f>F7-E7</f>
        <v>0.45199999999998752</v>
      </c>
      <c r="L7" s="31">
        <f>F7-D7</f>
        <v>0.70500000000000718</v>
      </c>
    </row>
    <row r="8" spans="1:12" x14ac:dyDescent="0.2">
      <c r="A8" t="str">
        <f>'Ind T2'!A5</f>
        <v>Agriculture</v>
      </c>
      <c r="B8" s="32">
        <f>'Ind T2'!B5</f>
        <v>2.8869999999999978</v>
      </c>
      <c r="C8" s="32">
        <f>'Ind T2'!C5</f>
        <v>3.5559999999999947</v>
      </c>
      <c r="D8" s="32">
        <f>'Ind T2'!D5</f>
        <v>2.6829999999999958</v>
      </c>
      <c r="E8" s="32">
        <f>'Ind T2'!E5</f>
        <v>2.7870000000000017</v>
      </c>
      <c r="F8" s="32">
        <f>'Ind T2'!F5</f>
        <v>2.8749999999999982</v>
      </c>
      <c r="H8" s="11">
        <f t="shared" ref="H8:H40" si="0">C8-B8</f>
        <v>0.66899999999999693</v>
      </c>
      <c r="I8" s="31">
        <f t="shared" ref="I8:I38" si="1">D8-C8</f>
        <v>-0.87299999999999889</v>
      </c>
      <c r="J8" s="11">
        <f t="shared" ref="J8:J38" si="2">E8-D8</f>
        <v>0.10400000000000587</v>
      </c>
      <c r="K8" s="11">
        <f t="shared" ref="K8:K38" si="3">F8-E8</f>
        <v>8.7999999999996525E-2</v>
      </c>
      <c r="L8" s="31">
        <f t="shared" ref="L8:L40" si="4">F8-D8</f>
        <v>0.19200000000000239</v>
      </c>
    </row>
    <row r="9" spans="1:12" x14ac:dyDescent="0.2">
      <c r="A9" t="str">
        <f>'Ind T2'!A6</f>
        <v>Mining and quarrying</v>
      </c>
      <c r="B9" s="32">
        <f>'Ind T2'!B6</f>
        <v>0.17000000000000012</v>
      </c>
      <c r="C9" s="32">
        <f>'Ind T2'!C6</f>
        <v>0.45199999999999901</v>
      </c>
      <c r="D9" s="32">
        <f>'Ind T2'!D6</f>
        <v>0.36799999999999999</v>
      </c>
      <c r="E9" s="32">
        <f>'Ind T2'!E6</f>
        <v>0.32199999999999945</v>
      </c>
      <c r="F9" s="32">
        <f>'Ind T2'!F6</f>
        <v>0.28200000000000058</v>
      </c>
      <c r="H9" s="11">
        <f t="shared" si="0"/>
        <v>0.28199999999999892</v>
      </c>
      <c r="I9" s="31">
        <f t="shared" si="1"/>
        <v>-8.399999999999902E-2</v>
      </c>
      <c r="J9" s="11">
        <f t="shared" si="2"/>
        <v>-4.600000000000054E-2</v>
      </c>
      <c r="K9" s="11">
        <f t="shared" si="3"/>
        <v>-3.999999999999887E-2</v>
      </c>
      <c r="L9" s="31">
        <f t="shared" si="4"/>
        <v>-8.599999999999941E-2</v>
      </c>
    </row>
    <row r="10" spans="1:12" x14ac:dyDescent="0.2">
      <c r="A10" t="str">
        <f>'Ind T2'!A10</f>
        <v>Electricity and gas</v>
      </c>
      <c r="B10" s="32">
        <f>'Ind T2'!B10</f>
        <v>0.76200000000000079</v>
      </c>
      <c r="C10" s="32">
        <f>'Ind T2'!C10</f>
        <v>1.1329999999999965</v>
      </c>
      <c r="D10" s="32">
        <f>'Ind T2'!D10</f>
        <v>1.3010000000000002</v>
      </c>
      <c r="E10" s="32">
        <f>'Ind T2'!E10</f>
        <v>1.2639999999999973</v>
      </c>
      <c r="F10" s="32">
        <f>'Ind T2'!F10</f>
        <v>1.2670000000000001</v>
      </c>
      <c r="H10" s="11">
        <f t="shared" si="0"/>
        <v>0.37099999999999567</v>
      </c>
      <c r="I10" s="31">
        <f t="shared" si="1"/>
        <v>0.1680000000000037</v>
      </c>
      <c r="J10" s="11">
        <f t="shared" si="2"/>
        <v>-3.7000000000002808E-2</v>
      </c>
      <c r="K10" s="11">
        <f t="shared" si="3"/>
        <v>3.0000000000027782E-3</v>
      </c>
      <c r="L10" s="31">
        <f t="shared" si="4"/>
        <v>-3.400000000000003E-2</v>
      </c>
    </row>
    <row r="11" spans="1:12" x14ac:dyDescent="0.2">
      <c r="A11" t="str">
        <f>'Ind T2'!A11</f>
        <v>Water and sewerage</v>
      </c>
      <c r="B11" s="32">
        <f>'Ind T2'!B11</f>
        <v>2.0720000000000027</v>
      </c>
      <c r="C11" s="32">
        <f>'Ind T2'!C11</f>
        <v>2.629999999999999</v>
      </c>
      <c r="D11" s="32">
        <f>'Ind T2'!D11</f>
        <v>2.3619999999999921</v>
      </c>
      <c r="E11" s="32">
        <f>'Ind T2'!E11</f>
        <v>2.5940000000000087</v>
      </c>
      <c r="F11" s="32">
        <f>'Ind T2'!F11</f>
        <v>2.9949999999999961</v>
      </c>
      <c r="H11" s="11">
        <f t="shared" ref="H11" si="5">C11-B11</f>
        <v>0.55799999999999628</v>
      </c>
      <c r="I11" s="31">
        <f t="shared" ref="I11" si="6">D11-C11</f>
        <v>-0.2680000000000069</v>
      </c>
      <c r="J11" s="11">
        <f t="shared" ref="J11" si="7">E11-D11</f>
        <v>0.23200000000001664</v>
      </c>
      <c r="K11" s="11">
        <f t="shared" ref="K11" si="8">F11-E11</f>
        <v>0.40099999999998737</v>
      </c>
      <c r="L11" s="31">
        <f t="shared" si="4"/>
        <v>0.633000000000004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25.001999999999978</v>
      </c>
      <c r="C13" s="31">
        <f>'Ind T1'!C8</f>
        <v>28.359000000000037</v>
      </c>
      <c r="D13" s="31">
        <f>'Ind T1'!D8</f>
        <v>27.744999999999997</v>
      </c>
      <c r="E13" s="31">
        <f>'Ind T1'!E8</f>
        <v>26.496999999999989</v>
      </c>
      <c r="F13" s="31">
        <f>'Ind T1'!F8</f>
        <v>23.710000000000004</v>
      </c>
      <c r="H13" s="31">
        <f t="shared" si="0"/>
        <v>3.3570000000000597</v>
      </c>
      <c r="I13" s="31">
        <f t="shared" si="1"/>
        <v>-0.61400000000003985</v>
      </c>
      <c r="J13" s="31">
        <f t="shared" si="2"/>
        <v>-1.2480000000000082</v>
      </c>
      <c r="K13" s="31">
        <f t="shared" si="3"/>
        <v>-2.7869999999999848</v>
      </c>
      <c r="L13" s="31">
        <f t="shared" si="4"/>
        <v>-4.034999999999993</v>
      </c>
    </row>
    <row r="14" spans="1:12" x14ac:dyDescent="0.2">
      <c r="A14" t="str">
        <f>'Ind T2'!A7</f>
        <v>Food drink and tobacco</v>
      </c>
      <c r="B14" s="32">
        <f>'Ind T2'!B7</f>
        <v>2.4239999999999942</v>
      </c>
      <c r="C14" s="32">
        <f>'Ind T2'!C7</f>
        <v>3.42</v>
      </c>
      <c r="D14" s="32">
        <f>'Ind T2'!D7</f>
        <v>3.405000000000002</v>
      </c>
      <c r="E14" s="32">
        <f>'Ind T2'!E7</f>
        <v>3.7900000000000036</v>
      </c>
      <c r="F14" s="32">
        <f>'Ind T2'!F7</f>
        <v>4.2599999999999953</v>
      </c>
      <c r="H14" s="11">
        <f t="shared" si="0"/>
        <v>0.99600000000000577</v>
      </c>
      <c r="I14" s="31">
        <f t="shared" si="1"/>
        <v>-1.4999999999997904E-2</v>
      </c>
      <c r="J14" s="11">
        <f t="shared" si="2"/>
        <v>0.38500000000000156</v>
      </c>
      <c r="K14" s="11">
        <f t="shared" si="3"/>
        <v>0.46999999999999176</v>
      </c>
      <c r="L14" s="31">
        <f t="shared" si="4"/>
        <v>0.85499999999999332</v>
      </c>
    </row>
    <row r="15" spans="1:12" x14ac:dyDescent="0.2">
      <c r="A15" t="str">
        <f>'Ind T2'!A8</f>
        <v>Engineering</v>
      </c>
      <c r="B15" s="32">
        <f>'Ind T2'!B8</f>
        <v>4.6690000000000058</v>
      </c>
      <c r="C15" s="32">
        <f>'Ind T2'!C8</f>
        <v>5.7680000000000033</v>
      </c>
      <c r="D15" s="32">
        <f>'Ind T2'!D8</f>
        <v>5.5590000000000099</v>
      </c>
      <c r="E15" s="32">
        <f>'Ind T2'!E8</f>
        <v>5.3180000000000121</v>
      </c>
      <c r="F15" s="32">
        <f>'Ind T2'!F8</f>
        <v>4.2529999999999877</v>
      </c>
      <c r="H15" s="11">
        <f t="shared" si="0"/>
        <v>1.0989999999999975</v>
      </c>
      <c r="I15" s="31">
        <f t="shared" si="1"/>
        <v>-0.20899999999999341</v>
      </c>
      <c r="J15" s="11">
        <f t="shared" si="2"/>
        <v>-0.24099999999999788</v>
      </c>
      <c r="K15" s="11">
        <f t="shared" si="3"/>
        <v>-1.0650000000000244</v>
      </c>
      <c r="L15" s="31">
        <f t="shared" si="4"/>
        <v>-1.3060000000000223</v>
      </c>
    </row>
    <row r="16" spans="1:12" x14ac:dyDescent="0.2">
      <c r="A16" t="str">
        <f>'Ind T2'!A9</f>
        <v>Rest of manufacturing</v>
      </c>
      <c r="B16" s="32">
        <f>'Ind T2'!B9</f>
        <v>17.908999999999978</v>
      </c>
      <c r="C16" s="32">
        <f>'Ind T2'!C9</f>
        <v>19.171000000000035</v>
      </c>
      <c r="D16" s="32">
        <f>'Ind T2'!D9</f>
        <v>18.780999999999985</v>
      </c>
      <c r="E16" s="32">
        <f>'Ind T2'!E9</f>
        <v>17.388999999999974</v>
      </c>
      <c r="F16" s="32">
        <f>'Ind T2'!F9</f>
        <v>15.19700000000002</v>
      </c>
      <c r="H16" s="11">
        <f t="shared" si="0"/>
        <v>1.2620000000000573</v>
      </c>
      <c r="I16" s="31">
        <f t="shared" si="1"/>
        <v>-0.39000000000005031</v>
      </c>
      <c r="J16" s="11">
        <f t="shared" si="2"/>
        <v>-1.3920000000000101</v>
      </c>
      <c r="K16" s="11">
        <f t="shared" si="3"/>
        <v>-2.191999999999954</v>
      </c>
      <c r="L16" s="31">
        <f t="shared" si="4"/>
        <v>-3.5839999999999641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24.680999999999987</v>
      </c>
      <c r="C18" s="31">
        <f>'Ind T1'!C9</f>
        <v>29.48500000000001</v>
      </c>
      <c r="D18" s="31">
        <f>'Ind T1'!D9</f>
        <v>30.34300000000005</v>
      </c>
      <c r="E18" s="31">
        <f>'Ind T1'!E9</f>
        <v>32.315999999999889</v>
      </c>
      <c r="F18" s="31">
        <f>'Ind T1'!F9</f>
        <v>34.801000000000037</v>
      </c>
      <c r="H18" s="31">
        <f t="shared" si="0"/>
        <v>4.8040000000000234</v>
      </c>
      <c r="I18" s="31">
        <f t="shared" si="1"/>
        <v>0.85800000000003962</v>
      </c>
      <c r="J18" s="31">
        <f t="shared" si="2"/>
        <v>1.9729999999998391</v>
      </c>
      <c r="K18" s="31">
        <f t="shared" si="3"/>
        <v>2.4850000000001486</v>
      </c>
      <c r="L18" s="31">
        <f t="shared" si="4"/>
        <v>4.4579999999999878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94.535999999999987</v>
      </c>
      <c r="C20" s="31">
        <f>'Ind T1'!C10</f>
        <v>104.26099999999992</v>
      </c>
      <c r="D20" s="31">
        <f>'Ind T1'!D10</f>
        <v>102.08100000000015</v>
      </c>
      <c r="E20" s="31">
        <f>'Ind T1'!E10</f>
        <v>104.824</v>
      </c>
      <c r="F20" s="31">
        <f>'Ind T1'!F10</f>
        <v>110.64100000000005</v>
      </c>
      <c r="H20" s="31">
        <f t="shared" si="0"/>
        <v>9.7249999999999375</v>
      </c>
      <c r="I20" s="31">
        <f t="shared" si="1"/>
        <v>-2.1799999999997794</v>
      </c>
      <c r="J20" s="31">
        <f t="shared" si="2"/>
        <v>2.7429999999998529</v>
      </c>
      <c r="K20" s="31">
        <f t="shared" si="3"/>
        <v>5.8170000000000499</v>
      </c>
      <c r="L20" s="31">
        <f t="shared" si="4"/>
        <v>8.5599999999999028</v>
      </c>
    </row>
    <row r="21" spans="1:12" x14ac:dyDescent="0.2">
      <c r="A21" s="10" t="str">
        <f>'Ind T2'!A13</f>
        <v>Wholesale and retail trade</v>
      </c>
      <c r="B21" s="32">
        <f>'Ind T2'!B13</f>
        <v>54.341999999999949</v>
      </c>
      <c r="C21" s="32">
        <f>'Ind T2'!C13</f>
        <v>58.845999999999975</v>
      </c>
      <c r="D21" s="32">
        <f>'Ind T2'!D13</f>
        <v>60.472000000000122</v>
      </c>
      <c r="E21" s="32">
        <f>'Ind T2'!E13</f>
        <v>60.893000000000001</v>
      </c>
      <c r="F21" s="32">
        <f>'Ind T2'!F13</f>
        <v>61.669000000000025</v>
      </c>
      <c r="H21" s="11">
        <f t="shared" si="0"/>
        <v>4.5040000000000262</v>
      </c>
      <c r="I21" s="31">
        <f t="shared" si="1"/>
        <v>1.6260000000001469</v>
      </c>
      <c r="J21" s="11">
        <f t="shared" si="2"/>
        <v>0.42099999999987858</v>
      </c>
      <c r="K21" s="11">
        <f t="shared" si="3"/>
        <v>0.77600000000002467</v>
      </c>
      <c r="L21" s="31">
        <f t="shared" si="4"/>
        <v>1.1969999999999033</v>
      </c>
    </row>
    <row r="22" spans="1:12" x14ac:dyDescent="0.2">
      <c r="A22" s="10" t="str">
        <f>'Ind T2'!A14</f>
        <v>Transport and storage</v>
      </c>
      <c r="B22" s="32">
        <f>'Ind T2'!B14</f>
        <v>14.136000000000024</v>
      </c>
      <c r="C22" s="32">
        <f>'Ind T2'!C14</f>
        <v>15.527999999999924</v>
      </c>
      <c r="D22" s="32">
        <f>'Ind T2'!D14</f>
        <v>14.162999999999993</v>
      </c>
      <c r="E22" s="32">
        <f>'Ind T2'!E14</f>
        <v>14.679000000000023</v>
      </c>
      <c r="F22" s="32">
        <f>'Ind T2'!F14</f>
        <v>14.869000000000016</v>
      </c>
      <c r="H22" s="11">
        <f t="shared" si="0"/>
        <v>1.3919999999999</v>
      </c>
      <c r="I22" s="31">
        <f t="shared" si="1"/>
        <v>-1.3649999999999309</v>
      </c>
      <c r="J22" s="11">
        <f t="shared" si="2"/>
        <v>0.51600000000003021</v>
      </c>
      <c r="K22" s="11">
        <f t="shared" si="3"/>
        <v>0.1899999999999924</v>
      </c>
      <c r="L22" s="31">
        <f t="shared" si="4"/>
        <v>0.70600000000002261</v>
      </c>
    </row>
    <row r="23" spans="1:12" x14ac:dyDescent="0.2">
      <c r="A23" s="10" t="str">
        <f>'Ind T2'!A15</f>
        <v>Accommodation and food</v>
      </c>
      <c r="B23" s="32">
        <f>'Ind T2'!B15</f>
        <v>26.058000000000007</v>
      </c>
      <c r="C23" s="32">
        <f>'Ind T2'!C15</f>
        <v>29.887000000000029</v>
      </c>
      <c r="D23" s="32">
        <f>'Ind T2'!D15</f>
        <v>27.44600000000003</v>
      </c>
      <c r="E23" s="32">
        <f>'Ind T2'!E15</f>
        <v>29.251999999999967</v>
      </c>
      <c r="F23" s="32">
        <f>'Ind T2'!F15</f>
        <v>34.103000000000009</v>
      </c>
      <c r="H23" s="11">
        <f t="shared" si="0"/>
        <v>3.8290000000000219</v>
      </c>
      <c r="I23" s="31">
        <f t="shared" si="1"/>
        <v>-2.4409999999999989</v>
      </c>
      <c r="J23" s="11">
        <f t="shared" si="2"/>
        <v>1.805999999999937</v>
      </c>
      <c r="K23" s="11">
        <f t="shared" si="3"/>
        <v>4.8510000000000417</v>
      </c>
      <c r="L23" s="31">
        <f t="shared" si="4"/>
        <v>6.6569999999999787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133.708</v>
      </c>
      <c r="C25" s="31">
        <f>'Ind T1'!C11</f>
        <v>140.14600000000007</v>
      </c>
      <c r="D25" s="31">
        <f>'Ind T1'!D11</f>
        <v>133.30299999999991</v>
      </c>
      <c r="E25" s="31">
        <f>'Ind T1'!E11</f>
        <v>138.56300000000005</v>
      </c>
      <c r="F25" s="31">
        <f>'Ind T1'!F11</f>
        <v>148.65999999999997</v>
      </c>
      <c r="H25" s="31">
        <f t="shared" si="0"/>
        <v>6.4380000000000734</v>
      </c>
      <c r="I25" s="31">
        <f t="shared" si="1"/>
        <v>-6.8430000000001598</v>
      </c>
      <c r="J25" s="31">
        <f t="shared" si="2"/>
        <v>5.260000000000133</v>
      </c>
      <c r="K25" s="31">
        <f t="shared" si="3"/>
        <v>10.096999999999923</v>
      </c>
      <c r="L25" s="31">
        <f t="shared" si="4"/>
        <v>15.357000000000056</v>
      </c>
    </row>
    <row r="26" spans="1:12" x14ac:dyDescent="0.2">
      <c r="A26" s="10" t="str">
        <f>'Ind T2'!A16</f>
        <v>Media</v>
      </c>
      <c r="B26" s="11">
        <f>'Ind T2'!B16</f>
        <v>8.652999999999988</v>
      </c>
      <c r="C26" s="11">
        <f>'Ind T2'!C16</f>
        <v>7.1420000000000092</v>
      </c>
      <c r="D26" s="11">
        <f>'Ind T2'!D16</f>
        <v>7.5000000000000018</v>
      </c>
      <c r="E26" s="11">
        <f>'Ind T2'!E16</f>
        <v>7.4010000000000096</v>
      </c>
      <c r="F26" s="11">
        <f>'Ind T2'!F16</f>
        <v>7.3600000000000119</v>
      </c>
      <c r="H26" s="11">
        <f t="shared" si="0"/>
        <v>-1.5109999999999788</v>
      </c>
      <c r="I26" s="31">
        <f t="shared" si="1"/>
        <v>0.35799999999999255</v>
      </c>
      <c r="J26" s="11">
        <f t="shared" si="2"/>
        <v>-9.8999999999992205E-2</v>
      </c>
      <c r="K26" s="11">
        <f t="shared" si="3"/>
        <v>-4.0999999999997705E-2</v>
      </c>
      <c r="L26" s="31">
        <f t="shared" si="4"/>
        <v>-0.13999999999998991</v>
      </c>
    </row>
    <row r="27" spans="1:12" x14ac:dyDescent="0.2">
      <c r="A27" s="10" t="str">
        <f>'Ind T2'!A17</f>
        <v>Information technology</v>
      </c>
      <c r="B27" s="11">
        <f>'Ind T2'!B17</f>
        <v>14.015000000000002</v>
      </c>
      <c r="C27" s="11">
        <f>'Ind T2'!C17</f>
        <v>14.655000000000012</v>
      </c>
      <c r="D27" s="11">
        <f>'Ind T2'!D17</f>
        <v>14.929000000000009</v>
      </c>
      <c r="E27" s="11">
        <f>'Ind T2'!E17</f>
        <v>16.213000000000065</v>
      </c>
      <c r="F27" s="11">
        <f>'Ind T2'!F17</f>
        <v>17.759999999999962</v>
      </c>
      <c r="H27" s="11">
        <f t="shared" si="0"/>
        <v>0.64000000000000945</v>
      </c>
      <c r="I27" s="31">
        <f t="shared" si="1"/>
        <v>0.27399999999999736</v>
      </c>
      <c r="J27" s="11">
        <f t="shared" si="2"/>
        <v>1.2840000000000558</v>
      </c>
      <c r="K27" s="11">
        <f t="shared" si="3"/>
        <v>1.5469999999998976</v>
      </c>
      <c r="L27" s="31">
        <f t="shared" si="4"/>
        <v>2.8309999999999533</v>
      </c>
    </row>
    <row r="28" spans="1:12" x14ac:dyDescent="0.2">
      <c r="A28" s="10" t="str">
        <f>'Ind T2'!A18</f>
        <v>Finance and insurance</v>
      </c>
      <c r="B28" s="11">
        <f>'Ind T2'!B18</f>
        <v>5.8260000000000041</v>
      </c>
      <c r="C28" s="11">
        <f>'Ind T2'!C18</f>
        <v>5.3670000000000009</v>
      </c>
      <c r="D28" s="11">
        <f>'Ind T2'!D18</f>
        <v>5.405999999999989</v>
      </c>
      <c r="E28" s="11">
        <f>'Ind T2'!E18</f>
        <v>5.2610000000000108</v>
      </c>
      <c r="F28" s="11">
        <f>'Ind T2'!F18</f>
        <v>4.8610000000000007</v>
      </c>
      <c r="H28" s="11">
        <f t="shared" si="0"/>
        <v>-0.45900000000000318</v>
      </c>
      <c r="I28" s="31">
        <f t="shared" si="1"/>
        <v>3.8999999999988155E-2</v>
      </c>
      <c r="J28" s="11">
        <f t="shared" si="2"/>
        <v>-0.14499999999997826</v>
      </c>
      <c r="K28" s="11">
        <f t="shared" si="3"/>
        <v>-0.40000000000001013</v>
      </c>
      <c r="L28" s="31">
        <f t="shared" si="4"/>
        <v>-0.54499999999998838</v>
      </c>
    </row>
    <row r="29" spans="1:12" x14ac:dyDescent="0.2">
      <c r="A29" s="10" t="str">
        <f>'Ind T2'!A19</f>
        <v>Real estate</v>
      </c>
      <c r="B29" s="11">
        <f>'Ind T2'!B19</f>
        <v>6.9620000000000086</v>
      </c>
      <c r="C29" s="11">
        <f>'Ind T2'!C19</f>
        <v>6.7500000000000089</v>
      </c>
      <c r="D29" s="11">
        <f>'Ind T2'!D19</f>
        <v>8.1189999999999731</v>
      </c>
      <c r="E29" s="11">
        <f>'Ind T2'!E19</f>
        <v>8.11</v>
      </c>
      <c r="F29" s="11">
        <f>'Ind T2'!F19</f>
        <v>9.0630000000000077</v>
      </c>
      <c r="H29" s="11">
        <f t="shared" ref="H29:H31" si="9">C29-B29</f>
        <v>-0.21199999999999974</v>
      </c>
      <c r="I29" s="31">
        <f t="shared" ref="I29:I31" si="10">D29-C29</f>
        <v>1.3689999999999642</v>
      </c>
      <c r="J29" s="11">
        <f t="shared" ref="J29:J31" si="11">E29-D29</f>
        <v>-8.9999999999736957E-3</v>
      </c>
      <c r="K29" s="11">
        <f t="shared" ref="K29:K31" si="12">F29-E29</f>
        <v>0.95300000000000828</v>
      </c>
      <c r="L29" s="31">
        <f t="shared" si="4"/>
        <v>0.94400000000003459</v>
      </c>
    </row>
    <row r="30" spans="1:12" x14ac:dyDescent="0.2">
      <c r="A30" s="10" t="str">
        <f>'Ind T2'!A20</f>
        <v>Professional services</v>
      </c>
      <c r="B30" s="11">
        <f>'Ind T2'!B20</f>
        <v>48.213000000000065</v>
      </c>
      <c r="C30" s="11">
        <f>'Ind T2'!C20</f>
        <v>51.161999999999935</v>
      </c>
      <c r="D30" s="11">
        <f>'Ind T2'!D20</f>
        <v>47.349999999999945</v>
      </c>
      <c r="E30" s="11">
        <f>'Ind T2'!E20</f>
        <v>50.218000000000025</v>
      </c>
      <c r="F30" s="11">
        <f>'Ind T2'!F20</f>
        <v>54.407999999999959</v>
      </c>
      <c r="H30" s="11">
        <f t="shared" si="9"/>
        <v>2.9489999999998702</v>
      </c>
      <c r="I30" s="31">
        <f t="shared" si="10"/>
        <v>-3.8119999999999905</v>
      </c>
      <c r="J30" s="11">
        <f t="shared" si="11"/>
        <v>2.8680000000000803</v>
      </c>
      <c r="K30" s="11">
        <f t="shared" si="12"/>
        <v>4.1899999999999338</v>
      </c>
      <c r="L30" s="31">
        <f t="shared" si="4"/>
        <v>7.058000000000014</v>
      </c>
    </row>
    <row r="31" spans="1:12" x14ac:dyDescent="0.2">
      <c r="A31" s="10" t="str">
        <f>'Ind T2'!A21</f>
        <v>Support services</v>
      </c>
      <c r="B31" s="11">
        <f>'Ind T2'!B21</f>
        <v>25.448999999999923</v>
      </c>
      <c r="C31" s="11">
        <f>'Ind T2'!C21</f>
        <v>32.475000000000072</v>
      </c>
      <c r="D31" s="11">
        <f>'Ind T2'!D21</f>
        <v>28.011000000000013</v>
      </c>
      <c r="E31" s="11">
        <f>'Ind T2'!E21</f>
        <v>29.65799999999992</v>
      </c>
      <c r="F31" s="11">
        <f>'Ind T2'!F21</f>
        <v>32.924000000000042</v>
      </c>
      <c r="H31" s="11">
        <f t="shared" si="9"/>
        <v>7.026000000000149</v>
      </c>
      <c r="I31" s="31">
        <f t="shared" si="10"/>
        <v>-4.464000000000059</v>
      </c>
      <c r="J31" s="11">
        <f t="shared" si="11"/>
        <v>1.6469999999999061</v>
      </c>
      <c r="K31" s="11">
        <f t="shared" si="12"/>
        <v>3.2660000000001226</v>
      </c>
      <c r="L31" s="31">
        <f t="shared" si="4"/>
        <v>4.9130000000000287</v>
      </c>
    </row>
    <row r="32" spans="1:12" x14ac:dyDescent="0.2">
      <c r="A32" s="10" t="str">
        <f>'Ind T2'!A25</f>
        <v>Arts and entertainment</v>
      </c>
      <c r="B32" s="11">
        <f>'Ind T2'!B25</f>
        <v>11.07800000000003</v>
      </c>
      <c r="C32" s="11">
        <f>'Ind T2'!C25</f>
        <v>9.7299999999999898</v>
      </c>
      <c r="D32" s="11">
        <f>'Ind T2'!D25</f>
        <v>9.7139999999999809</v>
      </c>
      <c r="E32" s="11">
        <f>'Ind T2'!E25</f>
        <v>10.143000000000008</v>
      </c>
      <c r="F32" s="11">
        <f>'Ind T2'!F25</f>
        <v>10.887000000000008</v>
      </c>
      <c r="H32" s="11">
        <f t="shared" ref="H32" si="13">C32-B32</f>
        <v>-1.3480000000000398</v>
      </c>
      <c r="I32" s="31">
        <f t="shared" ref="I32:I33" si="14">D32-C32</f>
        <v>-1.6000000000008896E-2</v>
      </c>
      <c r="J32" s="11">
        <f t="shared" ref="J32:J33" si="15">E32-D32</f>
        <v>0.42900000000002692</v>
      </c>
      <c r="K32" s="11">
        <f t="shared" ref="K32:K33" si="16">F32-E32</f>
        <v>0.74399999999999977</v>
      </c>
      <c r="L32" s="31">
        <f t="shared" si="4"/>
        <v>1.1730000000000267</v>
      </c>
    </row>
    <row r="33" spans="1:12" x14ac:dyDescent="0.2">
      <c r="A33" s="10" t="str">
        <f>'Ind T2'!A26</f>
        <v>Other services</v>
      </c>
      <c r="B33" s="11">
        <f>'Ind T2'!B26</f>
        <v>13.511999999999967</v>
      </c>
      <c r="C33" s="11">
        <f>'Ind T2'!C26</f>
        <v>12.865000000000032</v>
      </c>
      <c r="D33" s="11">
        <f>'Ind T2'!D26</f>
        <v>12.274000000000004</v>
      </c>
      <c r="E33" s="11">
        <f>'Ind T2'!E26</f>
        <v>11.558999999999997</v>
      </c>
      <c r="F33" s="11">
        <f>'Ind T2'!F26</f>
        <v>11.396999999999998</v>
      </c>
      <c r="H33" s="11">
        <f>C33-B33</f>
        <v>-0.64699999999993452</v>
      </c>
      <c r="I33" s="31">
        <f t="shared" si="14"/>
        <v>-0.59100000000002773</v>
      </c>
      <c r="J33" s="11">
        <f t="shared" si="15"/>
        <v>-0.71500000000000696</v>
      </c>
      <c r="K33" s="11">
        <f t="shared" si="16"/>
        <v>-0.16199999999999903</v>
      </c>
      <c r="L33" s="31">
        <f t="shared" si="4"/>
        <v>-0.877000000000006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122.52699999999989</v>
      </c>
      <c r="C35" s="31">
        <f>'Ind T1'!C12</f>
        <v>126.35700000000003</v>
      </c>
      <c r="D35" s="31">
        <f>'Ind T1'!D12</f>
        <v>123.57199999999997</v>
      </c>
      <c r="E35" s="31">
        <f>'Ind T1'!E12</f>
        <v>125.51500000000006</v>
      </c>
      <c r="F35" s="31">
        <f>'Ind T1'!F12</f>
        <v>128.11999999999995</v>
      </c>
      <c r="H35" s="31">
        <f t="shared" si="0"/>
        <v>3.8300000000001404</v>
      </c>
      <c r="I35" s="31">
        <f t="shared" si="1"/>
        <v>-2.7850000000000534</v>
      </c>
      <c r="J35" s="31">
        <f t="shared" si="2"/>
        <v>1.9430000000000831</v>
      </c>
      <c r="K35" s="31">
        <f t="shared" si="3"/>
        <v>2.6049999999998903</v>
      </c>
      <c r="L35" s="31">
        <f t="shared" si="4"/>
        <v>4.5479999999999734</v>
      </c>
    </row>
    <row r="36" spans="1:12" x14ac:dyDescent="0.2">
      <c r="A36" s="10" t="str">
        <f>'Ind T2'!A22</f>
        <v>Public admin. and defence</v>
      </c>
      <c r="B36" s="32">
        <f>'Ind T2'!B22</f>
        <v>14.679999999999998</v>
      </c>
      <c r="C36" s="32">
        <f>'Ind T2'!C22</f>
        <v>14.621000000000024</v>
      </c>
      <c r="D36" s="32">
        <f>'Ind T2'!D22</f>
        <v>15.012000000000025</v>
      </c>
      <c r="E36" s="32">
        <f>'Ind T2'!E22</f>
        <v>15.629999999999987</v>
      </c>
      <c r="F36" s="32">
        <f>'Ind T2'!F22</f>
        <v>15.47900000000001</v>
      </c>
      <c r="H36" s="11">
        <f t="shared" si="0"/>
        <v>-5.8999999999974406E-2</v>
      </c>
      <c r="I36" s="31">
        <f t="shared" si="1"/>
        <v>0.39100000000000179</v>
      </c>
      <c r="J36" s="11">
        <f t="shared" si="2"/>
        <v>0.61799999999996125</v>
      </c>
      <c r="K36" s="11">
        <f t="shared" si="3"/>
        <v>-0.15099999999997671</v>
      </c>
      <c r="L36" s="31">
        <f t="shared" si="4"/>
        <v>0.46699999999998454</v>
      </c>
    </row>
    <row r="37" spans="1:12" x14ac:dyDescent="0.2">
      <c r="A37" s="10" t="str">
        <f>'Ind T2'!A23</f>
        <v>Education</v>
      </c>
      <c r="B37" s="32">
        <f>'Ind T2'!B23</f>
        <v>61.744999999999912</v>
      </c>
      <c r="C37" s="32">
        <f>'Ind T2'!C23</f>
        <v>62.912999999999862</v>
      </c>
      <c r="D37" s="32">
        <f>'Ind T2'!D23</f>
        <v>60.107999999999997</v>
      </c>
      <c r="E37" s="32">
        <f>'Ind T2'!E23</f>
        <v>59.626000000000047</v>
      </c>
      <c r="F37" s="32">
        <f>'Ind T2'!F23</f>
        <v>61.691000000000017</v>
      </c>
      <c r="H37" s="11">
        <f t="shared" si="0"/>
        <v>1.1679999999999495</v>
      </c>
      <c r="I37" s="31">
        <f t="shared" si="1"/>
        <v>-2.8049999999998647</v>
      </c>
      <c r="J37" s="11">
        <f t="shared" si="2"/>
        <v>-0.48199999999994958</v>
      </c>
      <c r="K37" s="11">
        <f t="shared" si="3"/>
        <v>2.0649999999999693</v>
      </c>
      <c r="L37" s="31">
        <f t="shared" si="4"/>
        <v>1.5830000000000197</v>
      </c>
    </row>
    <row r="38" spans="1:12" x14ac:dyDescent="0.2">
      <c r="A38" s="10" t="str">
        <f>'Ind T2'!A24</f>
        <v>Health and social work</v>
      </c>
      <c r="B38" s="32">
        <f>'Ind T2'!B24</f>
        <v>46.101999999999975</v>
      </c>
      <c r="C38" s="32">
        <f>'Ind T2'!C24</f>
        <v>48.82300000000015</v>
      </c>
      <c r="D38" s="32">
        <f>'Ind T2'!D24</f>
        <v>48.451999999999963</v>
      </c>
      <c r="E38" s="32">
        <f>'Ind T2'!E24</f>
        <v>50.259000000000029</v>
      </c>
      <c r="F38" s="32">
        <f>'Ind T2'!F24</f>
        <v>50.949999999999932</v>
      </c>
      <c r="H38" s="11">
        <f t="shared" si="0"/>
        <v>2.7210000000001742</v>
      </c>
      <c r="I38" s="31">
        <f t="shared" si="1"/>
        <v>-0.37100000000018696</v>
      </c>
      <c r="J38" s="11">
        <f t="shared" si="2"/>
        <v>1.8070000000000661</v>
      </c>
      <c r="K38" s="11">
        <f t="shared" si="3"/>
        <v>0.69099999999990303</v>
      </c>
      <c r="L38" s="31">
        <f t="shared" si="4"/>
        <v>2.4979999999999691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406.34499999999986</v>
      </c>
      <c r="C40" s="33">
        <f>'Ind T1'!C14</f>
        <v>436.37900000000008</v>
      </c>
      <c r="D40" s="33">
        <f>'Ind T1'!D14</f>
        <v>423.75800000000004</v>
      </c>
      <c r="E40" s="33">
        <f>'Ind T1'!E14</f>
        <v>434.68199999999996</v>
      </c>
      <c r="F40" s="33">
        <f>'Ind T1'!F14</f>
        <v>453.351</v>
      </c>
      <c r="G40" s="24"/>
      <c r="H40" s="34">
        <f t="shared" si="0"/>
        <v>30.034000000000219</v>
      </c>
      <c r="I40" s="34">
        <f>D40-C40</f>
        <v>-12.621000000000038</v>
      </c>
      <c r="J40" s="34">
        <f>E40-D40</f>
        <v>10.923999999999921</v>
      </c>
      <c r="K40" s="34">
        <f>F40-E40</f>
        <v>18.66900000000004</v>
      </c>
      <c r="L40" s="205">
        <f t="shared" si="4"/>
        <v>29.592999999999961</v>
      </c>
    </row>
    <row r="44" spans="1:12" ht="15.75" x14ac:dyDescent="0.25">
      <c r="A44" s="19" t="str">
        <f>CONCATENATE(A1," (Continued)")</f>
        <v>Industry Table 4  Employment by Industry Group in Sector (SIC 2007), 2015-2035, Oxfordshire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7.1696892808698065</v>
      </c>
      <c r="C50" s="44">
        <f t="shared" ref="B50:E54" si="17">IF(AND(D$5-C$5 &lt;&gt; 0,C7&lt;&gt;0,D7&lt;&gt;0),(EXP(LN(D7/C7)/(D$5-C$5))-1)*100,0)</f>
        <v>-13.601853043366397</v>
      </c>
      <c r="D50" s="44">
        <f t="shared" si="17"/>
        <v>0.74253960365682214</v>
      </c>
      <c r="E50" s="44">
        <f t="shared" si="17"/>
        <v>0.63057541996420774</v>
      </c>
      <c r="F50" s="44">
        <f>IF(AND(F$5-D$5 &lt;&gt; 0,D7&lt;&gt;0,F7&lt;&gt;0),(EXP(LN(F7/D7)/(F$5-D$5))-1)*100,0)</f>
        <v>0.66788298149460523</v>
      </c>
      <c r="H50" s="44">
        <f>(B7/B$40)*100</f>
        <v>1.4497532884617759</v>
      </c>
      <c r="I50" s="44">
        <f>(C7/C$40)*100</f>
        <v>1.7807914679670627</v>
      </c>
      <c r="J50" s="44">
        <f>(D7/D$40)*100</f>
        <v>1.5843948668815662</v>
      </c>
      <c r="K50" s="44">
        <f>(E7/E$40)*100</f>
        <v>1.6027808834964428</v>
      </c>
      <c r="L50" s="44">
        <f>(F7/F$40)*100</f>
        <v>1.6364803430454538</v>
      </c>
    </row>
    <row r="51" spans="1:12" x14ac:dyDescent="0.2">
      <c r="A51" t="str">
        <f>A8</f>
        <v>Agriculture</v>
      </c>
      <c r="B51" s="40">
        <f t="shared" si="17"/>
        <v>5.3485935848449184</v>
      </c>
      <c r="C51" s="44">
        <f t="shared" si="17"/>
        <v>-24.550056242969632</v>
      </c>
      <c r="D51" s="40">
        <f t="shared" si="17"/>
        <v>0.76350347753753045</v>
      </c>
      <c r="E51" s="40">
        <f t="shared" si="17"/>
        <v>0.31135295706583577</v>
      </c>
      <c r="F51" s="44">
        <f t="shared" ref="F51:F83" si="18">IF(AND(F$5-D$5 &lt;&gt; 0,D8&lt;&gt;0,F8&lt;&gt;0),(EXP(LN(F8/D8)/(F$5-D$5))-1)*100,0)</f>
        <v>0.46184391199262098</v>
      </c>
      <c r="H51" s="40">
        <f t="shared" ref="H51:L54" si="19">(B8/B$7)*100</f>
        <v>49.006959769139314</v>
      </c>
      <c r="I51" s="40">
        <f t="shared" si="19"/>
        <v>45.759876463775569</v>
      </c>
      <c r="J51" s="40">
        <f t="shared" si="19"/>
        <v>39.96127494787013</v>
      </c>
      <c r="K51" s="40">
        <f t="shared" si="19"/>
        <v>40.002870676044189</v>
      </c>
      <c r="L51" s="40">
        <f t="shared" si="19"/>
        <v>38.751853349508018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27.694554815073769</v>
      </c>
      <c r="C52" s="44">
        <f t="shared" si="17"/>
        <v>-18.584070796460004</v>
      </c>
      <c r="D52" s="40">
        <f t="shared" si="17"/>
        <v>-2.6352819384832138</v>
      </c>
      <c r="E52" s="40">
        <f t="shared" si="17"/>
        <v>-1.3176862361077402</v>
      </c>
      <c r="F52" s="44">
        <f t="shared" si="18"/>
        <v>-1.7588541441723948</v>
      </c>
      <c r="H52" s="40">
        <f t="shared" si="19"/>
        <v>2.885757935834325</v>
      </c>
      <c r="I52" s="40">
        <f t="shared" si="19"/>
        <v>5.8164972333033029</v>
      </c>
      <c r="J52" s="40">
        <f t="shared" si="19"/>
        <v>5.4810843014596458</v>
      </c>
      <c r="K52" s="40">
        <f t="shared" si="19"/>
        <v>4.6217884311755286</v>
      </c>
      <c r="L52" s="40">
        <f t="shared" si="19"/>
        <v>3.8010513546300149</v>
      </c>
    </row>
    <row r="53" spans="1:12" x14ac:dyDescent="0.2">
      <c r="A53" t="str">
        <f>A10</f>
        <v>Electricity and gas</v>
      </c>
      <c r="B53" s="40">
        <f t="shared" si="17"/>
        <v>10.425337331315031</v>
      </c>
      <c r="C53" s="44">
        <f t="shared" si="17"/>
        <v>14.827890556046274</v>
      </c>
      <c r="D53" s="40">
        <f t="shared" si="17"/>
        <v>-0.57537640909446353</v>
      </c>
      <c r="E53" s="40">
        <f t="shared" si="17"/>
        <v>2.3708866250915506E-2</v>
      </c>
      <c r="F53" s="44">
        <f t="shared" si="18"/>
        <v>-0.17638624423940152</v>
      </c>
      <c r="H53" s="40">
        <f t="shared" si="19"/>
        <v>12.93498557121033</v>
      </c>
      <c r="I53" s="40">
        <f t="shared" si="19"/>
        <v>14.579848153390786</v>
      </c>
      <c r="J53" s="40">
        <f t="shared" si="19"/>
        <v>19.377420315758155</v>
      </c>
      <c r="K53" s="40">
        <f t="shared" si="19"/>
        <v>18.142672599397098</v>
      </c>
      <c r="L53" s="40">
        <f t="shared" si="19"/>
        <v>17.077773284809286</v>
      </c>
    </row>
    <row r="54" spans="1:12" x14ac:dyDescent="0.2">
      <c r="A54" t="str">
        <f>A11</f>
        <v>Water and sewerage</v>
      </c>
      <c r="B54" s="40">
        <f t="shared" si="17"/>
        <v>6.143034483705212</v>
      </c>
      <c r="C54" s="44">
        <f t="shared" si="17"/>
        <v>-10.190114068441336</v>
      </c>
      <c r="D54" s="40">
        <f t="shared" si="17"/>
        <v>1.8915140585132439</v>
      </c>
      <c r="E54" s="40">
        <f t="shared" si="17"/>
        <v>1.447812181660546</v>
      </c>
      <c r="F54" s="44">
        <f t="shared" si="18"/>
        <v>1.5954977055671726</v>
      </c>
      <c r="H54" s="40">
        <f t="shared" si="19"/>
        <v>35.172296723816025</v>
      </c>
      <c r="I54" s="40">
        <f t="shared" si="19"/>
        <v>33.843778149530337</v>
      </c>
      <c r="J54" s="40">
        <f t="shared" si="19"/>
        <v>35.180220434912066</v>
      </c>
      <c r="K54" s="40">
        <f t="shared" si="19"/>
        <v>37.232668293383178</v>
      </c>
      <c r="L54" s="40">
        <f t="shared" si="19"/>
        <v>40.369322011052674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3.1998439154200309</v>
      </c>
      <c r="C56" s="44">
        <f t="shared" si="20"/>
        <v>-2.1650974999119832</v>
      </c>
      <c r="D56" s="44">
        <f t="shared" si="20"/>
        <v>-0.91625902341574417</v>
      </c>
      <c r="E56" s="44">
        <f t="shared" si="20"/>
        <v>-1.1051935512900291</v>
      </c>
      <c r="F56" s="44">
        <f t="shared" si="18"/>
        <v>-1.0422554385718374</v>
      </c>
      <c r="H56" s="44">
        <f>(B13/B$40)*100</f>
        <v>6.1528996296250682</v>
      </c>
      <c r="I56" s="44">
        <f>(C13/C$40)*100</f>
        <v>6.4987086912981678</v>
      </c>
      <c r="J56" s="44">
        <f>(D13/D$40)*100</f>
        <v>6.547369017222092</v>
      </c>
      <c r="K56" s="44">
        <f>(E13/E$40)*100</f>
        <v>6.0957205497352067</v>
      </c>
      <c r="L56" s="44">
        <f>(F13/F$40)*100</f>
        <v>5.2299432448588412</v>
      </c>
    </row>
    <row r="57" spans="1:12" x14ac:dyDescent="0.2">
      <c r="A57" t="str">
        <f>A14</f>
        <v>Food drink and tobacco</v>
      </c>
      <c r="B57" s="40">
        <f t="shared" si="20"/>
        <v>8.9866673333426128</v>
      </c>
      <c r="C57" s="44">
        <f t="shared" si="20"/>
        <v>-0.43859649122800493</v>
      </c>
      <c r="D57" s="40">
        <f t="shared" si="20"/>
        <v>2.1655362169915815</v>
      </c>
      <c r="E57" s="40">
        <f t="shared" si="20"/>
        <v>1.1758912893916618</v>
      </c>
      <c r="F57" s="44">
        <f t="shared" si="18"/>
        <v>1.5047031674453981</v>
      </c>
      <c r="H57" s="40">
        <f t="shared" ref="H57:L59" si="21">(B14/B$13)*100</f>
        <v>9.6952243820494211</v>
      </c>
      <c r="I57" s="40">
        <f t="shared" si="21"/>
        <v>12.05966359885749</v>
      </c>
      <c r="J57" s="40">
        <f t="shared" si="21"/>
        <v>12.272481528203288</v>
      </c>
      <c r="K57" s="40">
        <f t="shared" si="21"/>
        <v>14.303506057289525</v>
      </c>
      <c r="L57" s="40">
        <f t="shared" si="21"/>
        <v>17.967102488401494</v>
      </c>
    </row>
    <row r="58" spans="1:12" x14ac:dyDescent="0.2">
      <c r="A58" t="str">
        <f>A15</f>
        <v>Engineering</v>
      </c>
      <c r="B58" s="40">
        <f t="shared" si="20"/>
        <v>5.4266348754642868</v>
      </c>
      <c r="C58" s="44">
        <f t="shared" si="20"/>
        <v>-3.6234396671288693</v>
      </c>
      <c r="D58" s="40">
        <f t="shared" si="20"/>
        <v>-0.88250175355008009</v>
      </c>
      <c r="E58" s="40">
        <f t="shared" si="20"/>
        <v>-2.2099417162650736</v>
      </c>
      <c r="F58" s="44">
        <f t="shared" si="18"/>
        <v>-1.7694488965904309</v>
      </c>
      <c r="H58" s="40">
        <f t="shared" si="21"/>
        <v>18.674506039516878</v>
      </c>
      <c r="I58" s="40">
        <f t="shared" si="21"/>
        <v>20.339222116435685</v>
      </c>
      <c r="J58" s="40">
        <f t="shared" si="21"/>
        <v>20.036042530185657</v>
      </c>
      <c r="K58" s="40">
        <f t="shared" si="21"/>
        <v>20.070196626033191</v>
      </c>
      <c r="L58" s="40">
        <f t="shared" si="21"/>
        <v>17.937579080556674</v>
      </c>
    </row>
    <row r="59" spans="1:12" x14ac:dyDescent="0.2">
      <c r="A59" t="str">
        <f>A16</f>
        <v>Rest of manufacturing</v>
      </c>
      <c r="B59" s="40">
        <f t="shared" si="20"/>
        <v>1.7169566464486197</v>
      </c>
      <c r="C59" s="44">
        <f t="shared" si="20"/>
        <v>-2.0343226748737675</v>
      </c>
      <c r="D59" s="40">
        <f t="shared" si="20"/>
        <v>-1.5283581853084427</v>
      </c>
      <c r="E59" s="40">
        <f t="shared" si="20"/>
        <v>-1.3383610526181422</v>
      </c>
      <c r="F59" s="44">
        <f t="shared" si="18"/>
        <v>-1.4017341277292594</v>
      </c>
      <c r="H59" s="40">
        <f t="shared" si="21"/>
        <v>71.630269578433698</v>
      </c>
      <c r="I59" s="40">
        <f t="shared" si="21"/>
        <v>67.601114284706824</v>
      </c>
      <c r="J59" s="40">
        <f t="shared" si="21"/>
        <v>67.69147594161106</v>
      </c>
      <c r="K59" s="40">
        <f t="shared" si="21"/>
        <v>65.626297316677295</v>
      </c>
      <c r="L59" s="40">
        <f t="shared" si="21"/>
        <v>64.095318431041832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4.5465233273123129</v>
      </c>
      <c r="C61" s="44">
        <f>IF(AND(D$5-C$5 &lt;&gt; 0,C18&lt;&gt;0,D18&lt;&gt;0),(EXP(LN(D18/C18)/(D$5-C$5))-1)*100,0)</f>
        <v>2.9099542140072598</v>
      </c>
      <c r="D61" s="44">
        <f>IF(AND(E$5-D$5 &lt;&gt; 0,D18&lt;&gt;0,E18&lt;&gt;0),(EXP(LN(E18/D18)/(E$5-D$5))-1)*100,0)</f>
        <v>1.2679028909096335</v>
      </c>
      <c r="E61" s="44">
        <f>IF(AND(F$5-E$5 &lt;&gt; 0,E18&lt;&gt;0,F18&lt;&gt;0),(EXP(LN(F18/E18)/(F$5-E$5))-1)*100,0)</f>
        <v>0.74358756727712638</v>
      </c>
      <c r="F61" s="44">
        <f t="shared" si="18"/>
        <v>0.91805701824922981</v>
      </c>
      <c r="H61" s="44">
        <f>(B18/B$40)*100</f>
        <v>6.0739027181336045</v>
      </c>
      <c r="I61" s="44">
        <f>(C18/C$40)*100</f>
        <v>6.7567412730676786</v>
      </c>
      <c r="J61" s="44">
        <f>(D18/D$40)*100</f>
        <v>7.1604547878742224</v>
      </c>
      <c r="K61" s="44">
        <f>(E18/E$40)*100</f>
        <v>7.4344003202340776</v>
      </c>
      <c r="L61" s="44">
        <f>(F18/F$40)*100</f>
        <v>7.6763920229579368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2.4781238635950054</v>
      </c>
      <c r="C63" s="44">
        <f t="shared" si="22"/>
        <v>-2.0909064750959439</v>
      </c>
      <c r="D63" s="44">
        <f t="shared" si="22"/>
        <v>0.53173145052665127</v>
      </c>
      <c r="E63" s="44">
        <f t="shared" si="22"/>
        <v>0.54154078300792108</v>
      </c>
      <c r="F63" s="44">
        <f t="shared" si="18"/>
        <v>0.53827089916982374</v>
      </c>
      <c r="H63" s="44">
        <f>(B20/B$40)*100</f>
        <v>23.264959578683143</v>
      </c>
      <c r="I63" s="44">
        <f>(C20/C$40)*100</f>
        <v>23.892304625107968</v>
      </c>
      <c r="J63" s="44">
        <f>(D20/D$40)*100</f>
        <v>24.089456718221282</v>
      </c>
      <c r="K63" s="44">
        <f>(E20/E$40)*100</f>
        <v>24.115100234194195</v>
      </c>
      <c r="L63" s="44">
        <f>(F20/F$40)*100</f>
        <v>24.405151858052601</v>
      </c>
    </row>
    <row r="64" spans="1:12" x14ac:dyDescent="0.2">
      <c r="A64" t="str">
        <f>A21</f>
        <v>Wholesale and retail trade</v>
      </c>
      <c r="B64" s="40">
        <f t="shared" si="22"/>
        <v>2.0106071279983428</v>
      </c>
      <c r="C64" s="44">
        <f t="shared" si="22"/>
        <v>2.7631444788093429</v>
      </c>
      <c r="D64" s="40">
        <f t="shared" si="22"/>
        <v>0.13885186187261311</v>
      </c>
      <c r="E64" s="40">
        <f t="shared" si="22"/>
        <v>0.12671169102715929</v>
      </c>
      <c r="F64" s="44">
        <f t="shared" si="18"/>
        <v>0.13075825110084871</v>
      </c>
      <c r="H64" s="40">
        <f t="shared" ref="H64:L66" si="23">(B21/B$20)*100</f>
        <v>57.482863670982432</v>
      </c>
      <c r="I64" s="40">
        <f t="shared" si="23"/>
        <v>56.44104698784782</v>
      </c>
      <c r="J64" s="40">
        <f t="shared" si="23"/>
        <v>59.239231590599658</v>
      </c>
      <c r="K64" s="40">
        <f t="shared" si="23"/>
        <v>58.090704418835379</v>
      </c>
      <c r="L64" s="40">
        <f t="shared" si="23"/>
        <v>55.737927169855659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2.3757853756080527</v>
      </c>
      <c r="C65" s="44">
        <f t="shared" si="22"/>
        <v>-8.7905718701696163</v>
      </c>
      <c r="D65" s="40">
        <f t="shared" si="22"/>
        <v>0.71826666406020756</v>
      </c>
      <c r="E65" s="40">
        <f t="shared" si="22"/>
        <v>0.12868881047840564</v>
      </c>
      <c r="F65" s="44">
        <f t="shared" si="18"/>
        <v>0.32483029043703926</v>
      </c>
      <c r="H65" s="40">
        <f t="shared" si="23"/>
        <v>14.953033764914981</v>
      </c>
      <c r="I65" s="40">
        <f t="shared" si="23"/>
        <v>14.893392543712352</v>
      </c>
      <c r="J65" s="40">
        <f t="shared" si="23"/>
        <v>13.874276309989101</v>
      </c>
      <c r="K65" s="40">
        <f t="shared" si="23"/>
        <v>14.003472487216689</v>
      </c>
      <c r="L65" s="40">
        <f t="shared" si="23"/>
        <v>13.438960240778744</v>
      </c>
    </row>
    <row r="66" spans="1:12" x14ac:dyDescent="0.2">
      <c r="A66" t="str">
        <f>A23</f>
        <v>Accommodation and food</v>
      </c>
      <c r="B66" s="40">
        <f t="shared" si="22"/>
        <v>3.4868841103226744</v>
      </c>
      <c r="C66" s="44">
        <f t="shared" si="22"/>
        <v>-8.1674306554689213</v>
      </c>
      <c r="D66" s="40">
        <f t="shared" si="22"/>
        <v>1.282707200394384</v>
      </c>
      <c r="E66" s="40">
        <f t="shared" si="22"/>
        <v>1.5462060528706578</v>
      </c>
      <c r="F66" s="44">
        <f t="shared" si="18"/>
        <v>1.458297020740229</v>
      </c>
      <c r="H66" s="40">
        <f t="shared" si="23"/>
        <v>27.564102564102576</v>
      </c>
      <c r="I66" s="40">
        <f t="shared" si="23"/>
        <v>28.665560468439828</v>
      </c>
      <c r="J66" s="40">
        <f t="shared" si="23"/>
        <v>26.886492099411242</v>
      </c>
      <c r="K66" s="40">
        <f t="shared" si="23"/>
        <v>27.905823093947919</v>
      </c>
      <c r="L66" s="40">
        <f t="shared" si="23"/>
        <v>30.823112589365596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1.1825985148880891</v>
      </c>
      <c r="C68" s="44">
        <f t="shared" si="24"/>
        <v>-4.8827651163787404</v>
      </c>
      <c r="D68" s="44">
        <f t="shared" si="24"/>
        <v>0.77701044535603003</v>
      </c>
      <c r="E68" s="44">
        <f t="shared" si="24"/>
        <v>0.70584667157844727</v>
      </c>
      <c r="F68" s="44">
        <f t="shared" si="18"/>
        <v>0.72956234415555432</v>
      </c>
      <c r="H68" s="44">
        <f>(B25/B$40)*100</f>
        <v>32.905043743616893</v>
      </c>
      <c r="I68" s="44">
        <f>(C25/C$40)*100</f>
        <v>32.115660927771508</v>
      </c>
      <c r="J68" s="44">
        <f>(D25/D$40)*100</f>
        <v>31.457341218336861</v>
      </c>
      <c r="K68" s="44">
        <f>(E25/E$40)*100</f>
        <v>31.876866306863423</v>
      </c>
      <c r="L68" s="44">
        <f>(F25/F$40)*100</f>
        <v>32.791369159878322</v>
      </c>
    </row>
    <row r="69" spans="1:12" x14ac:dyDescent="0.2">
      <c r="A69" t="str">
        <f>A26</f>
        <v>Media</v>
      </c>
      <c r="B69" s="40">
        <f t="shared" si="24"/>
        <v>-4.6845537427927191</v>
      </c>
      <c r="C69" s="44">
        <f t="shared" si="24"/>
        <v>5.0126015121813472</v>
      </c>
      <c r="D69" s="40">
        <f t="shared" si="24"/>
        <v>-0.26540506288883492</v>
      </c>
      <c r="E69" s="40">
        <f t="shared" si="24"/>
        <v>-5.5536507515008271E-2</v>
      </c>
      <c r="F69" s="44">
        <f t="shared" si="18"/>
        <v>-0.12554171571483863</v>
      </c>
      <c r="H69" s="40">
        <f t="shared" ref="H69:L71" si="25">(B26/B$25)*100</f>
        <v>6.4715649026236193</v>
      </c>
      <c r="I69" s="40">
        <f t="shared" si="25"/>
        <v>5.0961140524881241</v>
      </c>
      <c r="J69" s="40">
        <f t="shared" si="25"/>
        <v>5.6262799786951581</v>
      </c>
      <c r="K69" s="40">
        <f t="shared" si="25"/>
        <v>5.3412527153713523</v>
      </c>
      <c r="L69" s="40">
        <f t="shared" si="25"/>
        <v>4.9508946589533256</v>
      </c>
    </row>
    <row r="70" spans="1:12" x14ac:dyDescent="0.2">
      <c r="A70" t="str">
        <f>A27</f>
        <v>Information technology</v>
      </c>
      <c r="B70" s="40">
        <f t="shared" si="24"/>
        <v>1.1225890060832189</v>
      </c>
      <c r="C70" s="44">
        <f t="shared" si="24"/>
        <v>1.8696690549300454</v>
      </c>
      <c r="D70" s="40">
        <f t="shared" si="24"/>
        <v>1.6638454505333744</v>
      </c>
      <c r="E70" s="40">
        <f t="shared" si="24"/>
        <v>0.91551895022468077</v>
      </c>
      <c r="F70" s="44">
        <f t="shared" si="18"/>
        <v>1.1643470754179042</v>
      </c>
      <c r="H70" s="40">
        <f t="shared" si="25"/>
        <v>10.481796152810604</v>
      </c>
      <c r="I70" s="40">
        <f t="shared" si="25"/>
        <v>10.456952035734165</v>
      </c>
      <c r="J70" s="40">
        <f t="shared" si="25"/>
        <v>11.199297840258673</v>
      </c>
      <c r="K70" s="40">
        <f t="shared" si="25"/>
        <v>11.700814791827588</v>
      </c>
      <c r="L70" s="40">
        <f t="shared" si="25"/>
        <v>11.946724068343849</v>
      </c>
    </row>
    <row r="71" spans="1:12" x14ac:dyDescent="0.2">
      <c r="A71" t="str">
        <f>A28</f>
        <v>Finance and insurance</v>
      </c>
      <c r="B71" s="40">
        <f t="shared" si="24"/>
        <v>-2.0306382434814418</v>
      </c>
      <c r="C71" s="44">
        <f t="shared" si="24"/>
        <v>0.72666294018983724</v>
      </c>
      <c r="D71" s="40">
        <f t="shared" si="24"/>
        <v>-0.54229076812819521</v>
      </c>
      <c r="E71" s="40">
        <f t="shared" si="24"/>
        <v>-0.78765109034700798</v>
      </c>
      <c r="F71" s="44">
        <f t="shared" si="18"/>
        <v>-0.7059316456061282</v>
      </c>
      <c r="H71" s="40">
        <f t="shared" si="25"/>
        <v>4.3572561103299758</v>
      </c>
      <c r="I71" s="40">
        <f t="shared" si="25"/>
        <v>3.8295777260856521</v>
      </c>
      <c r="J71" s="40">
        <f t="shared" si="25"/>
        <v>4.055422608643461</v>
      </c>
      <c r="K71" s="40">
        <f t="shared" si="25"/>
        <v>3.7968288792823546</v>
      </c>
      <c r="L71" s="40">
        <f t="shared" si="25"/>
        <v>3.2698775729853367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-0.77012632608619569</v>
      </c>
      <c r="C72" s="44">
        <f t="shared" si="27"/>
        <v>20.281481481480924</v>
      </c>
      <c r="D72" s="40">
        <f t="shared" si="27"/>
        <v>-2.2180054921727699E-2</v>
      </c>
      <c r="E72" s="40">
        <f t="shared" si="27"/>
        <v>1.1172180131071574</v>
      </c>
      <c r="F72" s="44">
        <f t="shared" si="18"/>
        <v>0.73598312128475563</v>
      </c>
      <c r="H72" s="40">
        <f t="shared" ref="H72:L72" si="28">(B29/B$25)*100</f>
        <v>5.2068686989559403</v>
      </c>
      <c r="I72" s="40">
        <f t="shared" si="28"/>
        <v>4.8164057482910714</v>
      </c>
      <c r="J72" s="40">
        <f t="shared" si="28"/>
        <v>6.090635619603443</v>
      </c>
      <c r="K72" s="40">
        <f t="shared" si="28"/>
        <v>5.8529333227484948</v>
      </c>
      <c r="L72" s="40">
        <f t="shared" si="28"/>
        <v>6.0964617247410269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1.4952784510609662</v>
      </c>
      <c r="C73" s="44">
        <f t="shared" si="29"/>
        <v>-7.4508424221101492</v>
      </c>
      <c r="D73" s="40">
        <f t="shared" si="29"/>
        <v>1.1830778241287199</v>
      </c>
      <c r="E73" s="40">
        <f t="shared" si="29"/>
        <v>0.80459635512979411</v>
      </c>
      <c r="F73" s="44">
        <f t="shared" si="18"/>
        <v>0.93059927904446393</v>
      </c>
      <c r="H73" s="40">
        <f t="shared" ref="H73:L73" si="30">(B30/B$25)*100</f>
        <v>36.058425823436188</v>
      </c>
      <c r="I73" s="40">
        <f t="shared" si="30"/>
        <v>36.506214947269214</v>
      </c>
      <c r="J73" s="40">
        <f t="shared" si="30"/>
        <v>35.520580932162048</v>
      </c>
      <c r="K73" s="40">
        <f t="shared" si="30"/>
        <v>36.241998224634287</v>
      </c>
      <c r="L73" s="40">
        <f t="shared" si="30"/>
        <v>36.598950625588571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6.2844206344705</v>
      </c>
      <c r="C74" s="44">
        <f t="shared" si="31"/>
        <v>-13.745958429561355</v>
      </c>
      <c r="D74" s="40">
        <f t="shared" si="31"/>
        <v>1.1492459347125283</v>
      </c>
      <c r="E74" s="40">
        <f t="shared" si="31"/>
        <v>1.0501757558331493</v>
      </c>
      <c r="F74" s="44">
        <f t="shared" si="18"/>
        <v>1.0831883625585181</v>
      </c>
      <c r="H74" s="40">
        <f>(B31/B$25)*100</f>
        <v>19.033266521075721</v>
      </c>
      <c r="I74" s="40">
        <f t="shared" ref="I74:L74" si="32">(C31/C$25)*100</f>
        <v>23.172263211222621</v>
      </c>
      <c r="J74" s="40">
        <f t="shared" si="32"/>
        <v>21.013030464430681</v>
      </c>
      <c r="K74" s="40">
        <f t="shared" si="32"/>
        <v>21.403982304078223</v>
      </c>
      <c r="L74" s="40">
        <f t="shared" si="32"/>
        <v>22.147181487959134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-3.1916384563839162</v>
      </c>
      <c r="C75" s="44">
        <f t="shared" si="33"/>
        <v>-0.164439876670186</v>
      </c>
      <c r="D75" s="40">
        <f t="shared" si="33"/>
        <v>0.86805934194489343</v>
      </c>
      <c r="E75" s="40">
        <f t="shared" si="33"/>
        <v>0.710367267738099</v>
      </c>
      <c r="F75" s="44">
        <f t="shared" si="18"/>
        <v>0.76290388143551713</v>
      </c>
      <c r="H75" s="40">
        <f t="shared" ref="H75:L75" si="34">(B32/B$25)*100</f>
        <v>8.2852185359141028</v>
      </c>
      <c r="I75" s="40">
        <f t="shared" si="34"/>
        <v>6.9427596934625209</v>
      </c>
      <c r="J75" s="40">
        <f t="shared" si="34"/>
        <v>7.2871578284059533</v>
      </c>
      <c r="K75" s="40">
        <f t="shared" si="34"/>
        <v>7.3201359670330497</v>
      </c>
      <c r="L75" s="40">
        <f t="shared" si="34"/>
        <v>7.3234225750033701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-1.2192001323628188</v>
      </c>
      <c r="C76" s="44">
        <f t="shared" si="35"/>
        <v>-4.5938593082007433</v>
      </c>
      <c r="D76" s="40">
        <f t="shared" si="35"/>
        <v>-1.1932012093184285</v>
      </c>
      <c r="E76" s="40">
        <f t="shared" si="35"/>
        <v>-0.14104235603037418</v>
      </c>
      <c r="F76" s="44">
        <f t="shared" si="18"/>
        <v>-0.4930010149947428</v>
      </c>
      <c r="H76" s="40">
        <f t="shared" ref="H76:L76" si="36">(B33/B$25)*100</f>
        <v>10.105603254853836</v>
      </c>
      <c r="I76" s="40">
        <f t="shared" si="36"/>
        <v>9.1797125854466248</v>
      </c>
      <c r="J76" s="40">
        <f t="shared" si="36"/>
        <v>9.2075947278005845</v>
      </c>
      <c r="K76" s="40">
        <f t="shared" si="36"/>
        <v>8.3420537950246416</v>
      </c>
      <c r="L76" s="40">
        <f t="shared" si="36"/>
        <v>7.6664872864254008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0.77246372770793936</v>
      </c>
      <c r="C78" s="44">
        <f t="shared" ref="C78:C83" si="38">IF(AND(D$5-C$5 &lt;&gt; 0,C35&lt;&gt;0,D35&lt;&gt;0),(EXP(LN(D35/C35)/(D$5-C$5))-1)*100,0)</f>
        <v>-2.2040725879848733</v>
      </c>
      <c r="D78" s="44">
        <f t="shared" si="37"/>
        <v>0.31251313125753022</v>
      </c>
      <c r="E78" s="44">
        <f t="shared" si="37"/>
        <v>0.20563164647231513</v>
      </c>
      <c r="F78" s="44">
        <f t="shared" si="18"/>
        <v>0.24124614866876115</v>
      </c>
      <c r="H78" s="44">
        <f>(B35/B$40)*100</f>
        <v>30.15344104147951</v>
      </c>
      <c r="I78" s="44">
        <f>(C35/C$40)*100</f>
        <v>28.955793014787606</v>
      </c>
      <c r="J78" s="44">
        <f>(D35/D$40)*100</f>
        <v>29.160983391463986</v>
      </c>
      <c r="K78" s="44">
        <f>(E35/E$40)*100</f>
        <v>28.875131705476665</v>
      </c>
      <c r="L78" s="44">
        <f>(F35/F$40)*100</f>
        <v>28.260663371206846</v>
      </c>
    </row>
    <row r="79" spans="1:12" x14ac:dyDescent="0.2">
      <c r="A79" t="str">
        <f>A36</f>
        <v>Public admin. and defence</v>
      </c>
      <c r="B79" s="40">
        <f t="shared" si="37"/>
        <v>-0.100628629180044</v>
      </c>
      <c r="C79" s="44">
        <f t="shared" si="38"/>
        <v>2.6742356883934226</v>
      </c>
      <c r="D79" s="40">
        <f t="shared" si="37"/>
        <v>0.81010903155427361</v>
      </c>
      <c r="E79" s="40">
        <f t="shared" si="37"/>
        <v>-9.7031672214942244E-2</v>
      </c>
      <c r="F79" s="44">
        <f t="shared" si="18"/>
        <v>0.20443792540729699</v>
      </c>
      <c r="H79" s="40">
        <f>(B36/B$35)*100</f>
        <v>11.981032751964882</v>
      </c>
      <c r="I79" s="40">
        <f t="shared" ref="I79:L81" si="39">(C36/C$35)*100</f>
        <v>11.571183234802994</v>
      </c>
      <c r="J79" s="40">
        <f t="shared" si="39"/>
        <v>12.148383128864166</v>
      </c>
      <c r="K79" s="40">
        <f t="shared" si="39"/>
        <v>12.452694897024244</v>
      </c>
      <c r="L79" s="40">
        <f t="shared" si="39"/>
        <v>12.081642210427738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0.46959463206683871</v>
      </c>
      <c r="C80" s="44">
        <f t="shared" si="38"/>
        <v>-4.4585379810212045</v>
      </c>
      <c r="D80" s="40">
        <f t="shared" si="40"/>
        <v>-0.16089489729813611</v>
      </c>
      <c r="E80" s="40">
        <f t="shared" si="40"/>
        <v>0.34104356085589149</v>
      </c>
      <c r="F80" s="44">
        <f t="shared" si="18"/>
        <v>0.17345097922214503</v>
      </c>
      <c r="H80" s="40">
        <f>(B37/B$35)*100</f>
        <v>50.392974609677843</v>
      </c>
      <c r="I80" s="40">
        <f t="shared" si="39"/>
        <v>49.789881051306892</v>
      </c>
      <c r="J80" s="40">
        <f t="shared" si="39"/>
        <v>48.642087204221028</v>
      </c>
      <c r="K80" s="40">
        <f t="shared" si="39"/>
        <v>47.505079074214251</v>
      </c>
      <c r="L80" s="40">
        <f t="shared" si="39"/>
        <v>48.150952232282265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1.4439552604783135</v>
      </c>
      <c r="C81" s="44">
        <f t="shared" si="38"/>
        <v>-0.75988775781944407</v>
      </c>
      <c r="D81" s="40">
        <f t="shared" si="40"/>
        <v>0.73500838772115884</v>
      </c>
      <c r="E81" s="40">
        <f t="shared" si="40"/>
        <v>0.13664451655255316</v>
      </c>
      <c r="F81" s="44">
        <f t="shared" si="18"/>
        <v>0.33570317528348603</v>
      </c>
      <c r="H81" s="40">
        <f>(B38/B$35)*100</f>
        <v>37.625992638357275</v>
      </c>
      <c r="I81" s="40">
        <f t="shared" si="39"/>
        <v>38.63893571389012</v>
      </c>
      <c r="J81" s="40">
        <f t="shared" si="39"/>
        <v>39.209529666914811</v>
      </c>
      <c r="K81" s="40">
        <f t="shared" si="39"/>
        <v>40.042226028761505</v>
      </c>
      <c r="L81" s="40">
        <f t="shared" si="39"/>
        <v>39.767405557290004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1.7986996873261329</v>
      </c>
      <c r="C83" s="206">
        <f t="shared" si="38"/>
        <v>-2.8922106700826622</v>
      </c>
      <c r="D83" s="43">
        <f>IF(AND(E$5-D$5 &lt;&gt; 0,D40&lt;&gt;0,E40&lt;&gt;0),(EXP(LN(E40/D40)/(E$5-D$5))-1)*100,0)</f>
        <v>0.51034166331180852</v>
      </c>
      <c r="E83" s="43">
        <f>IF(AND(F$5-E$5 &lt;&gt; 0,E40&lt;&gt;0,F40&lt;&gt;0),(EXP(LN(F40/E40)/(F$5-E$5))-1)*100,0)</f>
        <v>0.42140472933416273</v>
      </c>
      <c r="F83" s="206">
        <f t="shared" si="18"/>
        <v>0.45104162653475388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2.6498839775223049</v>
      </c>
      <c r="C89" s="44">
        <f>IF(AND(F$5-D$5 &lt;&gt; 0,D7&lt;&gt;0,F7&lt;&gt;0),(EXP(LN(F7/D7)/(F$5-D$5))-1)*100,0)</f>
        <v>0.66788298149460523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-1.4549582665609573</v>
      </c>
      <c r="C90" s="44">
        <f t="shared" ref="C90:C122" si="43">IF(AND(F$5-D$5 &lt;&gt; 0,D8&lt;&gt;0,F8&lt;&gt;0),(EXP(LN(F8/D8)/(F$5-D$5))-1)*100,0)</f>
        <v>0.46184391199262098</v>
      </c>
    </row>
    <row r="91" spans="1:12" x14ac:dyDescent="0.2">
      <c r="A91" s="30" t="str">
        <f t="shared" si="41"/>
        <v>Mining and quarrying</v>
      </c>
      <c r="B91" s="44">
        <f t="shared" si="42"/>
        <v>16.702397850118157</v>
      </c>
      <c r="C91" s="44">
        <f t="shared" si="43"/>
        <v>-1.7588541441723948</v>
      </c>
    </row>
    <row r="92" spans="1:12" x14ac:dyDescent="0.2">
      <c r="A92" s="30" t="str">
        <f t="shared" si="41"/>
        <v>Electricity and gas</v>
      </c>
      <c r="B92" s="44">
        <f t="shared" si="42"/>
        <v>11.292132733910165</v>
      </c>
      <c r="C92" s="44">
        <f t="shared" si="43"/>
        <v>-0.17638624423940152</v>
      </c>
    </row>
    <row r="93" spans="1:12" x14ac:dyDescent="0.2">
      <c r="A93" s="30" t="str">
        <f t="shared" si="41"/>
        <v>Water and sewerage</v>
      </c>
      <c r="B93" s="44">
        <f t="shared" si="42"/>
        <v>2.654508610061157</v>
      </c>
      <c r="C93" s="44">
        <f t="shared" si="43"/>
        <v>1.5954977055671726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2.1038211884436997</v>
      </c>
      <c r="C95" s="44">
        <f t="shared" si="43"/>
        <v>-1.0422554385718374</v>
      </c>
    </row>
    <row r="96" spans="1:12" x14ac:dyDescent="0.2">
      <c r="A96" s="30" t="str">
        <f t="shared" si="41"/>
        <v>Food drink and tobacco</v>
      </c>
      <c r="B96" s="44">
        <f t="shared" si="42"/>
        <v>7.0328032884125591</v>
      </c>
      <c r="C96" s="44">
        <f t="shared" si="43"/>
        <v>1.5047031674453981</v>
      </c>
    </row>
    <row r="97" spans="1:3" x14ac:dyDescent="0.2">
      <c r="A97" s="30" t="str">
        <f t="shared" si="41"/>
        <v>Engineering</v>
      </c>
      <c r="B97" s="44">
        <f t="shared" si="42"/>
        <v>3.5510626503606701</v>
      </c>
      <c r="C97" s="44">
        <f t="shared" si="43"/>
        <v>-1.7694488965904309</v>
      </c>
    </row>
    <row r="98" spans="1:3" x14ac:dyDescent="0.2">
      <c r="A98" s="30" t="str">
        <f t="shared" si="41"/>
        <v>Rest of manufacturing</v>
      </c>
      <c r="B98" s="44">
        <f t="shared" si="42"/>
        <v>0.95538172455884585</v>
      </c>
      <c r="C98" s="44">
        <f t="shared" si="43"/>
        <v>-1.4017341277292594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4.2171405359016978</v>
      </c>
      <c r="C100" s="44">
        <f t="shared" si="43"/>
        <v>0.91805701824922981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1.5475707755162382</v>
      </c>
      <c r="C102" s="44">
        <f t="shared" si="43"/>
        <v>0.53827089916982374</v>
      </c>
    </row>
    <row r="103" spans="1:3" x14ac:dyDescent="0.2">
      <c r="A103" s="30" t="str">
        <f t="shared" si="41"/>
        <v>Wholesale and retail trade</v>
      </c>
      <c r="B103" s="44">
        <f t="shared" si="42"/>
        <v>2.1606724333912641</v>
      </c>
      <c r="C103" s="44">
        <f t="shared" si="43"/>
        <v>0.13075825110084871</v>
      </c>
    </row>
    <row r="104" spans="1:3" x14ac:dyDescent="0.2">
      <c r="A104" s="30" t="str">
        <f t="shared" si="41"/>
        <v>Transport and storage</v>
      </c>
      <c r="B104" s="44">
        <f t="shared" si="42"/>
        <v>3.8171187641711235E-2</v>
      </c>
      <c r="C104" s="44">
        <f t="shared" si="43"/>
        <v>0.32483029043703926</v>
      </c>
    </row>
    <row r="105" spans="1:3" x14ac:dyDescent="0.2">
      <c r="A105" s="30" t="str">
        <f t="shared" si="41"/>
        <v>Accommodation and food</v>
      </c>
      <c r="B105" s="44">
        <f t="shared" si="42"/>
        <v>1.0433172945718772</v>
      </c>
      <c r="C105" s="44">
        <f t="shared" si="43"/>
        <v>1.458297020740229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-6.0653302693469691E-2</v>
      </c>
      <c r="C107" s="44">
        <f t="shared" si="43"/>
        <v>0.72956234415555432</v>
      </c>
    </row>
    <row r="108" spans="1:3" x14ac:dyDescent="0.2">
      <c r="A108" s="30" t="str">
        <f t="shared" si="41"/>
        <v>Media</v>
      </c>
      <c r="B108" s="44">
        <f t="shared" si="42"/>
        <v>-2.8195486178836826</v>
      </c>
      <c r="C108" s="44">
        <f t="shared" si="43"/>
        <v>-0.12554171571483863</v>
      </c>
    </row>
    <row r="109" spans="1:3" x14ac:dyDescent="0.2">
      <c r="A109" s="30" t="str">
        <f t="shared" si="41"/>
        <v>Information technology</v>
      </c>
      <c r="B109" s="44">
        <f t="shared" si="42"/>
        <v>1.2715654169059176</v>
      </c>
      <c r="C109" s="44">
        <f t="shared" si="43"/>
        <v>1.1643470754179042</v>
      </c>
    </row>
    <row r="110" spans="1:3" x14ac:dyDescent="0.2">
      <c r="A110" s="30" t="str">
        <f t="shared" si="41"/>
        <v>Finance and insurance</v>
      </c>
      <c r="B110" s="44">
        <f t="shared" si="42"/>
        <v>-1.4852834268963444</v>
      </c>
      <c r="C110" s="44">
        <f t="shared" si="43"/>
        <v>-0.7059316456061282</v>
      </c>
    </row>
    <row r="111" spans="1:3" x14ac:dyDescent="0.2">
      <c r="A111" s="30" t="str">
        <f t="shared" si="41"/>
        <v>Real estate</v>
      </c>
      <c r="B111" s="44">
        <f t="shared" si="42"/>
        <v>3.1225644463803715</v>
      </c>
      <c r="C111" s="44">
        <f t="shared" si="43"/>
        <v>0.73598312128475563</v>
      </c>
    </row>
    <row r="112" spans="1:3" x14ac:dyDescent="0.2">
      <c r="A112" s="30" t="str">
        <f t="shared" si="41"/>
        <v>Professional services</v>
      </c>
      <c r="B112" s="44">
        <f t="shared" si="42"/>
        <v>-0.36058581436835269</v>
      </c>
      <c r="C112" s="44">
        <f t="shared" si="43"/>
        <v>0.93059927904446393</v>
      </c>
    </row>
    <row r="113" spans="1:3" x14ac:dyDescent="0.2">
      <c r="A113" s="30" t="str">
        <f t="shared" si="41"/>
        <v>Support services</v>
      </c>
      <c r="B113" s="44">
        <f t="shared" si="42"/>
        <v>1.9369366686416312</v>
      </c>
      <c r="C113" s="44">
        <f t="shared" si="43"/>
        <v>1.0831883625585181</v>
      </c>
    </row>
    <row r="114" spans="1:3" x14ac:dyDescent="0.2">
      <c r="A114" s="30" t="str">
        <f t="shared" si="41"/>
        <v>Arts and entertainment</v>
      </c>
      <c r="B114" s="44">
        <f t="shared" si="42"/>
        <v>-2.5936325393874249</v>
      </c>
      <c r="C114" s="44">
        <f t="shared" si="43"/>
        <v>0.76290388143551713</v>
      </c>
    </row>
    <row r="115" spans="1:3" x14ac:dyDescent="0.2">
      <c r="A115" s="30" t="str">
        <f t="shared" si="41"/>
        <v>Other services</v>
      </c>
      <c r="B115" s="44">
        <f t="shared" si="42"/>
        <v>-1.9035487710916121</v>
      </c>
      <c r="C115" s="44">
        <f t="shared" si="43"/>
        <v>-0.4930010149947428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0.16999569476736642</v>
      </c>
      <c r="C117" s="44">
        <f t="shared" si="43"/>
        <v>0.24124614866876115</v>
      </c>
    </row>
    <row r="118" spans="1:3" x14ac:dyDescent="0.2">
      <c r="A118" s="30" t="str">
        <f t="shared" si="41"/>
        <v>Public admin. and defence</v>
      </c>
      <c r="B118" s="44">
        <f t="shared" si="42"/>
        <v>0.44827893904200167</v>
      </c>
      <c r="C118" s="44">
        <f t="shared" si="43"/>
        <v>0.20443792540729699</v>
      </c>
    </row>
    <row r="119" spans="1:3" x14ac:dyDescent="0.2">
      <c r="A119" s="30" t="str">
        <f t="shared" si="41"/>
        <v>Education</v>
      </c>
      <c r="B119" s="44">
        <f t="shared" si="42"/>
        <v>-0.53595971148254762</v>
      </c>
      <c r="C119" s="44">
        <f t="shared" si="43"/>
        <v>0.17345097922214503</v>
      </c>
    </row>
    <row r="120" spans="1:3" x14ac:dyDescent="0.2">
      <c r="A120" s="30" t="str">
        <f t="shared" si="41"/>
        <v>Health and social work</v>
      </c>
      <c r="B120" s="44">
        <f t="shared" si="42"/>
        <v>0.99930572594666423</v>
      </c>
      <c r="C120" s="44">
        <f t="shared" si="43"/>
        <v>0.33570317528348603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0.8427308538432321</v>
      </c>
      <c r="C122" s="206">
        <f t="shared" si="43"/>
        <v>0.45104162653475388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Oxfordshire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140.08285700744705</v>
      </c>
      <c r="C9" s="299" t="str">
        <f>CONCATENATE("(",ROUND((B9/$H11)*100,1),")")</f>
        <v>(33.1)</v>
      </c>
      <c r="D9" s="249">
        <f>SUM(D30,D51,D72,D93,D114,D135,D156,D177,D198,D219,D240,D261,D282,D303,D324,D345,D366,D387,D408,D429,D450,D471)</f>
        <v>37.081383395050501</v>
      </c>
      <c r="E9" s="299" t="str">
        <f>CONCATENATE("(",ROUND((D9/$H11)*100,1),")")</f>
        <v>(8.8)</v>
      </c>
      <c r="F9" s="249">
        <f>SUM(F30,F51,F72,F93,F114,F135,F156,F177,F198,F219,F240,F261,F282,F303,F324,F345,F366,F387,F408,F429,F450,F471)</f>
        <v>32.103172794849435</v>
      </c>
      <c r="G9" s="299" t="str">
        <f>CONCATENATE("(",ROUND((F9/$H11)*100,1),")")</f>
        <v>(7.6)</v>
      </c>
      <c r="H9" s="249">
        <f>SUM(H30,H51,H72,H93,H114,H135,H156,H177,H198,H219,H240,H261,H282,H303,H324,H345,H366,H387,H408,H429,H450,H471)</f>
        <v>209.26741319734697</v>
      </c>
      <c r="I9" s="299" t="str">
        <f>CONCATENATE("(",ROUND((H9/$H11)*100,1),")")</f>
        <v>(49.4)</v>
      </c>
      <c r="K9" s="249">
        <f>B14-B9</f>
        <v>3.0887197169132037</v>
      </c>
      <c r="L9" s="249">
        <f>D14-D9</f>
        <v>1.4109462616027884</v>
      </c>
      <c r="M9" s="249">
        <f>F14-F9</f>
        <v>1.4326674838550701</v>
      </c>
      <c r="N9" s="249">
        <f>SUM(K9:M9)</f>
        <v>5.9323334623710622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97.870571460968122</v>
      </c>
      <c r="C10" s="299" t="str">
        <f>CONCATENATE("(",ROUND((B10/$H11)*100,1),")")</f>
        <v>(23.1)</v>
      </c>
      <c r="D10" s="249">
        <f t="shared" ref="D10" si="1">SUM(D31,D52,D73,D94,D115,D136,D157,D178,D199,D220,D241,D262,D283,D304,D325,D346,D367,D388,D409,D430,D451,D472)</f>
        <v>91.388154209283528</v>
      </c>
      <c r="E10" s="299" t="str">
        <f>CONCATENATE("(",ROUND((D10/$H11)*100,1),")")</f>
        <v>(21.6)</v>
      </c>
      <c r="F10" s="249">
        <f t="shared" ref="F10" si="2">SUM(F31,F52,F73,F94,F115,F136,F157,F178,F199,F220,F241,F262,F283,F304,F325,F346,F367,F388,F409,F430,F451,F472)</f>
        <v>25.231861132401523</v>
      </c>
      <c r="G10" s="299" t="str">
        <f>CONCATENATE("(",ROUND((F10/$H11)*100,1),")")</f>
        <v>(6)</v>
      </c>
      <c r="H10" s="249">
        <f t="shared" ref="H10" si="3">SUM(H31,H52,H73,H94,H115,H136,H157,H178,H199,H220,H241,H262,H283,H304,H325,H346,H367,H388,H409,H430,H451,H472)</f>
        <v>214.49058680265324</v>
      </c>
      <c r="I10" s="299" t="str">
        <f>CONCATENATE("(",ROUND((H10/$H11)*100,1),")")</f>
        <v>(50.6)</v>
      </c>
      <c r="K10" s="249">
        <f t="shared" ref="K10:K11" si="4">B15-B10</f>
        <v>4.0817956306964049</v>
      </c>
      <c r="L10" s="249">
        <f t="shared" ref="L10:L11" si="5">D15-D10</f>
        <v>0.2039971773476168</v>
      </c>
      <c r="M10" s="249">
        <f t="shared" ref="M10:M11" si="6">F15-F10</f>
        <v>0.70587372958470596</v>
      </c>
      <c r="N10" s="249">
        <f t="shared" ref="N10:N11" si="7">SUM(K10:M10)</f>
        <v>4.9916665376287277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237.95342846841521</v>
      </c>
      <c r="C11" s="299" t="str">
        <f>CONCATENATE("(",ROUND((B11/$H11)*100,1),")")</f>
        <v>(56.2)</v>
      </c>
      <c r="D11" s="249">
        <f t="shared" ref="D11" si="8">SUM(D32,D53,D74,D95,D116,D137,D158,D179,D200,D221,D242,D263,D284,D305,D326,D347,D368,D389,D410,D431,D452,D473)</f>
        <v>128.46953760433405</v>
      </c>
      <c r="E11" s="299" t="str">
        <f>CONCATENATE("(",ROUND((D11/$H11)*100,1),")")</f>
        <v>(30.3)</v>
      </c>
      <c r="F11" s="249">
        <f t="shared" ref="F11" si="9">SUM(F32,F53,F74,F95,F116,F137,F158,F179,F200,F221,F242,F263,F284,F305,F326,F347,F368,F389,F410,F431,F452,F473)</f>
        <v>57.335033927250969</v>
      </c>
      <c r="G11" s="299" t="str">
        <f>CONCATENATE("(",ROUND((F11/$H11)*100,1),")")</f>
        <v>(13.5)</v>
      </c>
      <c r="H11" s="249">
        <f t="shared" ref="H11" si="10">SUM(H32,H53,H74,H95,H116,H137,H158,H179,H200,H221,H242,H263,H284,H305,H326,H347,H368,H389,H410,H431,H452,H473)</f>
        <v>423.75800000000021</v>
      </c>
      <c r="I11" s="299" t="str">
        <f>CONCATENATE("(",ROUND((H11/$H11)*100,1),")")</f>
        <v>(100)</v>
      </c>
      <c r="K11" s="249">
        <f t="shared" si="4"/>
        <v>7.1705153476095802</v>
      </c>
      <c r="L11" s="249">
        <f t="shared" si="5"/>
        <v>1.6149434389504052</v>
      </c>
      <c r="M11" s="249">
        <f t="shared" si="6"/>
        <v>2.1385412134397654</v>
      </c>
      <c r="N11" s="249">
        <f t="shared" si="7"/>
        <v>10.923999999999751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143.17157672436025</v>
      </c>
      <c r="C14" s="299" t="str">
        <f>CONCATENATE("(",ROUND((B14/$H16)*100,1),")")</f>
        <v>(32.9)</v>
      </c>
      <c r="D14" s="249">
        <f t="shared" ref="D14" si="11">SUM(D35,D56,D77,D98,D119,D140,D161,D182,D203,D224,D245,D266,D287,D308,D329,D350,D371,D392,D413,D434,D455,D476)</f>
        <v>38.49232965665329</v>
      </c>
      <c r="E14" s="299" t="str">
        <f>CONCATENATE("(",ROUND((D14/$H16)*100,1),")")</f>
        <v>(8.9)</v>
      </c>
      <c r="F14" s="249">
        <f t="shared" ref="F14" si="12">SUM(F35,F56,F77,F98,F119,F140,F161,F182,F203,F224,F245,F266,F287,F308,F329,F350,F371,F392,F413,F434,F455,F476)</f>
        <v>33.535840278704505</v>
      </c>
      <c r="G14" s="299" t="str">
        <f>CONCATENATE("(",ROUND((F14/$H16)*100,1),")")</f>
        <v>(7.7)</v>
      </c>
      <c r="H14" s="249">
        <f t="shared" ref="H14" si="13">SUM(H35,H56,H77,H98,H119,H140,H161,H182,H203,H224,H245,H266,H287,H308,H329,H350,H371,H392,H413,H434,H455,H476)</f>
        <v>215.19974665971807</v>
      </c>
      <c r="I14" s="299" t="str">
        <f>CONCATENATE("(",ROUND((H14/$H16)*100,1),")")</f>
        <v>(49.5)</v>
      </c>
      <c r="K14" s="249">
        <f>B19-B14</f>
        <v>3.5009461019773767</v>
      </c>
      <c r="L14" s="249">
        <f>D19-D14</f>
        <v>3.0490232047563097</v>
      </c>
      <c r="M14" s="249">
        <f>F19-F14</f>
        <v>2.444473016398014</v>
      </c>
      <c r="N14" s="249">
        <f>SUM(K14:M14)</f>
        <v>8.9944423231317003</v>
      </c>
    </row>
    <row r="15" spans="1:17" x14ac:dyDescent="0.2">
      <c r="A15" s="282" t="s">
        <v>365</v>
      </c>
      <c r="B15" s="249">
        <f t="shared" si="0"/>
        <v>101.95236709166453</v>
      </c>
      <c r="C15" s="299" t="str">
        <f>CONCATENATE("(",ROUND((B15/$H16)*100,1),")")</f>
        <v>(23.5)</v>
      </c>
      <c r="D15" s="249">
        <f t="shared" ref="D15" si="14">SUM(D36,D57,D78,D99,D120,D141,D162,D183,D204,D225,D246,D267,D288,D309,D330,D351,D372,D393,D414,D435,D456,D477)</f>
        <v>91.592151386631144</v>
      </c>
      <c r="E15" s="299" t="str">
        <f>CONCATENATE("(",ROUND((D15/$H16)*100,1),")")</f>
        <v>(21.1)</v>
      </c>
      <c r="F15" s="249">
        <f t="shared" ref="F15" si="15">SUM(F36,F57,F78,F99,F120,F141,F162,F183,F204,F225,F246,F267,F288,F309,F330,F351,F372,F393,F414,F435,F456,F477)</f>
        <v>25.937734861986229</v>
      </c>
      <c r="G15" s="299" t="str">
        <f>CONCATENATE("(",ROUND((F15/$H16)*100,1),")")</f>
        <v>(6)</v>
      </c>
      <c r="H15" s="249">
        <f t="shared" ref="H15" si="16">SUM(H36,H57,H78,H99,H120,H141,H162,H183,H204,H225,H246,H267,H288,H309,H330,H351,H372,H393,H414,H435,H456,H477)</f>
        <v>219.48225334028191</v>
      </c>
      <c r="I15" s="299" t="str">
        <f>CONCATENATE("(",ROUND((H15/$H16)*100,1),")")</f>
        <v>(50.5)</v>
      </c>
      <c r="K15" s="249">
        <f t="shared" ref="K15:K16" si="17">B20-B15</f>
        <v>7.4017458461557197</v>
      </c>
      <c r="L15" s="249">
        <f t="shared" ref="L15:L16" si="18">D20-D15</f>
        <v>0.57048270587172567</v>
      </c>
      <c r="M15" s="249">
        <f t="shared" ref="M15:M16" si="19">F20-F15</f>
        <v>1.7023291248408903</v>
      </c>
      <c r="N15" s="249">
        <f t="shared" ref="N15:N16" si="20">SUM(K15:M15)</f>
        <v>9.6745576768683357</v>
      </c>
    </row>
    <row r="16" spans="1:17" x14ac:dyDescent="0.2">
      <c r="A16" s="282" t="s">
        <v>363</v>
      </c>
      <c r="B16" s="249">
        <f t="shared" si="0"/>
        <v>245.12394381602479</v>
      </c>
      <c r="C16" s="299" t="str">
        <f>CONCATENATE("(",ROUND((B16/$H16)*100,1),")")</f>
        <v>(56.4)</v>
      </c>
      <c r="D16" s="249">
        <f t="shared" ref="D16" si="21">SUM(D37,D58,D79,D100,D121,D142,D163,D184,D205,D226,D247,D268,D289,D310,D331,D352,D373,D394,D415,D436,D457,D478)</f>
        <v>130.08448104328446</v>
      </c>
      <c r="E16" s="299" t="str">
        <f>CONCATENATE("(",ROUND((D16/$H16)*100,1),")")</f>
        <v>(29.9)</v>
      </c>
      <c r="F16" s="249">
        <f t="shared" ref="F16" si="22">SUM(F37,F58,F79,F100,F121,F142,F163,F184,F205,F226,F247,F268,F289,F310,F331,F352,F373,F394,F415,F436,F457,F478)</f>
        <v>59.473575140690734</v>
      </c>
      <c r="G16" s="299" t="str">
        <f>CONCATENATE("(",ROUND((F16/$H16)*100,1),")")</f>
        <v>(13.7)</v>
      </c>
      <c r="H16" s="249">
        <f t="shared" ref="H16" si="23">SUM(H37,H58,H79,H100,H121,H142,H163,H184,H205,H226,H247,H268,H289,H310,H331,H352,H373,H394,H415,H436,H457,H478)</f>
        <v>434.6819999999999</v>
      </c>
      <c r="I16" s="299" t="str">
        <f>CONCATENATE("(",ROUND((H16/$H16)*100,1),")")</f>
        <v>(100)</v>
      </c>
      <c r="K16" s="249">
        <f t="shared" si="17"/>
        <v>10.902691948133054</v>
      </c>
      <c r="L16" s="249">
        <f t="shared" si="18"/>
        <v>3.6195059106280496</v>
      </c>
      <c r="M16" s="249">
        <f t="shared" si="19"/>
        <v>4.1468021412389149</v>
      </c>
      <c r="N16" s="249">
        <f t="shared" si="20"/>
        <v>18.669000000000018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146.67252282633763</v>
      </c>
      <c r="C19" s="299" t="str">
        <f>CONCATENATE("(",ROUND((B19/$H21)*100,1),")")</f>
        <v>(32.4)</v>
      </c>
      <c r="D19" s="249">
        <f t="shared" ref="D19" si="24">SUM(D40,D61,D82,D103,D124,D145,D166,D187,D208,D229,D250,D271,D292,D313,D334,D355,D376,D397,D418,D439,D460,D481)</f>
        <v>41.541352861409599</v>
      </c>
      <c r="E19" s="299" t="str">
        <f>CONCATENATE("(",ROUND((D19/$H21)*100,1),")")</f>
        <v>(9.2)</v>
      </c>
      <c r="F19" s="249">
        <f t="shared" ref="F19" si="25">SUM(F40,F61,F82,F103,F124,F145,F166,F187,F208,F229,F250,F271,F292,F313,F334,F355,F376,F397,F418,F439,F460,F481)</f>
        <v>35.980313295102519</v>
      </c>
      <c r="G19" s="299" t="str">
        <f>CONCATENATE("(",ROUND((F19/$H21)*100,1),")")</f>
        <v>(7.9)</v>
      </c>
      <c r="H19" s="249">
        <f t="shared" ref="H19" si="26">SUM(H40,H61,H82,H103,H124,H145,H166,H187,H208,H229,H250,H271,H292,H313,H334,H355,H376,H397,H418,H439,H460,H481)</f>
        <v>224.19418898284971</v>
      </c>
      <c r="I19" s="299" t="str">
        <f>CONCATENATE("(",ROUND((H19/$H21)*100,1),")")</f>
        <v>(49.5)</v>
      </c>
      <c r="K19" s="249">
        <f>B19-B9</f>
        <v>6.5896658188905803</v>
      </c>
      <c r="L19" s="249">
        <f>D19-D9</f>
        <v>4.4599694663590981</v>
      </c>
      <c r="M19" s="249">
        <f>F19-F9</f>
        <v>3.8771405002530841</v>
      </c>
      <c r="N19" s="249">
        <f>SUM(K19:M19)</f>
        <v>14.926775785502763</v>
      </c>
    </row>
    <row r="20" spans="1:14" x14ac:dyDescent="0.2">
      <c r="A20" s="282" t="s">
        <v>365</v>
      </c>
      <c r="B20" s="249">
        <f t="shared" si="0"/>
        <v>109.35411293782025</v>
      </c>
      <c r="C20" s="299" t="str">
        <f>CONCATENATE("(",ROUND((B20/$H21)*100,1),")")</f>
        <v>(24.1)</v>
      </c>
      <c r="D20" s="249">
        <f t="shared" ref="D20" si="27">SUM(D41,D62,D83,D104,D125,D146,D167,D188,D209,D230,D251,D272,D293,D314,D335,D356,D377,D398,D419,D440,D461,D482)</f>
        <v>92.16263409250287</v>
      </c>
      <c r="E20" s="299" t="str">
        <f>CONCATENATE("(",ROUND((D20/$H21)*100,1),")")</f>
        <v>(20.3)</v>
      </c>
      <c r="F20" s="249">
        <f t="shared" ref="F20" si="28">SUM(F41,F62,F83,F104,F125,F146,F167,F188,F209,F230,F251,F272,F293,F314,F335,F356,F377,F398,F419,F440,F461,F482)</f>
        <v>27.640063986827119</v>
      </c>
      <c r="G20" s="299" t="str">
        <f>CONCATENATE("(",ROUND((F20/$H21)*100,1),")")</f>
        <v>(6.1)</v>
      </c>
      <c r="H20" s="249">
        <f t="shared" ref="H20" si="29">SUM(H41,H62,H83,H104,H125,H146,H167,H188,H209,H230,H251,H272,H293,H314,H335,H356,H377,H398,H419,H440,H461,H482)</f>
        <v>229.15681101715023</v>
      </c>
      <c r="I20" s="299" t="str">
        <f>CONCATENATE("(",ROUND((H20/$H21)*100,1),")")</f>
        <v>(50.5)</v>
      </c>
      <c r="K20" s="249">
        <f t="shared" ref="K20:K21" si="30">B20-B10</f>
        <v>11.483541476852125</v>
      </c>
      <c r="L20" s="249">
        <f t="shared" ref="L20:L21" si="31">D20-D10</f>
        <v>0.77447988321934247</v>
      </c>
      <c r="M20" s="249">
        <f t="shared" ref="M20:M21" si="32">F20-F10</f>
        <v>2.4082028544255962</v>
      </c>
      <c r="N20" s="249">
        <f t="shared" ref="N20:N21" si="33">SUM(K20:M20)</f>
        <v>14.666224214497063</v>
      </c>
    </row>
    <row r="21" spans="1:14" x14ac:dyDescent="0.2">
      <c r="A21" s="282" t="s">
        <v>363</v>
      </c>
      <c r="B21" s="249">
        <f t="shared" si="0"/>
        <v>256.02663576415785</v>
      </c>
      <c r="C21" s="299" t="str">
        <f>CONCATENATE("(",ROUND((B21/$H21)*100,1),")")</f>
        <v>(56.5)</v>
      </c>
      <c r="D21" s="249">
        <f t="shared" ref="D21" si="34">SUM(D42,D63,D84,D105,D126,D147,D168,D189,D210,D231,D252,D273,D294,D315,D336,D357,D378,D399,D420,D441,D462,D483)</f>
        <v>133.7039869539125</v>
      </c>
      <c r="E21" s="299" t="str">
        <f>CONCATENATE("(",ROUND((D21/$H21)*100,1),")")</f>
        <v>(29.5)</v>
      </c>
      <c r="F21" s="249">
        <f>SUM(F42,F63,F84,F105,F126,F147,F168,F189,F210,F231,F252,F273,F294,F315,F336,F357,F378,F399,F420,F441,F462,F483)</f>
        <v>63.620377281929649</v>
      </c>
      <c r="G21" s="299" t="str">
        <f>CONCATENATE("(",ROUND((F21/$H21)*100,1),")")</f>
        <v>(14)</v>
      </c>
      <c r="H21" s="249">
        <f t="shared" ref="H21" si="35">SUM(H42,H63,H84,H105,H126,H147,H168,H189,H210,H231,H252,H273,H294,H315,H336,H357,H378,H399,H420,H441,H462,H483)</f>
        <v>453.35099999999994</v>
      </c>
      <c r="I21" s="299" t="str">
        <f>CONCATENATE("(",ROUND((H21/$H21)*100,1),")")</f>
        <v>(100)</v>
      </c>
      <c r="K21" s="249">
        <f t="shared" si="30"/>
        <v>18.073207295742634</v>
      </c>
      <c r="L21" s="249">
        <f t="shared" si="31"/>
        <v>5.2344493495784548</v>
      </c>
      <c r="M21" s="249">
        <f t="shared" si="32"/>
        <v>6.2853433546786803</v>
      </c>
      <c r="N21" s="249">
        <f t="shared" si="33"/>
        <v>29.592999999999769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1.2277635335695376</v>
      </c>
      <c r="C30" s="299" t="str">
        <f>CONCATENATE("(",ROUND((B30/$H32)*100,1),")")</f>
        <v>(45.8)</v>
      </c>
      <c r="D30" s="302">
        <f>'Ind T6'!M9</f>
        <v>3.5692795743143347E-3</v>
      </c>
      <c r="E30" s="299" t="str">
        <f>CONCATENATE("(",ROUND((D30/$H32)*100,1),")")</f>
        <v>(0.1)</v>
      </c>
      <c r="F30" s="302">
        <f>'Ind T6'!N9</f>
        <v>0.3720973956144652</v>
      </c>
      <c r="G30" s="299" t="str">
        <f>CONCATENATE("(",ROUND((F30/$H32)*100,1),")")</f>
        <v>(13.9)</v>
      </c>
      <c r="H30" s="302">
        <f>SUM(B30,D30,F30)</f>
        <v>1.6034302087583172</v>
      </c>
      <c r="I30" s="299" t="str">
        <f>CONCATENATE("(",ROUND((H30/$H32)*100,1),")")</f>
        <v>(59.8)</v>
      </c>
      <c r="K30" s="302">
        <f>B35-B30</f>
        <v>7.8575994415367001E-2</v>
      </c>
      <c r="L30" s="302">
        <f>D35-D30</f>
        <v>8.1060225468133733E-5</v>
      </c>
      <c r="M30" s="302">
        <f>F35-F30</f>
        <v>-5.2035374357328745E-4</v>
      </c>
      <c r="N30" s="302">
        <f>SUM(K30:M30)</f>
        <v>7.8136700897261852E-2</v>
      </c>
    </row>
    <row r="31" spans="1:14" x14ac:dyDescent="0.2">
      <c r="A31" s="282" t="s">
        <v>365</v>
      </c>
      <c r="B31" s="302">
        <f>'Ind T6'!L8</f>
        <v>0.60904264736022784</v>
      </c>
      <c r="C31" s="299" t="str">
        <f>CONCATENATE("(",ROUND((B31/$H32)*100,1),")")</f>
        <v>(22.7)</v>
      </c>
      <c r="D31" s="302">
        <f>'Ind T6'!M8</f>
        <v>0.28018844658674397</v>
      </c>
      <c r="E31" s="299" t="str">
        <f>CONCATENATE("(",ROUND((D31/$H32)*100,1),")")</f>
        <v>(10.4)</v>
      </c>
      <c r="F31" s="302">
        <f>'Ind T6'!N8</f>
        <v>0.19033869729471081</v>
      </c>
      <c r="G31" s="299" t="str">
        <f>CONCATENATE("(",ROUND((F31/$H32)*100,1),")")</f>
        <v>(7.1)</v>
      </c>
      <c r="H31" s="302">
        <f t="shared" ref="H31" si="36">SUM(B31,D31,F31)</f>
        <v>1.0795697912416826</v>
      </c>
      <c r="I31" s="299" t="str">
        <f>CONCATENATE("(",ROUND((H31/$H32)*100,1),")")</f>
        <v>(40.2)</v>
      </c>
      <c r="K31" s="302">
        <f t="shared" ref="K31:K32" si="37">B36-B31</f>
        <v>1.7920431855776409E-2</v>
      </c>
      <c r="L31" s="302">
        <f t="shared" ref="L31:L32" si="38">D36-D31</f>
        <v>-5.5864304610292459E-4</v>
      </c>
      <c r="M31" s="302">
        <f t="shared" ref="M31:M32" si="39">F36-F31</f>
        <v>8.5015102930645903E-3</v>
      </c>
      <c r="N31" s="302">
        <f t="shared" ref="N31:N32" si="40">SUM(K31:M31)</f>
        <v>2.5863299102738074E-2</v>
      </c>
    </row>
    <row r="32" spans="1:14" x14ac:dyDescent="0.2">
      <c r="A32" s="282" t="s">
        <v>363</v>
      </c>
      <c r="B32" s="302">
        <f>SUM(B30:B31)</f>
        <v>1.8368061809297656</v>
      </c>
      <c r="C32" s="299" t="str">
        <f>CONCATENATE("(",ROUND((B32/$H32)*100,1),")")</f>
        <v>(68.5)</v>
      </c>
      <c r="D32" s="302">
        <f>SUM(D30:D31)</f>
        <v>0.28375772616105832</v>
      </c>
      <c r="E32" s="299" t="str">
        <f>CONCATENATE("(",ROUND((D32/$H32)*100,1),")")</f>
        <v>(10.6)</v>
      </c>
      <c r="F32" s="302">
        <f>SUM(F30:F31)</f>
        <v>0.56243609290917607</v>
      </c>
      <c r="G32" s="299" t="str">
        <f>CONCATENATE("(",ROUND((F32/$H32)*100,1),")")</f>
        <v>(21)</v>
      </c>
      <c r="H32" s="302">
        <f>SUM(H30:H31)</f>
        <v>2.6829999999999998</v>
      </c>
      <c r="I32" s="299" t="str">
        <f>CONCATENATE("(",ROUND((H32/$H32)*100,1),")")</f>
        <v>(100)</v>
      </c>
      <c r="K32" s="302">
        <f t="shared" si="37"/>
        <v>9.649642627114341E-2</v>
      </c>
      <c r="L32" s="302">
        <f t="shared" si="38"/>
        <v>-4.7758282063481428E-4</v>
      </c>
      <c r="M32" s="302">
        <f t="shared" si="39"/>
        <v>7.9811565494912751E-3</v>
      </c>
      <c r="N32" s="302">
        <f t="shared" si="40"/>
        <v>0.10399999999999987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1.3063395279849046</v>
      </c>
      <c r="C35" s="299" t="str">
        <f>CONCATENATE("(",ROUND((B35/$H37)*100,1),")")</f>
        <v>(46.9)</v>
      </c>
      <c r="D35" s="302">
        <f>'Ind T6'!R9</f>
        <v>3.6503397997824684E-3</v>
      </c>
      <c r="E35" s="299" t="str">
        <f>CONCATENATE("(",ROUND((D35/$H37)*100,1),")")</f>
        <v>(0.1)</v>
      </c>
      <c r="F35" s="302">
        <f>'Ind T6'!S9</f>
        <v>0.37157704187089191</v>
      </c>
      <c r="G35" s="299" t="str">
        <f>CONCATENATE("(",ROUND((F35/$H37)*100,1),")")</f>
        <v>(13.3)</v>
      </c>
      <c r="H35" s="302">
        <f>SUM(B35,D35,F35)</f>
        <v>1.681566909655579</v>
      </c>
      <c r="I35" s="299" t="str">
        <f>CONCATENATE("(",ROUND((H35/$H37)*100,1),")")</f>
        <v>(60.3)</v>
      </c>
      <c r="K35" s="302">
        <f>B40-B35</f>
        <v>0.11989219751142088</v>
      </c>
      <c r="L35" s="302">
        <f>D40-D35</f>
        <v>8.2708194789943637E-5</v>
      </c>
      <c r="M35" s="302">
        <f>F40-F35</f>
        <v>-2.523314461057885E-2</v>
      </c>
      <c r="N35" s="302">
        <f>SUM(K35:M35)</f>
        <v>9.4741761095631982E-2</v>
      </c>
    </row>
    <row r="36" spans="1:14" x14ac:dyDescent="0.2">
      <c r="A36" s="282" t="s">
        <v>365</v>
      </c>
      <c r="B36" s="302">
        <f>'Ind T6'!Q8</f>
        <v>0.62696307921600425</v>
      </c>
      <c r="C36" s="299" t="str">
        <f>CONCATENATE("(",ROUND((B36/$H37)*100,1),")")</f>
        <v>(22.5)</v>
      </c>
      <c r="D36" s="302">
        <f>'Ind T6'!R8</f>
        <v>0.27962980354064104</v>
      </c>
      <c r="E36" s="299" t="str">
        <f>CONCATENATE("(",ROUND((D36/$H37)*100,1),")")</f>
        <v>(10)</v>
      </c>
      <c r="F36" s="302">
        <f>'Ind T6'!S8</f>
        <v>0.1988402075877754</v>
      </c>
      <c r="G36" s="299" t="str">
        <f>CONCATENATE("(",ROUND((F36/$H37)*100,1),")")</f>
        <v>(7.1)</v>
      </c>
      <c r="H36" s="302">
        <f t="shared" ref="H36" si="41">SUM(B36,D36,F36)</f>
        <v>1.1054330903444207</v>
      </c>
      <c r="I36" s="299" t="str">
        <f>CONCATENATE("(",ROUND((H36/$H37)*100,1),")")</f>
        <v>(39.7)</v>
      </c>
      <c r="K36" s="302">
        <f t="shared" ref="K36:K37" si="42">B41-B36</f>
        <v>3.8529013701418258E-3</v>
      </c>
      <c r="L36" s="302">
        <f t="shared" ref="L36:L37" si="43">D41-D36</f>
        <v>-1.7970791321938018E-2</v>
      </c>
      <c r="M36" s="302">
        <f t="shared" ref="M36:M37" si="44">F41-F36</f>
        <v>7.3761288561641769E-3</v>
      </c>
      <c r="N36" s="302">
        <f t="shared" ref="N36:N37" si="45">SUM(K36:M36)</f>
        <v>-6.7417610956320151E-3</v>
      </c>
    </row>
    <row r="37" spans="1:14" x14ac:dyDescent="0.2">
      <c r="A37" s="282" t="s">
        <v>363</v>
      </c>
      <c r="B37" s="302">
        <f>SUM(B35:B36)</f>
        <v>1.933302607200909</v>
      </c>
      <c r="C37" s="299" t="str">
        <f>CONCATENATE("(",ROUND((B37/$H37)*100,1),")")</f>
        <v>(69.4)</v>
      </c>
      <c r="D37" s="302">
        <f>SUM(D35:D36)</f>
        <v>0.28328014334042351</v>
      </c>
      <c r="E37" s="299" t="str">
        <f>CONCATENATE("(",ROUND((D37/$H37)*100,1),")")</f>
        <v>(10.2)</v>
      </c>
      <c r="F37" s="302">
        <f>SUM(F35:F36)</f>
        <v>0.57041724945866734</v>
      </c>
      <c r="G37" s="299" t="str">
        <f>CONCATENATE("(",ROUND((F37/$H37)*100,1),")")</f>
        <v>(20.5)</v>
      </c>
      <c r="H37" s="302">
        <f>SUM(H35:H36)</f>
        <v>2.7869999999999999</v>
      </c>
      <c r="I37" s="299" t="str">
        <f>CONCATENATE("(",ROUND((H37/$H37)*100,1),")")</f>
        <v>(100)</v>
      </c>
      <c r="K37" s="302">
        <f t="shared" si="42"/>
        <v>0.12374509888156249</v>
      </c>
      <c r="L37" s="302">
        <f t="shared" si="43"/>
        <v>-1.7888083127148069E-2</v>
      </c>
      <c r="M37" s="302">
        <f t="shared" si="44"/>
        <v>-1.7857015754414673E-2</v>
      </c>
      <c r="N37" s="302">
        <f t="shared" si="45"/>
        <v>8.7999999999999745E-2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1.4262317254963255</v>
      </c>
      <c r="C40" s="299" t="str">
        <f>CONCATENATE("(",ROUND((B40/$H42)*100,1),")")</f>
        <v>(49.6)</v>
      </c>
      <c r="D40" s="302">
        <f>'Ind T6'!W9</f>
        <v>3.733047994572412E-3</v>
      </c>
      <c r="E40" s="299" t="str">
        <f>CONCATENATE("(",ROUND((D40/$H42)*100,1),")")</f>
        <v>(0.1)</v>
      </c>
      <c r="F40" s="302">
        <f>'Ind T6'!X9</f>
        <v>0.34634389726031306</v>
      </c>
      <c r="G40" s="299" t="str">
        <f>CONCATENATE("(",ROUND((F40/$H42)*100,1),")")</f>
        <v>(12)</v>
      </c>
      <c r="H40" s="302">
        <f>SUM(B40,D40,F40)</f>
        <v>1.7763086707512108</v>
      </c>
      <c r="I40" s="299" t="str">
        <f>CONCATENATE("(",ROUND((H40/$H42)*100,1),")")</f>
        <v>(61.8)</v>
      </c>
      <c r="K40" s="302">
        <f>B40-B30</f>
        <v>0.19846819192678788</v>
      </c>
      <c r="L40" s="302">
        <f>D40-D30</f>
        <v>1.6376842025807737E-4</v>
      </c>
      <c r="M40" s="302">
        <f>F40-F30</f>
        <v>-2.5753498354152138E-2</v>
      </c>
      <c r="N40" s="302">
        <f>SUM(K40:M40)</f>
        <v>0.17287846199289383</v>
      </c>
    </row>
    <row r="41" spans="1:14" x14ac:dyDescent="0.2">
      <c r="A41" s="282" t="s">
        <v>365</v>
      </c>
      <c r="B41" s="302">
        <f>'Ind T6'!V8</f>
        <v>0.63081598058614607</v>
      </c>
      <c r="C41" s="299" t="str">
        <f>CONCATENATE("(",ROUND((B41/$H42)*100,1),")")</f>
        <v>(21.9)</v>
      </c>
      <c r="D41" s="302">
        <f>'Ind T6'!W8</f>
        <v>0.26165901221870302</v>
      </c>
      <c r="E41" s="299" t="str">
        <f>CONCATENATE("(",ROUND((D41/$H42)*100,1),")")</f>
        <v>(9.1)</v>
      </c>
      <c r="F41" s="302">
        <f>'Ind T6'!X8</f>
        <v>0.20621633644393958</v>
      </c>
      <c r="G41" s="299" t="str">
        <f>CONCATENATE("(",ROUND((F41/$H42)*100,1),")")</f>
        <v>(7.2)</v>
      </c>
      <c r="H41" s="302">
        <f t="shared" ref="H41" si="46">SUM(B41,D41,F41)</f>
        <v>1.0986913292487888</v>
      </c>
      <c r="I41" s="299" t="str">
        <f>CONCATENATE("(",ROUND((H41/$H42)*100,1),")")</f>
        <v>(38.2)</v>
      </c>
      <c r="K41" s="302">
        <f t="shared" ref="K41:K42" si="47">B41-B31</f>
        <v>2.1773333225918234E-2</v>
      </c>
      <c r="L41" s="302">
        <f t="shared" ref="L41:L42" si="48">D41-D31</f>
        <v>-1.8529434368040942E-2</v>
      </c>
      <c r="M41" s="302">
        <f t="shared" ref="M41:M42" si="49">F41-F31</f>
        <v>1.5877639149228767E-2</v>
      </c>
      <c r="N41" s="302">
        <f t="shared" ref="N41:N42" si="50">SUM(K41:M41)</f>
        <v>1.9121538007106059E-2</v>
      </c>
    </row>
    <row r="42" spans="1:14" x14ac:dyDescent="0.2">
      <c r="A42" s="282" t="s">
        <v>363</v>
      </c>
      <c r="B42" s="302">
        <f>SUM(B40:B41)</f>
        <v>2.0570477060824714</v>
      </c>
      <c r="C42" s="299" t="str">
        <f>CONCATENATE("(",ROUND((B42/$H42)*100,1),")")</f>
        <v>(71.5)</v>
      </c>
      <c r="D42" s="302">
        <f>SUM(D40:D41)</f>
        <v>0.26539206021327544</v>
      </c>
      <c r="E42" s="299" t="str">
        <f>CONCATENATE("(",ROUND((D42/$H42)*100,1),")")</f>
        <v>(9.2)</v>
      </c>
      <c r="F42" s="302">
        <f>SUM(F40:F41)</f>
        <v>0.55256023370425267</v>
      </c>
      <c r="G42" s="299" t="str">
        <f>CONCATENATE("(",ROUND((F42/$H42)*100,1),")")</f>
        <v>(19.2)</v>
      </c>
      <c r="H42" s="302">
        <f>SUM(H40:H41)</f>
        <v>2.8749999999999996</v>
      </c>
      <c r="I42" s="299" t="str">
        <f>CONCATENATE("(",ROUND((H42/$H42)*100,1),")")</f>
        <v>(100)</v>
      </c>
      <c r="K42" s="302">
        <f t="shared" si="47"/>
        <v>0.2202415251527059</v>
      </c>
      <c r="L42" s="302">
        <f t="shared" si="48"/>
        <v>-1.8365665947782883E-2</v>
      </c>
      <c r="M42" s="302">
        <f t="shared" si="49"/>
        <v>-9.8758592049233984E-3</v>
      </c>
      <c r="N42" s="302">
        <f t="shared" si="50"/>
        <v>0.19199999999999962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0.19930297029724117</v>
      </c>
      <c r="C51" s="299" t="str">
        <f>CONCATENATE("(",ROUND((B51/$H53)*100,1),")")</f>
        <v>(54.2)</v>
      </c>
      <c r="D51" s="302">
        <f>'Ind T6'!M18</f>
        <v>1.4574257425807458E-3</v>
      </c>
      <c r="E51" s="299" t="str">
        <f>CONCATENATE("(",ROUND((D51/$H53)*100,1),")")</f>
        <v>(0.4)</v>
      </c>
      <c r="F51" s="302">
        <f>'Ind T6'!N18</f>
        <v>0.1247313531352808</v>
      </c>
      <c r="G51" s="299" t="str">
        <f>CONCATENATE("(",ROUND((F51/$H53)*100,1),")")</f>
        <v>(33.9)</v>
      </c>
      <c r="H51" s="302">
        <f>SUM(B51,D51,F51)</f>
        <v>0.32549174917510271</v>
      </c>
      <c r="I51" s="299" t="str">
        <f>CONCATENATE("(",ROUND((H51/$H53)*100,1),")")</f>
        <v>(88.4)</v>
      </c>
      <c r="K51" s="302">
        <f>B56-B51</f>
        <v>-2.4940742336628713E-2</v>
      </c>
      <c r="L51" s="302">
        <f>D56-D51</f>
        <v>-1.5089678647485678E-4</v>
      </c>
      <c r="M51" s="302">
        <f>F56-F51</f>
        <v>-1.5576797621659644E-2</v>
      </c>
      <c r="N51" s="302">
        <f>SUM(K51:M51)</f>
        <v>-4.0668436744763212E-2</v>
      </c>
    </row>
    <row r="52" spans="1:14" x14ac:dyDescent="0.2">
      <c r="A52" s="282" t="s">
        <v>365</v>
      </c>
      <c r="B52" s="302">
        <f>'Ind T6'!L17</f>
        <v>3.4249504950245716E-2</v>
      </c>
      <c r="C52" s="299" t="str">
        <f>CONCATENATE("(",ROUND((B52/$H53)*100,1),")")</f>
        <v>(9.3)</v>
      </c>
      <c r="D52" s="302">
        <f>'Ind T6'!M17</f>
        <v>8.2587458746511532E-3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4.250825082489687E-2</v>
      </c>
      <c r="I52" s="299" t="str">
        <f>CONCATENATE("(",ROUND((H52/$H53)*100,1),")")</f>
        <v>(11.6)</v>
      </c>
      <c r="K52" s="302">
        <f t="shared" ref="K52:K53" si="52">B57-B52</f>
        <v>-4.4368896787998179E-3</v>
      </c>
      <c r="L52" s="302">
        <f t="shared" ref="L52:L53" si="53">D57-D52</f>
        <v>-8.9467357643691243E-4</v>
      </c>
      <c r="M52" s="302">
        <f t="shared" ref="M52:M53" si="54">F57-F52</f>
        <v>0</v>
      </c>
      <c r="N52" s="302">
        <f t="shared" ref="N52:N53" si="55">SUM(K52:M52)</f>
        <v>-5.3315632552367303E-3</v>
      </c>
    </row>
    <row r="53" spans="1:14" x14ac:dyDescent="0.2">
      <c r="A53" s="282" t="s">
        <v>363</v>
      </c>
      <c r="B53" s="302">
        <f>SUM(B51:B52)</f>
        <v>0.2335524752474869</v>
      </c>
      <c r="C53" s="299" t="str">
        <f>CONCATENATE("(",ROUND((B53/$H53)*100,1),")")</f>
        <v>(63.5)</v>
      </c>
      <c r="D53" s="302">
        <f>SUM(D51:D52)</f>
        <v>9.7161716172318984E-3</v>
      </c>
      <c r="E53" s="299" t="str">
        <f>CONCATENATE("(",ROUND((D53/$H53)*100,1),")")</f>
        <v>(2.6)</v>
      </c>
      <c r="F53" s="302">
        <f>SUM(F51:F52)</f>
        <v>0.1247313531352808</v>
      </c>
      <c r="G53" s="299" t="str">
        <f>CONCATENATE("(",ROUND((F53/$H53)*100,1),")")</f>
        <v>(33.9)</v>
      </c>
      <c r="H53" s="302">
        <f>SUM(H51:H52)</f>
        <v>0.36799999999999955</v>
      </c>
      <c r="I53" s="299" t="str">
        <f>CONCATENATE("(",ROUND((H53/$H53)*100,1),")")</f>
        <v>(100)</v>
      </c>
      <c r="K53" s="302">
        <f t="shared" si="52"/>
        <v>-2.9377632015428534E-2</v>
      </c>
      <c r="L53" s="302">
        <f t="shared" si="53"/>
        <v>-1.0455703629117692E-3</v>
      </c>
      <c r="M53" s="302">
        <f t="shared" si="54"/>
        <v>-1.5576797621659644E-2</v>
      </c>
      <c r="N53" s="302">
        <f t="shared" si="55"/>
        <v>-4.5999999999999944E-2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0.17436222796061246</v>
      </c>
      <c r="C56" s="299" t="str">
        <f>CONCATENATE("(",ROUND((B56/$H58)*100,1),")")</f>
        <v>(54.1)</v>
      </c>
      <c r="D56" s="302">
        <f>'Ind T6'!R18</f>
        <v>1.3065289561058891E-3</v>
      </c>
      <c r="E56" s="299" t="str">
        <f>CONCATENATE("(",ROUND((D56/$H58)*100,1),")")</f>
        <v>(0.4)</v>
      </c>
      <c r="F56" s="302">
        <f>'Ind T6'!S18</f>
        <v>0.10915455551362116</v>
      </c>
      <c r="G56" s="299" t="str">
        <f>CONCATENATE("(",ROUND((F56/$H58)*100,1),")")</f>
        <v>(33.9)</v>
      </c>
      <c r="H56" s="302">
        <f>SUM(B56,D56,F56)</f>
        <v>0.28482331243033954</v>
      </c>
      <c r="I56" s="299" t="str">
        <f>CONCATENATE("(",ROUND((H56/$H58)*100,1),")")</f>
        <v>(88.5)</v>
      </c>
      <c r="K56" s="302">
        <f>B61-B56</f>
        <v>-1.8238465584227315E-2</v>
      </c>
      <c r="L56" s="302">
        <f>D61-D56</f>
        <v>-2.6825985808840661E-5</v>
      </c>
      <c r="M56" s="302">
        <f>F61-F56</f>
        <v>-1.7248614920243127E-2</v>
      </c>
      <c r="N56" s="302">
        <f>SUM(K56:M56)</f>
        <v>-3.5513906490279287E-2</v>
      </c>
    </row>
    <row r="57" spans="1:14" x14ac:dyDescent="0.2">
      <c r="A57" s="282" t="s">
        <v>365</v>
      </c>
      <c r="B57" s="302">
        <f>'Ind T6'!Q17</f>
        <v>2.9812615271445898E-2</v>
      </c>
      <c r="C57" s="299" t="str">
        <f>CONCATENATE("(",ROUND((B57/$H58)*100,1),")")</f>
        <v>(9.3)</v>
      </c>
      <c r="D57" s="302">
        <f>'Ind T6'!R17</f>
        <v>7.3640722982142408E-3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3.7176687569660138E-2</v>
      </c>
      <c r="I57" s="299" t="str">
        <f>CONCATENATE("(",ROUND((H57/$H58)*100,1),")")</f>
        <v>(11.5)</v>
      </c>
      <c r="K57" s="302">
        <f t="shared" ref="K57:K58" si="57">B62-B57</f>
        <v>-3.9858825977532597E-3</v>
      </c>
      <c r="L57" s="302">
        <f t="shared" ref="L57:L58" si="58">D62-D57</f>
        <v>-5.0021091196660386E-4</v>
      </c>
      <c r="M57" s="302">
        <f t="shared" ref="M57:M58" si="59">F62-F57</f>
        <v>0</v>
      </c>
      <c r="N57" s="302">
        <f t="shared" ref="N57:N58" si="60">SUM(K57:M57)</f>
        <v>-4.4860935097198636E-3</v>
      </c>
    </row>
    <row r="58" spans="1:14" x14ac:dyDescent="0.2">
      <c r="A58" s="282" t="s">
        <v>363</v>
      </c>
      <c r="B58" s="302">
        <f>SUM(B56:B57)</f>
        <v>0.20417484323205837</v>
      </c>
      <c r="C58" s="299" t="str">
        <f>CONCATENATE("(",ROUND((B58/$H58)*100,1),")")</f>
        <v>(63.4)</v>
      </c>
      <c r="D58" s="302">
        <f>SUM(D56:D57)</f>
        <v>8.6706012543201292E-3</v>
      </c>
      <c r="E58" s="299" t="str">
        <f>CONCATENATE("(",ROUND((D58/$H58)*100,1),")")</f>
        <v>(2.7)</v>
      </c>
      <c r="F58" s="302">
        <f>SUM(F56:F57)</f>
        <v>0.10915455551362116</v>
      </c>
      <c r="G58" s="299" t="str">
        <f>CONCATENATE("(",ROUND((F58/$H58)*100,1),")")</f>
        <v>(33.9)</v>
      </c>
      <c r="H58" s="302">
        <f>SUM(H56:H57)</f>
        <v>0.32199999999999968</v>
      </c>
      <c r="I58" s="299" t="str">
        <f>CONCATENATE("(",ROUND((H58/$H58)*100,1),")")</f>
        <v>(100)</v>
      </c>
      <c r="K58" s="302">
        <f t="shared" si="57"/>
        <v>-2.2224348181980574E-2</v>
      </c>
      <c r="L58" s="302">
        <f t="shared" si="58"/>
        <v>-5.2703689777544409E-4</v>
      </c>
      <c r="M58" s="302">
        <f t="shared" si="59"/>
        <v>-1.7248614920243127E-2</v>
      </c>
      <c r="N58" s="302">
        <f t="shared" si="60"/>
        <v>-3.9999999999999147E-2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0.15612376237638514</v>
      </c>
      <c r="C61" s="299" t="str">
        <f>CONCATENATE("(",ROUND((B61/$H63)*100,1),")")</f>
        <v>(55.4)</v>
      </c>
      <c r="D61" s="302">
        <f>'Ind T6'!W18</f>
        <v>1.2797029702970484E-3</v>
      </c>
      <c r="E61" s="299" t="str">
        <f>CONCATENATE("(",ROUND((D61/$H63)*100,1),")")</f>
        <v>(0.5)</v>
      </c>
      <c r="F61" s="302">
        <f>'Ind T6'!X18</f>
        <v>9.1905940593378033E-2</v>
      </c>
      <c r="G61" s="299" t="str">
        <f>CONCATENATE("(",ROUND((F61/$H63)*100,1),")")</f>
        <v>(32.6)</v>
      </c>
      <c r="H61" s="302">
        <f>SUM(B61,D61,F61)</f>
        <v>0.24930940594006024</v>
      </c>
      <c r="I61" s="299" t="str">
        <f>CONCATENATE("(",ROUND((H61/$H63)*100,1),")")</f>
        <v>(88.4)</v>
      </c>
      <c r="K61" s="302">
        <f>B61-B51</f>
        <v>-4.3179207920856028E-2</v>
      </c>
      <c r="L61" s="302">
        <f>D61-D51</f>
        <v>-1.7772277228369745E-4</v>
      </c>
      <c r="M61" s="302">
        <f>F61-F51</f>
        <v>-3.2825412541902771E-2</v>
      </c>
      <c r="N61" s="302">
        <f>SUM(K61:M61)</f>
        <v>-7.6182343235042499E-2</v>
      </c>
    </row>
    <row r="62" spans="1:14" x14ac:dyDescent="0.2">
      <c r="A62" s="282" t="s">
        <v>365</v>
      </c>
      <c r="B62" s="302">
        <f>'Ind T6'!V17</f>
        <v>2.5826732673692638E-2</v>
      </c>
      <c r="C62" s="299" t="str">
        <f>CONCATENATE("(",ROUND((B62/$H63)*100,1),")")</f>
        <v>(9.2)</v>
      </c>
      <c r="D62" s="302">
        <f>'Ind T6'!W17</f>
        <v>6.8638613862476369E-3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3.2690594059940278E-2</v>
      </c>
      <c r="I62" s="299" t="str">
        <f>CONCATENATE("(",ROUND((H62/$H63)*100,1),")")</f>
        <v>(11.6)</v>
      </c>
      <c r="K62" s="302">
        <f t="shared" ref="K62:K63" si="62">B62-B52</f>
        <v>-8.4227722765530776E-3</v>
      </c>
      <c r="L62" s="302">
        <f t="shared" ref="L62:L63" si="63">D62-D52</f>
        <v>-1.3948844884035163E-3</v>
      </c>
      <c r="M62" s="302">
        <f t="shared" ref="M62:M63" si="64">F62-F52</f>
        <v>0</v>
      </c>
      <c r="N62" s="302">
        <f t="shared" ref="N62:N63" si="65">SUM(K62:M62)</f>
        <v>-9.8176567649565939E-3</v>
      </c>
    </row>
    <row r="63" spans="1:14" x14ac:dyDescent="0.2">
      <c r="A63" s="282" t="s">
        <v>363</v>
      </c>
      <c r="B63" s="302">
        <f>SUM(B61:B62)</f>
        <v>0.18195049505007779</v>
      </c>
      <c r="C63" s="299" t="str">
        <f>CONCATENATE("(",ROUND((B63/$H63)*100,1),")")</f>
        <v>(64.5)</v>
      </c>
      <c r="D63" s="302">
        <f>SUM(D61:D62)</f>
        <v>8.1435643565446851E-3</v>
      </c>
      <c r="E63" s="299" t="str">
        <f>CONCATENATE("(",ROUND((D63/$H63)*100,1),")")</f>
        <v>(2.9)</v>
      </c>
      <c r="F63" s="302">
        <f>SUM(F61:F62)</f>
        <v>9.1905940593378033E-2</v>
      </c>
      <c r="G63" s="299" t="str">
        <f>CONCATENATE("(",ROUND((F63/$H63)*100,1),")")</f>
        <v>(32.6)</v>
      </c>
      <c r="H63" s="302">
        <f>SUM(H61:H62)</f>
        <v>0.28200000000000053</v>
      </c>
      <c r="I63" s="299" t="str">
        <f>CONCATENATE("(",ROUND((H63/$H63)*100,1),")")</f>
        <v>(100)</v>
      </c>
      <c r="K63" s="302">
        <f t="shared" si="62"/>
        <v>-5.1601980197409109E-2</v>
      </c>
      <c r="L63" s="302">
        <f t="shared" si="63"/>
        <v>-1.5726072606872133E-3</v>
      </c>
      <c r="M63" s="302">
        <f t="shared" si="64"/>
        <v>-3.2825412541902771E-2</v>
      </c>
      <c r="N63" s="302">
        <f t="shared" si="65"/>
        <v>-8.5999999999999091E-2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1.8119121515809256</v>
      </c>
      <c r="C72" s="299" t="str">
        <f>CONCATENATE("(",ROUND((B72/$H74)*100,1),")")</f>
        <v>(53.2)</v>
      </c>
      <c r="D72" s="302">
        <f>'Ind T6'!M27</f>
        <v>0.14076417162407759</v>
      </c>
      <c r="E72" s="299" t="str">
        <f>CONCATENATE("(",ROUND((D72/$H74)*100,1),")")</f>
        <v>(4.1)</v>
      </c>
      <c r="F72" s="302">
        <f>'Ind T6'!N27</f>
        <v>6.963560914470808E-2</v>
      </c>
      <c r="G72" s="299" t="str">
        <f>CONCATENATE("(",ROUND((F72/$H74)*100,1),")")</f>
        <v>(2)</v>
      </c>
      <c r="H72" s="302">
        <f>SUM(B72,D72,F72)</f>
        <v>2.022311932349711</v>
      </c>
      <c r="I72" s="299" t="str">
        <f>CONCATENATE("(",ROUND((H72/$H74)*100,1),")")</f>
        <v>(59.4)</v>
      </c>
      <c r="K72" s="302">
        <f>B77-B72</f>
        <v>0.17486324581328394</v>
      </c>
      <c r="L72" s="302">
        <f>D77-D72</f>
        <v>1.5254003977008379E-2</v>
      </c>
      <c r="M72" s="302">
        <f>F77-F72</f>
        <v>8.2115220716177245E-3</v>
      </c>
      <c r="N72" s="302">
        <f>SUM(K72:M72)</f>
        <v>0.19832877186191006</v>
      </c>
    </row>
    <row r="73" spans="1:14" x14ac:dyDescent="0.2">
      <c r="A73" s="282" t="s">
        <v>365</v>
      </c>
      <c r="B73" s="302">
        <f>'Ind T6'!L26</f>
        <v>0.82475007828909486</v>
      </c>
      <c r="C73" s="299" t="str">
        <f>CONCATENATE("(",ROUND((B73/$H74)*100,1),")")</f>
        <v>(24.2)</v>
      </c>
      <c r="D73" s="302">
        <f>'Ind T6'!M26</f>
        <v>0.45087190730852378</v>
      </c>
      <c r="E73" s="299" t="str">
        <f>CONCATENATE("(",ROUND((D73/$H74)*100,1),")")</f>
        <v>(13.2)</v>
      </c>
      <c r="F73" s="302">
        <f>'Ind T6'!N26</f>
        <v>0.10706608205267415</v>
      </c>
      <c r="G73" s="299" t="str">
        <f>CONCATENATE("(",ROUND((F73/$H74)*100,1),")")</f>
        <v>(3.1)</v>
      </c>
      <c r="H73" s="302">
        <f t="shared" ref="H73" si="66">SUM(B73,D73,F73)</f>
        <v>1.3826880676502928</v>
      </c>
      <c r="I73" s="299" t="str">
        <f>CONCATENATE("(",ROUND((H73/$H74)*100,1),")")</f>
        <v>(40.6)</v>
      </c>
      <c r="K73" s="302">
        <f t="shared" ref="K73:K74" si="67">B78-B73</f>
        <v>0.1237756467448361</v>
      </c>
      <c r="L73" s="302">
        <f t="shared" ref="L73:L74" si="68">D78-D73</f>
        <v>4.7954370415594305E-2</v>
      </c>
      <c r="M73" s="302">
        <f t="shared" ref="M73:M74" si="69">F78-F73</f>
        <v>1.4941210977658478E-2</v>
      </c>
      <c r="N73" s="302">
        <f t="shared" ref="N73:N74" si="70">SUM(K73:M73)</f>
        <v>0.1866712281380889</v>
      </c>
    </row>
    <row r="74" spans="1:14" x14ac:dyDescent="0.2">
      <c r="A74" s="282" t="s">
        <v>363</v>
      </c>
      <c r="B74" s="302">
        <f>SUM(B72:B73)</f>
        <v>2.6366622298700202</v>
      </c>
      <c r="C74" s="299" t="str">
        <f>CONCATENATE("(",ROUND((B74/$H74)*100,1),")")</f>
        <v>(77.4)</v>
      </c>
      <c r="D74" s="302">
        <f>SUM(D72:D73)</f>
        <v>0.59163607893260139</v>
      </c>
      <c r="E74" s="299" t="str">
        <f>CONCATENATE("(",ROUND((D74/$H74)*100,1),")")</f>
        <v>(17.4)</v>
      </c>
      <c r="F74" s="302">
        <f>SUM(F72:F73)</f>
        <v>0.17670169119738222</v>
      </c>
      <c r="G74" s="299" t="str">
        <f>CONCATENATE("(",ROUND((F74/$H74)*100,1),")")</f>
        <v>(5.2)</v>
      </c>
      <c r="H74" s="302">
        <f>SUM(H72:H73)</f>
        <v>3.4050000000000038</v>
      </c>
      <c r="I74" s="299" t="str">
        <f>CONCATENATE("(",ROUND((H74/$H74)*100,1),")")</f>
        <v>(100)</v>
      </c>
      <c r="K74" s="302">
        <f t="shared" si="67"/>
        <v>0.29863889255812026</v>
      </c>
      <c r="L74" s="302">
        <f t="shared" si="68"/>
        <v>6.3208374392602629E-2</v>
      </c>
      <c r="M74" s="302">
        <f t="shared" si="69"/>
        <v>2.3152733049276231E-2</v>
      </c>
      <c r="N74" s="302">
        <f t="shared" si="70"/>
        <v>0.38499999999999912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1.9867753973942095</v>
      </c>
      <c r="C77" s="299" t="str">
        <f>CONCATENATE("(",ROUND((B77/$H79)*100,1),")")</f>
        <v>(52.4)</v>
      </c>
      <c r="D77" s="302">
        <f>'Ind T6'!R27</f>
        <v>0.15601817560108597</v>
      </c>
      <c r="E77" s="299" t="str">
        <f>CONCATENATE("(",ROUND((D77/$H79)*100,1),")")</f>
        <v>(4.1)</v>
      </c>
      <c r="F77" s="302">
        <f>'Ind T6'!S27</f>
        <v>7.7847131216325804E-2</v>
      </c>
      <c r="G77" s="299" t="str">
        <f>CONCATENATE("(",ROUND((F77/$H79)*100,1),")")</f>
        <v>(2.1)</v>
      </c>
      <c r="H77" s="302">
        <f>SUM(B77,D77,F77)</f>
        <v>2.220640704211621</v>
      </c>
      <c r="I77" s="299" t="str">
        <f>CONCATENATE("(",ROUND((H77/$H79)*100,1),")")</f>
        <v>(58.6)</v>
      </c>
      <c r="K77" s="302">
        <f>B82-B77</f>
        <v>0.18320893786938863</v>
      </c>
      <c r="L77" s="302">
        <f>D82-D77</f>
        <v>1.8250076367001711E-2</v>
      </c>
      <c r="M77" s="302">
        <f>F82-F77</f>
        <v>1.2185995820306453E-2</v>
      </c>
      <c r="N77" s="302">
        <f>SUM(K77:M77)</f>
        <v>0.21364501005669678</v>
      </c>
    </row>
    <row r="78" spans="1:14" x14ac:dyDescent="0.2">
      <c r="A78" s="282" t="s">
        <v>365</v>
      </c>
      <c r="B78" s="302">
        <f>'Ind T6'!Q26</f>
        <v>0.94852572503393096</v>
      </c>
      <c r="C78" s="299" t="str">
        <f>CONCATENATE("(",ROUND((B78/$H79)*100,1),")")</f>
        <v>(25)</v>
      </c>
      <c r="D78" s="302">
        <f>'Ind T6'!R26</f>
        <v>0.49882627772411808</v>
      </c>
      <c r="E78" s="299" t="str">
        <f>CONCATENATE("(",ROUND((D78/$H79)*100,1),")")</f>
        <v>(13.2)</v>
      </c>
      <c r="F78" s="302">
        <f>'Ind T6'!S26</f>
        <v>0.12200729303033263</v>
      </c>
      <c r="G78" s="299" t="str">
        <f>CONCATENATE("(",ROUND((F78/$H79)*100,1),")")</f>
        <v>(3.2)</v>
      </c>
      <c r="H78" s="302">
        <f t="shared" ref="H78" si="71">SUM(B78,D78,F78)</f>
        <v>1.5693592957883817</v>
      </c>
      <c r="I78" s="299" t="str">
        <f>CONCATENATE("(",ROUND((H78/$H79)*100,1),")")</f>
        <v>(41.4)</v>
      </c>
      <c r="K78" s="302">
        <f t="shared" ref="K78:K79" si="72">B83-B78</f>
        <v>0.18263166692584254</v>
      </c>
      <c r="L78" s="302">
        <f t="shared" ref="L78:L79" si="73">D83-D78</f>
        <v>5.3953055124897176E-2</v>
      </c>
      <c r="M78" s="302">
        <f t="shared" ref="M78:M79" si="74">F83-F78</f>
        <v>1.9770267892555607E-2</v>
      </c>
      <c r="N78" s="302">
        <f t="shared" ref="N78:N79" si="75">SUM(K78:M78)</f>
        <v>0.25635498994329531</v>
      </c>
    </row>
    <row r="79" spans="1:14" x14ac:dyDescent="0.2">
      <c r="A79" s="282" t="s">
        <v>363</v>
      </c>
      <c r="B79" s="302">
        <f>SUM(B77:B78)</f>
        <v>2.9353011224281405</v>
      </c>
      <c r="C79" s="299" t="str">
        <f>CONCATENATE("(",ROUND((B79/$H79)*100,1),")")</f>
        <v>(77.4)</v>
      </c>
      <c r="D79" s="302">
        <f>SUM(D77:D78)</f>
        <v>0.65484445332520402</v>
      </c>
      <c r="E79" s="299" t="str">
        <f>CONCATENATE("(",ROUND((D79/$H79)*100,1),")")</f>
        <v>(17.3)</v>
      </c>
      <c r="F79" s="302">
        <f>SUM(F77:F78)</f>
        <v>0.19985442424665845</v>
      </c>
      <c r="G79" s="299" t="str">
        <f>CONCATENATE("(",ROUND((F79/$H79)*100,1),")")</f>
        <v>(5.3)</v>
      </c>
      <c r="H79" s="302">
        <f>SUM(H77:H78)</f>
        <v>3.7900000000000027</v>
      </c>
      <c r="I79" s="299" t="str">
        <f>CONCATENATE("(",ROUND((H79/$H79)*100,1),")")</f>
        <v>(100)</v>
      </c>
      <c r="K79" s="302">
        <f t="shared" si="72"/>
        <v>0.36584060479523117</v>
      </c>
      <c r="L79" s="302">
        <f t="shared" si="73"/>
        <v>7.2203131491898942E-2</v>
      </c>
      <c r="M79" s="302">
        <f t="shared" si="74"/>
        <v>3.1956263712862032E-2</v>
      </c>
      <c r="N79" s="302">
        <f t="shared" si="75"/>
        <v>0.46999999999999215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2.1699843352635981</v>
      </c>
      <c r="C82" s="299" t="str">
        <f>CONCATENATE("(",ROUND((B82/$H84)*100,1),")")</f>
        <v>(50.9)</v>
      </c>
      <c r="D82" s="302">
        <f>'Ind T6'!W27</f>
        <v>0.17426825196808768</v>
      </c>
      <c r="E82" s="299" t="str">
        <f>CONCATENATE("(",ROUND((D82/$H84)*100,1),")")</f>
        <v>(4.1)</v>
      </c>
      <c r="F82" s="302">
        <f>'Ind T6'!X27</f>
        <v>9.0033127036632257E-2</v>
      </c>
      <c r="G82" s="299" t="str">
        <f>CONCATENATE("(",ROUND((F82/$H84)*100,1),")")</f>
        <v>(2.1)</v>
      </c>
      <c r="H82" s="302">
        <f>SUM(B82,D82,F82)</f>
        <v>2.4342857142683183</v>
      </c>
      <c r="I82" s="299" t="str">
        <f>CONCATENATE("(",ROUND((H82/$H84)*100,1),")")</f>
        <v>(57.1)</v>
      </c>
      <c r="K82" s="302">
        <f>B82-B72</f>
        <v>0.35807218368267257</v>
      </c>
      <c r="L82" s="302">
        <f>D82-D72</f>
        <v>3.350408034401009E-2</v>
      </c>
      <c r="M82" s="302">
        <f>F82-F72</f>
        <v>2.0397517891924177E-2</v>
      </c>
      <c r="N82" s="302">
        <f>SUM(K82:M82)</f>
        <v>0.41197378191860684</v>
      </c>
    </row>
    <row r="83" spans="1:14" x14ac:dyDescent="0.2">
      <c r="A83" s="282" t="s">
        <v>365</v>
      </c>
      <c r="B83" s="302">
        <f>'Ind T6'!V26</f>
        <v>1.1311573919597735</v>
      </c>
      <c r="C83" s="299" t="str">
        <f>CONCATENATE("(",ROUND((B83/$H84)*100,1),")")</f>
        <v>(26.6)</v>
      </c>
      <c r="D83" s="302">
        <f>'Ind T6'!W26</f>
        <v>0.55277933284901526</v>
      </c>
      <c r="E83" s="299" t="str">
        <f>CONCATENATE("(",ROUND((D83/$H84)*100,1),")")</f>
        <v>(13)</v>
      </c>
      <c r="F83" s="302">
        <f>'Ind T6'!X26</f>
        <v>0.14177756092288823</v>
      </c>
      <c r="G83" s="299" t="str">
        <f>CONCATENATE("(",ROUND((F83/$H84)*100,1),")")</f>
        <v>(3.3)</v>
      </c>
      <c r="H83" s="302">
        <f t="shared" ref="H83" si="76">SUM(B83,D83,F83)</f>
        <v>1.8257142857316768</v>
      </c>
      <c r="I83" s="299" t="str">
        <f>CONCATENATE("(",ROUND((H83/$H84)*100,1),")")</f>
        <v>(42.9)</v>
      </c>
      <c r="K83" s="302">
        <f t="shared" ref="K83:K84" si="77">B83-B73</f>
        <v>0.30640731367067864</v>
      </c>
      <c r="L83" s="302">
        <f t="shared" ref="L83:L84" si="78">D83-D73</f>
        <v>0.10190742554049148</v>
      </c>
      <c r="M83" s="302">
        <f t="shared" ref="M83:M84" si="79">F83-F73</f>
        <v>3.4711478870214085E-2</v>
      </c>
      <c r="N83" s="302">
        <f t="shared" ref="N83:N84" si="80">SUM(K83:M83)</f>
        <v>0.4430262180813842</v>
      </c>
    </row>
    <row r="84" spans="1:14" x14ac:dyDescent="0.2">
      <c r="A84" s="282" t="s">
        <v>363</v>
      </c>
      <c r="B84" s="302">
        <f>SUM(B82:B83)</f>
        <v>3.3011417272233716</v>
      </c>
      <c r="C84" s="299" t="str">
        <f>CONCATENATE("(",ROUND((B84/$H84)*100,1),")")</f>
        <v>(77.5)</v>
      </c>
      <c r="D84" s="302">
        <f>SUM(D82:D83)</f>
        <v>0.72704758481710297</v>
      </c>
      <c r="E84" s="299" t="str">
        <f>CONCATENATE("(",ROUND((D84/$H84)*100,1),")")</f>
        <v>(17.1)</v>
      </c>
      <c r="F84" s="302">
        <f>SUM(F82:F83)</f>
        <v>0.23181068795952048</v>
      </c>
      <c r="G84" s="299" t="str">
        <f>CONCATENATE("(",ROUND((F84/$H84)*100,1),")")</f>
        <v>(5.4)</v>
      </c>
      <c r="H84" s="302">
        <f>SUM(H82:H83)</f>
        <v>4.2599999999999953</v>
      </c>
      <c r="I84" s="299" t="str">
        <f>CONCATENATE("(",ROUND((H84/$H84)*100,1),")")</f>
        <v>(100)</v>
      </c>
      <c r="K84" s="302">
        <f t="shared" si="77"/>
        <v>0.66447949735335143</v>
      </c>
      <c r="L84" s="302">
        <f t="shared" si="78"/>
        <v>0.13541150588450157</v>
      </c>
      <c r="M84" s="302">
        <f t="shared" si="79"/>
        <v>5.5108996762138263E-2</v>
      </c>
      <c r="N84" s="302">
        <f t="shared" si="80"/>
        <v>0.85499999999999132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3.8187671333626358</v>
      </c>
      <c r="C93" s="299" t="str">
        <f>CONCATENATE("(",ROUND((B93/$H95)*100,1),")")</f>
        <v>(68.7)</v>
      </c>
      <c r="D93" s="302">
        <f>'Ind T6'!M36</f>
        <v>0.12451257426894584</v>
      </c>
      <c r="E93" s="299" t="str">
        <f>CONCATENATE("(",ROUND((D93/$H95)*100,1),")")</f>
        <v>(2.2)</v>
      </c>
      <c r="F93" s="302">
        <f>'Ind T6'!N36</f>
        <v>0.19784663803896763</v>
      </c>
      <c r="G93" s="299" t="str">
        <f>CONCATENATE("(",ROUND((F93/$H95)*100,1),")")</f>
        <v>(3.6)</v>
      </c>
      <c r="H93" s="302">
        <f>SUM(B93,D93,F93)</f>
        <v>4.1411263456705498</v>
      </c>
      <c r="I93" s="299" t="str">
        <f>CONCATENATE("(",ROUND((H93/$H95)*100,1),")")</f>
        <v>(74.5)</v>
      </c>
      <c r="K93" s="302">
        <f>B98-B93</f>
        <v>-0.14089490084473066</v>
      </c>
      <c r="L93" s="302">
        <f>D98-D93</f>
        <v>-2.3334153333337687E-3</v>
      </c>
      <c r="M93" s="302">
        <f>F98-F93</f>
        <v>1.8661325241595972E-3</v>
      </c>
      <c r="N93" s="302">
        <f>SUM(K93:M93)</f>
        <v>-0.14136218365390482</v>
      </c>
    </row>
    <row r="94" spans="1:14" x14ac:dyDescent="0.2">
      <c r="A94" s="282" t="s">
        <v>365</v>
      </c>
      <c r="B94" s="302">
        <f>'Ind T6'!L35</f>
        <v>0.96110953584760417</v>
      </c>
      <c r="C94" s="299" t="str">
        <f>CONCATENATE("(",ROUND((B94/$H95)*100,1),")")</f>
        <v>(17.3)</v>
      </c>
      <c r="D94" s="302">
        <f>'Ind T6'!M35</f>
        <v>0.31990656803877138</v>
      </c>
      <c r="E94" s="299" t="str">
        <f>CONCATENATE("(",ROUND((D94/$H95)*100,1),")")</f>
        <v>(5.8)</v>
      </c>
      <c r="F94" s="302">
        <f>'Ind T6'!N35</f>
        <v>0.1368575504430819</v>
      </c>
      <c r="G94" s="299" t="str">
        <f>CONCATENATE("(",ROUND((F94/$H95)*100,1),")")</f>
        <v>(2.5)</v>
      </c>
      <c r="H94" s="302">
        <f t="shared" ref="H94" si="81">SUM(B94,D94,F94)</f>
        <v>1.4178736543294574</v>
      </c>
      <c r="I94" s="299" t="str">
        <f>CONCATENATE("(",ROUND((H94/$H95)*100,1),")")</f>
        <v>(25.5)</v>
      </c>
      <c r="K94" s="302">
        <f t="shared" ref="K94:K95" si="82">B99-B94</f>
        <v>-8.2998218587911454E-2</v>
      </c>
      <c r="L94" s="302">
        <f t="shared" ref="L94:L95" si="83">D99-D94</f>
        <v>-1.2732047314425954E-2</v>
      </c>
      <c r="M94" s="302">
        <f t="shared" ref="M94:M95" si="84">F99-F94</f>
        <v>-3.9075504437558473E-3</v>
      </c>
      <c r="N94" s="302">
        <f t="shared" ref="N94:N95" si="85">SUM(K94:M94)</f>
        <v>-9.9637816346093255E-2</v>
      </c>
    </row>
    <row r="95" spans="1:14" x14ac:dyDescent="0.2">
      <c r="A95" s="282" t="s">
        <v>363</v>
      </c>
      <c r="B95" s="302">
        <f>SUM(B93:B94)</f>
        <v>4.7798766692102399</v>
      </c>
      <c r="C95" s="299" t="str">
        <f>CONCATENATE("(",ROUND((B95/$H95)*100,1),")")</f>
        <v>(86)</v>
      </c>
      <c r="D95" s="302">
        <f>SUM(D93:D94)</f>
        <v>0.44441914230771723</v>
      </c>
      <c r="E95" s="299" t="str">
        <f>CONCATENATE("(",ROUND((D95/$H95)*100,1),")")</f>
        <v>(8)</v>
      </c>
      <c r="F95" s="302">
        <f>SUM(F93:F94)</f>
        <v>0.33470418848204952</v>
      </c>
      <c r="G95" s="299" t="str">
        <f>CONCATENATE("(",ROUND((F95/$H95)*100,1),")")</f>
        <v>(6)</v>
      </c>
      <c r="H95" s="302">
        <f>SUM(H93:H94)</f>
        <v>5.5590000000000073</v>
      </c>
      <c r="I95" s="299" t="str">
        <f>CONCATENATE("(",ROUND((H95/$H95)*100,1),")")</f>
        <v>(100)</v>
      </c>
      <c r="K95" s="302">
        <f t="shared" si="82"/>
        <v>-0.2238931194326419</v>
      </c>
      <c r="L95" s="302">
        <f t="shared" si="83"/>
        <v>-1.5065462647759709E-2</v>
      </c>
      <c r="M95" s="302">
        <f t="shared" si="84"/>
        <v>-2.0414179195962223E-3</v>
      </c>
      <c r="N95" s="302">
        <f t="shared" si="85"/>
        <v>-0.24099999999999783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3.6778722325179052</v>
      </c>
      <c r="C98" s="299" t="str">
        <f>CONCATENATE("(",ROUND((B98/$H100)*100,1),")")</f>
        <v>(69.2)</v>
      </c>
      <c r="D98" s="302">
        <f>'Ind T6'!R36</f>
        <v>0.12217915893561207</v>
      </c>
      <c r="E98" s="299" t="str">
        <f>CONCATENATE("(",ROUND((D98/$H100)*100,1),")")</f>
        <v>(2.3)</v>
      </c>
      <c r="F98" s="302">
        <f>'Ind T6'!S36</f>
        <v>0.19971277056312722</v>
      </c>
      <c r="G98" s="299" t="str">
        <f>CONCATENATE("(",ROUND((F98/$H100)*100,1),")")</f>
        <v>(3.8)</v>
      </c>
      <c r="H98" s="302">
        <f>SUM(B98,D98,F98)</f>
        <v>3.9997641620166449</v>
      </c>
      <c r="I98" s="299" t="str">
        <f>CONCATENATE("(",ROUND((H98/$H100)*100,1),")")</f>
        <v>(75.2)</v>
      </c>
      <c r="K98" s="302">
        <f>B103-B98</f>
        <v>-0.72293615937717837</v>
      </c>
      <c r="L98" s="302">
        <f>D103-D98</f>
        <v>-1.9238902352934184E-2</v>
      </c>
      <c r="M98" s="302">
        <f>F103-F98</f>
        <v>-2.687480889197838E-2</v>
      </c>
      <c r="N98" s="302">
        <f>SUM(K98:M98)</f>
        <v>-0.76904987062209096</v>
      </c>
    </row>
    <row r="99" spans="1:14" x14ac:dyDescent="0.2">
      <c r="A99" s="282" t="s">
        <v>365</v>
      </c>
      <c r="B99" s="302">
        <f>'Ind T6'!Q35</f>
        <v>0.87811131725969271</v>
      </c>
      <c r="C99" s="299" t="str">
        <f>CONCATENATE("(",ROUND((B99/$H100)*100,1),")")</f>
        <v>(16.5)</v>
      </c>
      <c r="D99" s="302">
        <f>'Ind T6'!R35</f>
        <v>0.30717452072434542</v>
      </c>
      <c r="E99" s="299" t="str">
        <f>CONCATENATE("(",ROUND((D99/$H100)*100,1),")")</f>
        <v>(5.8)</v>
      </c>
      <c r="F99" s="302">
        <f>'Ind T6'!S35</f>
        <v>0.13294999999932605</v>
      </c>
      <c r="G99" s="299" t="str">
        <f>CONCATENATE("(",ROUND((F99/$H100)*100,1),")")</f>
        <v>(2.5)</v>
      </c>
      <c r="H99" s="302">
        <f t="shared" ref="H99" si="86">SUM(B99,D99,F99)</f>
        <v>1.3182358379833641</v>
      </c>
      <c r="I99" s="299" t="str">
        <f>CONCATENATE("(",ROUND((H99/$H100)*100,1),")")</f>
        <v>(24.8)</v>
      </c>
      <c r="K99" s="302">
        <f t="shared" ref="K99:K100" si="87">B104-B99</f>
        <v>-0.21522689954401664</v>
      </c>
      <c r="L99" s="302">
        <f t="shared" ref="L99:L100" si="88">D104-D99</f>
        <v>-6.2490190668403944E-2</v>
      </c>
      <c r="M99" s="302">
        <f t="shared" ref="M99:M100" si="89">F104-F99</f>
        <v>-1.8233039165502507E-2</v>
      </c>
      <c r="N99" s="302">
        <f t="shared" ref="N99:N100" si="90">SUM(K99:M99)</f>
        <v>-0.29595012937792309</v>
      </c>
    </row>
    <row r="100" spans="1:14" x14ac:dyDescent="0.2">
      <c r="A100" s="282" t="s">
        <v>363</v>
      </c>
      <c r="B100" s="302">
        <f>SUM(B98:B99)</f>
        <v>4.555983549777598</v>
      </c>
      <c r="C100" s="299" t="str">
        <f>CONCATENATE("(",ROUND((B100/$H100)*100,1),")")</f>
        <v>(85.7)</v>
      </c>
      <c r="D100" s="302">
        <f>SUM(D98:D99)</f>
        <v>0.42935367965995752</v>
      </c>
      <c r="E100" s="299" t="str">
        <f>CONCATENATE("(",ROUND((D100/$H100)*100,1),")")</f>
        <v>(8.1)</v>
      </c>
      <c r="F100" s="302">
        <f>SUM(F98:F99)</f>
        <v>0.3326627705624533</v>
      </c>
      <c r="G100" s="299" t="str">
        <f>CONCATENATE("(",ROUND((F100/$H100)*100,1),")")</f>
        <v>(6.3)</v>
      </c>
      <c r="H100" s="302">
        <f>SUM(H98:H99)</f>
        <v>5.3180000000000085</v>
      </c>
      <c r="I100" s="299" t="str">
        <f>CONCATENATE("(",ROUND((H100/$H100)*100,1),")")</f>
        <v>(100)</v>
      </c>
      <c r="K100" s="302">
        <f t="shared" si="87"/>
        <v>-0.93816305892119534</v>
      </c>
      <c r="L100" s="302">
        <f t="shared" si="88"/>
        <v>-8.1729093021338128E-2</v>
      </c>
      <c r="M100" s="302">
        <f t="shared" si="89"/>
        <v>-4.5107848057480915E-2</v>
      </c>
      <c r="N100" s="302">
        <f t="shared" si="90"/>
        <v>-1.0650000000000144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2.9549360731407268</v>
      </c>
      <c r="C103" s="299" t="str">
        <f>CONCATENATE("(",ROUND((B103/$H105)*100,1),")")</f>
        <v>(69.5)</v>
      </c>
      <c r="D103" s="302">
        <f>'Ind T6'!W36</f>
        <v>0.10294025658267789</v>
      </c>
      <c r="E103" s="299" t="str">
        <f>CONCATENATE("(",ROUND((D103/$H105)*100,1),")")</f>
        <v>(2.4)</v>
      </c>
      <c r="F103" s="302">
        <f>'Ind T6'!X36</f>
        <v>0.17283796167114884</v>
      </c>
      <c r="G103" s="299" t="str">
        <f>CONCATENATE("(",ROUND((F103/$H105)*100,1),")")</f>
        <v>(4.1)</v>
      </c>
      <c r="H103" s="302">
        <f>SUM(B103,D103,F103)</f>
        <v>3.2307142913945537</v>
      </c>
      <c r="I103" s="299" t="str">
        <f>CONCATENATE("(",ROUND((H103/$H105)*100,1),")")</f>
        <v>(76)</v>
      </c>
      <c r="K103" s="302">
        <f>B103-B93</f>
        <v>-0.86383106022190903</v>
      </c>
      <c r="L103" s="302">
        <f>D103-D93</f>
        <v>-2.1572317686267953E-2</v>
      </c>
      <c r="M103" s="302">
        <f>F103-F93</f>
        <v>-2.5008676367818783E-2</v>
      </c>
      <c r="N103" s="302">
        <f>SUM(K103:M103)</f>
        <v>-0.91041205427599581</v>
      </c>
    </row>
    <row r="104" spans="1:14" x14ac:dyDescent="0.2">
      <c r="A104" s="282" t="s">
        <v>365</v>
      </c>
      <c r="B104" s="302">
        <f>'Ind T6'!V35</f>
        <v>0.66288441771567608</v>
      </c>
      <c r="C104" s="299" t="str">
        <f>CONCATENATE("(",ROUND((B104/$H105)*100,1),")")</f>
        <v>(15.6)</v>
      </c>
      <c r="D104" s="302">
        <f>'Ind T6'!W35</f>
        <v>0.24468433005594148</v>
      </c>
      <c r="E104" s="299" t="str">
        <f>CONCATENATE("(",ROUND((D104/$H105)*100,1),")")</f>
        <v>(5.8)</v>
      </c>
      <c r="F104" s="302">
        <f>'Ind T6'!X35</f>
        <v>0.11471696083382354</v>
      </c>
      <c r="G104" s="299" t="str">
        <f>CONCATENATE("(",ROUND((F104/$H105)*100,1),")")</f>
        <v>(2.7)</v>
      </c>
      <c r="H104" s="302">
        <f t="shared" ref="H104" si="91">SUM(B104,D104,F104)</f>
        <v>1.0222857086054411</v>
      </c>
      <c r="I104" s="299" t="str">
        <f>CONCATENATE("(",ROUND((H104/$H105)*100,1),")")</f>
        <v>(24)</v>
      </c>
      <c r="K104" s="302">
        <f t="shared" ref="K104:K105" si="92">B104-B94</f>
        <v>-0.29822511813192809</v>
      </c>
      <c r="L104" s="302">
        <f t="shared" ref="L104:L105" si="93">D104-D94</f>
        <v>-7.5222237982829898E-2</v>
      </c>
      <c r="M104" s="302">
        <f t="shared" ref="M104:M105" si="94">F104-F94</f>
        <v>-2.2140589609258354E-2</v>
      </c>
      <c r="N104" s="302">
        <f t="shared" ref="N104:N105" si="95">SUM(K104:M104)</f>
        <v>-0.39558794572401634</v>
      </c>
    </row>
    <row r="105" spans="1:14" x14ac:dyDescent="0.2">
      <c r="A105" s="282" t="s">
        <v>363</v>
      </c>
      <c r="B105" s="302">
        <f>SUM(B103:B104)</f>
        <v>3.6178204908564027</v>
      </c>
      <c r="C105" s="299" t="str">
        <f>CONCATENATE("(",ROUND((B105/$H105)*100,1),")")</f>
        <v>(85.1)</v>
      </c>
      <c r="D105" s="302">
        <f>SUM(D103:D104)</f>
        <v>0.34762458663861939</v>
      </c>
      <c r="E105" s="299" t="str">
        <f>CONCATENATE("(",ROUND((D105/$H105)*100,1),")")</f>
        <v>(8.2)</v>
      </c>
      <c r="F105" s="302">
        <f>SUM(F103:F104)</f>
        <v>0.28755492250497239</v>
      </c>
      <c r="G105" s="299" t="str">
        <f>CONCATENATE("(",ROUND((F105/$H105)*100,1),")")</f>
        <v>(6.8)</v>
      </c>
      <c r="H105" s="302">
        <f>SUM(H103:H104)</f>
        <v>4.2529999999999948</v>
      </c>
      <c r="I105" s="299" t="str">
        <f>CONCATENATE("(",ROUND((H105/$H105)*100,1),")")</f>
        <v>(100)</v>
      </c>
      <c r="K105" s="302">
        <f t="shared" si="92"/>
        <v>-1.1620561783538372</v>
      </c>
      <c r="L105" s="302">
        <f t="shared" si="93"/>
        <v>-9.6794555669097837E-2</v>
      </c>
      <c r="M105" s="302">
        <f t="shared" si="94"/>
        <v>-4.7149265977077137E-2</v>
      </c>
      <c r="N105" s="302">
        <f t="shared" si="95"/>
        <v>-1.3060000000000123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12.373871849148502</v>
      </c>
      <c r="C114" s="299" t="str">
        <f>CONCATENATE("(",ROUND((B114/$H116)*100,1),")")</f>
        <v>(65.9)</v>
      </c>
      <c r="D114" s="302">
        <f>'Ind T6'!M45</f>
        <v>0.52621477755621837</v>
      </c>
      <c r="E114" s="299" t="str">
        <f>CONCATENATE("(",ROUND((D114/$H116)*100,1),")")</f>
        <v>(2.8)</v>
      </c>
      <c r="F114" s="302">
        <f>'Ind T6'!N45</f>
        <v>1.251356214314693</v>
      </c>
      <c r="G114" s="299" t="str">
        <f>CONCATENATE("(",ROUND((F114/$H116)*100,1),")")</f>
        <v>(6.7)</v>
      </c>
      <c r="H114" s="302">
        <f>SUM(B114,D114,F114)</f>
        <v>14.151442841019414</v>
      </c>
      <c r="I114" s="299" t="str">
        <f>CONCATENATE("(",ROUND((H114/$H116)*100,1),")")</f>
        <v>(75.3)</v>
      </c>
      <c r="K114" s="302">
        <f>B119-B114</f>
        <v>-0.93271800217816647</v>
      </c>
      <c r="L114" s="302">
        <f>D119-D114</f>
        <v>-3.7019427242886316E-2</v>
      </c>
      <c r="M114" s="302">
        <f>F119-F114</f>
        <v>-9.0826411885285285E-2</v>
      </c>
      <c r="N114" s="302">
        <f>SUM(K114:M114)</f>
        <v>-1.0605638413063381</v>
      </c>
    </row>
    <row r="115" spans="1:14" x14ac:dyDescent="0.2">
      <c r="A115" s="282" t="s">
        <v>365</v>
      </c>
      <c r="B115" s="302">
        <f>'Ind T6'!L44</f>
        <v>2.8897169475399953</v>
      </c>
      <c r="C115" s="299" t="str">
        <f>CONCATENATE("(",ROUND((B115/$H116)*100,1),")")</f>
        <v>(15.4)</v>
      </c>
      <c r="D115" s="302">
        <f>'Ind T6'!M44</f>
        <v>1.164277797394726</v>
      </c>
      <c r="E115" s="299" t="str">
        <f>CONCATENATE("(",ROUND((D115/$H116)*100,1),")")</f>
        <v>(6.2)</v>
      </c>
      <c r="F115" s="302">
        <f>'Ind T6'!N44</f>
        <v>0.57556241404588493</v>
      </c>
      <c r="G115" s="299" t="str">
        <f>CONCATENATE("(",ROUND((F115/$H116)*100,1),")")</f>
        <v>(3.1)</v>
      </c>
      <c r="H115" s="302">
        <f t="shared" ref="H115" si="96">SUM(B115,D115,F115)</f>
        <v>4.6295571589806066</v>
      </c>
      <c r="I115" s="299" t="str">
        <f>CONCATENATE("(",ROUND((H115/$H116)*100,1),")")</f>
        <v>(24.7)</v>
      </c>
      <c r="K115" s="302">
        <f t="shared" ref="K115:K116" si="97">B120-B115</f>
        <v>-0.19638139483580019</v>
      </c>
      <c r="L115" s="302">
        <f t="shared" ref="L115:L116" si="98">D120-D115</f>
        <v>-7.7155860835565138E-2</v>
      </c>
      <c r="M115" s="302">
        <f t="shared" ref="M115:M116" si="99">F120-F115</f>
        <v>-5.7898903022312376E-2</v>
      </c>
      <c r="N115" s="302">
        <f t="shared" ref="N115:N116" si="100">SUM(K115:M115)</f>
        <v>-0.33143615869367771</v>
      </c>
    </row>
    <row r="116" spans="1:14" x14ac:dyDescent="0.2">
      <c r="A116" s="282" t="s">
        <v>363</v>
      </c>
      <c r="B116" s="302">
        <f>SUM(B114:B115)</f>
        <v>15.263588796688497</v>
      </c>
      <c r="C116" s="299" t="str">
        <f>CONCATENATE("(",ROUND((B116/$H116)*100,1),")")</f>
        <v>(81.3)</v>
      </c>
      <c r="D116" s="302">
        <f>SUM(D114:D115)</f>
        <v>1.6904925749509445</v>
      </c>
      <c r="E116" s="299" t="str">
        <f>CONCATENATE("(",ROUND((D116/$H116)*100,1),")")</f>
        <v>(9)</v>
      </c>
      <c r="F116" s="302">
        <f>SUM(F114:F115)</f>
        <v>1.8269186283605778</v>
      </c>
      <c r="G116" s="299" t="str">
        <f>CONCATENATE("(",ROUND((F116/$H116)*100,1),")")</f>
        <v>(9.7)</v>
      </c>
      <c r="H116" s="302">
        <f>SUM(H114:H115)</f>
        <v>18.78100000000002</v>
      </c>
      <c r="I116" s="299" t="str">
        <f>CONCATENATE("(",ROUND((H116/$H116)*100,1),")")</f>
        <v>(100)</v>
      </c>
      <c r="K116" s="302">
        <f t="shared" si="97"/>
        <v>-1.1290993970139667</v>
      </c>
      <c r="L116" s="302">
        <f t="shared" si="98"/>
        <v>-0.11417528807845168</v>
      </c>
      <c r="M116" s="302">
        <f t="shared" si="99"/>
        <v>-0.14872531490759755</v>
      </c>
      <c r="N116" s="302">
        <f t="shared" si="100"/>
        <v>-1.3920000000000159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11.441153846970336</v>
      </c>
      <c r="C119" s="299" t="str">
        <f>CONCATENATE("(",ROUND((B119/$H121)*100,1),")")</f>
        <v>(65.8)</v>
      </c>
      <c r="D119" s="302">
        <f>'Ind T6'!R45</f>
        <v>0.48919535031333206</v>
      </c>
      <c r="E119" s="299" t="str">
        <f>CONCATENATE("(",ROUND((D119/$H121)*100,1),")")</f>
        <v>(2.8)</v>
      </c>
      <c r="F119" s="302">
        <f>'Ind T6'!S45</f>
        <v>1.1605298024294077</v>
      </c>
      <c r="G119" s="299" t="str">
        <f>CONCATENATE("(",ROUND((F119/$H121)*100,1),")")</f>
        <v>(6.7)</v>
      </c>
      <c r="H119" s="302">
        <f>SUM(B119,D119,F119)</f>
        <v>13.090878999713077</v>
      </c>
      <c r="I119" s="299" t="str">
        <f>CONCATENATE("(",ROUND((H119/$H121)*100,1),")")</f>
        <v>(75.3)</v>
      </c>
      <c r="K119" s="302">
        <f>B124-B119</f>
        <v>-1.5620037500924226</v>
      </c>
      <c r="L119" s="302">
        <f>D124-D119</f>
        <v>-5.8665891637872558E-2</v>
      </c>
      <c r="M119" s="302">
        <f>F124-F119</f>
        <v>-0.10825912248136671</v>
      </c>
      <c r="N119" s="302">
        <f>SUM(K119:M119)</f>
        <v>-1.728928764211662</v>
      </c>
    </row>
    <row r="120" spans="1:14" x14ac:dyDescent="0.2">
      <c r="A120" s="282" t="s">
        <v>365</v>
      </c>
      <c r="B120" s="302">
        <f>'Ind T6'!Q44</f>
        <v>2.6933355527041951</v>
      </c>
      <c r="C120" s="299" t="str">
        <f>CONCATENATE("(",ROUND((B120/$H121)*100,1),")")</f>
        <v>(15.5)</v>
      </c>
      <c r="D120" s="302">
        <f>'Ind T6'!R44</f>
        <v>1.0871219365591609</v>
      </c>
      <c r="E120" s="299" t="str">
        <f>CONCATENATE("(",ROUND((D120/$H121)*100,1),")")</f>
        <v>(6.3)</v>
      </c>
      <c r="F120" s="302">
        <f>'Ind T6'!S44</f>
        <v>0.51766351102357255</v>
      </c>
      <c r="G120" s="299" t="str">
        <f>CONCATENATE("(",ROUND((F120/$H121)*100,1),")")</f>
        <v>(3)</v>
      </c>
      <c r="H120" s="302">
        <f t="shared" ref="H120" si="101">SUM(B120,D120,F120)</f>
        <v>4.2981210002869288</v>
      </c>
      <c r="I120" s="299" t="str">
        <f>CONCATENATE("(",ROUND((H120/$H121)*100,1),")")</f>
        <v>(24.7)</v>
      </c>
      <c r="K120" s="302">
        <f t="shared" ref="K120:K121" si="102">B125-B120</f>
        <v>-0.28449619508614266</v>
      </c>
      <c r="L120" s="302">
        <f t="shared" ref="L120:L121" si="103">D125-D120</f>
        <v>-0.11465489810897389</v>
      </c>
      <c r="M120" s="302">
        <f t="shared" ref="M120:M121" si="104">F125-F120</f>
        <v>-6.3920142593220985E-2</v>
      </c>
      <c r="N120" s="302">
        <f t="shared" ref="N120:N121" si="105">SUM(K120:M120)</f>
        <v>-0.46307123578833753</v>
      </c>
    </row>
    <row r="121" spans="1:14" x14ac:dyDescent="0.2">
      <c r="A121" s="282" t="s">
        <v>363</v>
      </c>
      <c r="B121" s="302">
        <f>SUM(B119:B120)</f>
        <v>14.13448939967453</v>
      </c>
      <c r="C121" s="299" t="str">
        <f>CONCATENATE("(",ROUND((B121/$H121)*100,1),")")</f>
        <v>(81.3)</v>
      </c>
      <c r="D121" s="302">
        <f>SUM(D119:D120)</f>
        <v>1.5763172868724928</v>
      </c>
      <c r="E121" s="299" t="str">
        <f>CONCATENATE("(",ROUND((D121/$H121)*100,1),")")</f>
        <v>(9.1)</v>
      </c>
      <c r="F121" s="302">
        <f>SUM(F119:F120)</f>
        <v>1.6781933134529803</v>
      </c>
      <c r="G121" s="299" t="str">
        <f>CONCATENATE("(",ROUND((F121/$H121)*100,1),")")</f>
        <v>(9.7)</v>
      </c>
      <c r="H121" s="302">
        <f>SUM(H119:H120)</f>
        <v>17.389000000000006</v>
      </c>
      <c r="I121" s="299" t="str">
        <f>CONCATENATE("(",ROUND((H121/$H121)*100,1),")")</f>
        <v>(100)</v>
      </c>
      <c r="K121" s="302">
        <f t="shared" si="102"/>
        <v>-1.8464999451785644</v>
      </c>
      <c r="L121" s="302">
        <f t="shared" si="103"/>
        <v>-0.17332078974684628</v>
      </c>
      <c r="M121" s="302">
        <f t="shared" si="104"/>
        <v>-0.1721792650745877</v>
      </c>
      <c r="N121" s="302">
        <f t="shared" si="105"/>
        <v>-2.1919999999999984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9.8791500968779129</v>
      </c>
      <c r="C124" s="299" t="str">
        <f>CONCATENATE("(",ROUND((B124/$H126)*100,1),")")</f>
        <v>(65)</v>
      </c>
      <c r="D124" s="302">
        <f>'Ind T6'!W45</f>
        <v>0.4305294586754595</v>
      </c>
      <c r="E124" s="299" t="str">
        <f>CONCATENATE("(",ROUND((D124/$H126)*100,1),")")</f>
        <v>(2.8)</v>
      </c>
      <c r="F124" s="302">
        <f>'Ind T6'!X45</f>
        <v>1.052270679948041</v>
      </c>
      <c r="G124" s="299" t="str">
        <f>CONCATENATE("(",ROUND((F124/$H126)*100,1),")")</f>
        <v>(6.9)</v>
      </c>
      <c r="H124" s="302">
        <f>SUM(B124,D124,F124)</f>
        <v>11.361950235501414</v>
      </c>
      <c r="I124" s="299" t="str">
        <f>CONCATENATE("(",ROUND((H124/$H126)*100,1),")")</f>
        <v>(74.8)</v>
      </c>
      <c r="K124" s="302">
        <f>B124-B114</f>
        <v>-2.4947217522705891</v>
      </c>
      <c r="L124" s="302">
        <f>D124-D114</f>
        <v>-9.5685318880758874E-2</v>
      </c>
      <c r="M124" s="302">
        <f>F124-F114</f>
        <v>-0.19908553436665199</v>
      </c>
      <c r="N124" s="302">
        <f>SUM(K124:M124)</f>
        <v>-2.7894926055179998</v>
      </c>
    </row>
    <row r="125" spans="1:14" x14ac:dyDescent="0.2">
      <c r="A125" s="282" t="s">
        <v>365</v>
      </c>
      <c r="B125" s="302">
        <f>'Ind T6'!V44</f>
        <v>2.4088393576180525</v>
      </c>
      <c r="C125" s="299" t="str">
        <f>CONCATENATE("(",ROUND((B125/$H126)*100,1),")")</f>
        <v>(15.9)</v>
      </c>
      <c r="D125" s="302">
        <f>'Ind T6'!W44</f>
        <v>0.972467038450187</v>
      </c>
      <c r="E125" s="299" t="str">
        <f>CONCATENATE("(",ROUND((D125/$H126)*100,1),")")</f>
        <v>(6.4)</v>
      </c>
      <c r="F125" s="302">
        <f>'Ind T6'!X44</f>
        <v>0.45374336843035157</v>
      </c>
      <c r="G125" s="299" t="str">
        <f>CONCATENATE("(",ROUND((F125/$H126)*100,1),")")</f>
        <v>(3)</v>
      </c>
      <c r="H125" s="302">
        <f t="shared" ref="H125" si="106">SUM(B125,D125,F125)</f>
        <v>3.8350497644985913</v>
      </c>
      <c r="I125" s="299" t="str">
        <f>CONCATENATE("(",ROUND((H125/$H126)*100,1),")")</f>
        <v>(25.2)</v>
      </c>
      <c r="K125" s="302">
        <f t="shared" ref="K125:K126" si="107">B125-B115</f>
        <v>-0.48087758992194285</v>
      </c>
      <c r="L125" s="302">
        <f t="shared" ref="L125:L126" si="108">D125-D115</f>
        <v>-0.19181075894453903</v>
      </c>
      <c r="M125" s="302">
        <f t="shared" ref="M125:M126" si="109">F125-F115</f>
        <v>-0.12181904561553336</v>
      </c>
      <c r="N125" s="302">
        <f t="shared" ref="N125:N126" si="110">SUM(K125:M125)</f>
        <v>-0.79450739448201524</v>
      </c>
    </row>
    <row r="126" spans="1:14" x14ac:dyDescent="0.2">
      <c r="A126" s="282" t="s">
        <v>363</v>
      </c>
      <c r="B126" s="302">
        <f>SUM(B124:B125)</f>
        <v>12.287989454495966</v>
      </c>
      <c r="C126" s="299" t="str">
        <f>CONCATENATE("(",ROUND((B126/$H126)*100,1),")")</f>
        <v>(80.9)</v>
      </c>
      <c r="D126" s="302">
        <f>SUM(D124:D125)</f>
        <v>1.4029964971256466</v>
      </c>
      <c r="E126" s="299" t="str">
        <f>CONCATENATE("(",ROUND((D126/$H126)*100,1),")")</f>
        <v>(9.2)</v>
      </c>
      <c r="F126" s="302">
        <f>SUM(F124:F125)</f>
        <v>1.5060140483783926</v>
      </c>
      <c r="G126" s="299" t="str">
        <f>CONCATENATE("(",ROUND((F126/$H126)*100,1),")")</f>
        <v>(9.9)</v>
      </c>
      <c r="H126" s="302">
        <f>SUM(H124:H125)</f>
        <v>15.197000000000006</v>
      </c>
      <c r="I126" s="299" t="str">
        <f>CONCATENATE("(",ROUND((H126/$H126)*100,1),")")</f>
        <v>(100)</v>
      </c>
      <c r="K126" s="302">
        <f t="shared" si="107"/>
        <v>-2.9755993421925311</v>
      </c>
      <c r="L126" s="302">
        <f t="shared" si="108"/>
        <v>-0.28749607782529796</v>
      </c>
      <c r="M126" s="302">
        <f t="shared" si="109"/>
        <v>-0.32090457998218525</v>
      </c>
      <c r="N126" s="302">
        <f t="shared" si="110"/>
        <v>-3.5840000000000147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0.84781515595294843</v>
      </c>
      <c r="C135" s="299" t="str">
        <f>CONCATENATE("(",ROUND((B135/$H137)*100,1),")")</f>
        <v>(65.2)</v>
      </c>
      <c r="D135" s="302">
        <f>'Ind T6'!M54</f>
        <v>1.3018170399859573E-2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0.86083332635280796</v>
      </c>
      <c r="I135" s="299" t="str">
        <f>CONCATENATE("(",ROUND((H135/$H137)*100,1),")")</f>
        <v>(66.2)</v>
      </c>
      <c r="K135" s="302">
        <f>B140-B135</f>
        <v>-2.6677263490079928E-2</v>
      </c>
      <c r="L135" s="302">
        <f>D140-D135</f>
        <v>-1.3352523853758097E-4</v>
      </c>
      <c r="M135" s="302">
        <f>F140-F135</f>
        <v>0</v>
      </c>
      <c r="N135" s="302">
        <f>SUM(K135:M135)</f>
        <v>-2.6810788728617509E-2</v>
      </c>
    </row>
    <row r="136" spans="1:14" x14ac:dyDescent="0.2">
      <c r="A136" s="282" t="s">
        <v>365</v>
      </c>
      <c r="B136" s="302">
        <f>'Ind T6'!L53</f>
        <v>0.26052681599382232</v>
      </c>
      <c r="C136" s="299" t="str">
        <f>CONCATENATE("(",ROUND((B136/$H137)*100,1),")")</f>
        <v>(20)</v>
      </c>
      <c r="D136" s="302">
        <f>'Ind T6'!M53</f>
        <v>7.0919070548493793E-2</v>
      </c>
      <c r="E136" s="299" t="str">
        <f>CONCATENATE("(",ROUND((D136/$H137)*100,1),")")</f>
        <v>(5.5)</v>
      </c>
      <c r="F136" s="302">
        <f>'Ind T6'!N53</f>
        <v>0.10872078710487534</v>
      </c>
      <c r="G136" s="299" t="str">
        <f>CONCATENATE("(",ROUND((F136/$H137)*100,1),")")</f>
        <v>(8.4)</v>
      </c>
      <c r="H136" s="302">
        <f t="shared" ref="H136" si="111">SUM(B136,D136,F136)</f>
        <v>0.44016667364719142</v>
      </c>
      <c r="I136" s="299" t="str">
        <f>CONCATENATE("(",ROUND((H136/$H137)*100,1),")")</f>
        <v>(33.8)</v>
      </c>
      <c r="K136" s="302">
        <f t="shared" ref="K136:K137" si="112">B141-B136</f>
        <v>-4.1930525458046541E-3</v>
      </c>
      <c r="L136" s="302">
        <f t="shared" ref="L136:L137" si="113">D141-D136</f>
        <v>-1.7660382877563857E-3</v>
      </c>
      <c r="M136" s="302">
        <f t="shared" ref="M136:M137" si="114">F141-F136</f>
        <v>-4.2301204378195484E-3</v>
      </c>
      <c r="N136" s="302">
        <f t="shared" ref="N136:N137" si="115">SUM(K136:M136)</f>
        <v>-1.0189211271380588E-2</v>
      </c>
    </row>
    <row r="137" spans="1:14" x14ac:dyDescent="0.2">
      <c r="A137" s="282" t="s">
        <v>363</v>
      </c>
      <c r="B137" s="302">
        <f>SUM(B135:B136)</f>
        <v>1.1083419719467709</v>
      </c>
      <c r="C137" s="299" t="str">
        <f>CONCATENATE("(",ROUND((B137/$H137)*100,1),")")</f>
        <v>(85.2)</v>
      </c>
      <c r="D137" s="302">
        <f>SUM(D135:D136)</f>
        <v>8.3937240948353364E-2</v>
      </c>
      <c r="E137" s="299" t="str">
        <f>CONCATENATE("(",ROUND((D137/$H137)*100,1),")")</f>
        <v>(6.5)</v>
      </c>
      <c r="F137" s="302">
        <f>SUM(F135:F136)</f>
        <v>0.10872078710487534</v>
      </c>
      <c r="G137" s="299" t="str">
        <f>CONCATENATE("(",ROUND((F137/$H137)*100,1),")")</f>
        <v>(8.4)</v>
      </c>
      <c r="H137" s="302">
        <f>SUM(H135:H136)</f>
        <v>1.3009999999999993</v>
      </c>
      <c r="I137" s="299" t="str">
        <f>CONCATENATE("(",ROUND((H137/$H137)*100,1),")")</f>
        <v>(100)</v>
      </c>
      <c r="K137" s="302">
        <f t="shared" si="112"/>
        <v>-3.0870316035884748E-2</v>
      </c>
      <c r="L137" s="302">
        <f t="shared" si="113"/>
        <v>-1.8995635262939597E-3</v>
      </c>
      <c r="M137" s="302">
        <f t="shared" si="114"/>
        <v>-4.2301204378195484E-3</v>
      </c>
      <c r="N137" s="302">
        <f t="shared" si="115"/>
        <v>-3.6999999999998257E-2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0.8211378924628685</v>
      </c>
      <c r="C140" s="299" t="str">
        <f>CONCATENATE("(",ROUND((B140/$H142)*100,1),")")</f>
        <v>(65)</v>
      </c>
      <c r="D140" s="302">
        <f>'Ind T6'!R54</f>
        <v>1.2884645161321992E-2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0.83402253762419054</v>
      </c>
      <c r="I140" s="299" t="str">
        <f>CONCATENATE("(",ROUND((H140/$H142)*100,1),")")</f>
        <v>(66)</v>
      </c>
      <c r="K140" s="302">
        <f>B145-B140</f>
        <v>-4.1237887063726442E-3</v>
      </c>
      <c r="L140" s="302">
        <f>D145-D140</f>
        <v>4.9038689279500176E-4</v>
      </c>
      <c r="M140" s="302">
        <f>F145-F140</f>
        <v>0</v>
      </c>
      <c r="N140" s="302">
        <f>SUM(K140:M140)</f>
        <v>-3.6334018135776424E-3</v>
      </c>
    </row>
    <row r="141" spans="1:14" x14ac:dyDescent="0.2">
      <c r="A141" s="282" t="s">
        <v>365</v>
      </c>
      <c r="B141" s="302">
        <f>'Ind T6'!Q53</f>
        <v>0.25633376344801767</v>
      </c>
      <c r="C141" s="299" t="str">
        <f>CONCATENATE("(",ROUND((B141/$H142)*100,1),")")</f>
        <v>(20.3)</v>
      </c>
      <c r="D141" s="302">
        <f>'Ind T6'!R53</f>
        <v>6.9153032260737407E-2</v>
      </c>
      <c r="E141" s="299" t="str">
        <f>CONCATENATE("(",ROUND((D141/$H142)*100,1),")")</f>
        <v>(5.5)</v>
      </c>
      <c r="F141" s="302">
        <f>'Ind T6'!S53</f>
        <v>0.1044906666670558</v>
      </c>
      <c r="G141" s="299" t="str">
        <f>CONCATENATE("(",ROUND((F141/$H142)*100,1),")")</f>
        <v>(8.3)</v>
      </c>
      <c r="H141" s="302">
        <f t="shared" ref="H141" si="116">SUM(B141,D141,F141)</f>
        <v>0.42997746237581086</v>
      </c>
      <c r="I141" s="299" t="str">
        <f>CONCATENATE("(",ROUND((H141/$H142)*100,1),")")</f>
        <v>(34)</v>
      </c>
      <c r="K141" s="302">
        <f t="shared" ref="K141:K142" si="117">B146-B141</f>
        <v>6.9431833057465031E-3</v>
      </c>
      <c r="L141" s="302">
        <f t="shared" ref="L141:L142" si="118">D146-D141</f>
        <v>5.3792423286379287E-4</v>
      </c>
      <c r="M141" s="302">
        <f t="shared" ref="M141:M142" si="119">F146-F141</f>
        <v>-8.4770572503355124E-4</v>
      </c>
      <c r="N141" s="302">
        <f t="shared" ref="N141:N142" si="120">SUM(K141:M141)</f>
        <v>6.6334018135767447E-3</v>
      </c>
    </row>
    <row r="142" spans="1:14" x14ac:dyDescent="0.2">
      <c r="A142" s="282" t="s">
        <v>363</v>
      </c>
      <c r="B142" s="302">
        <f>SUM(B140:B141)</f>
        <v>1.0774716559108861</v>
      </c>
      <c r="C142" s="299" t="str">
        <f>CONCATENATE("(",ROUND((B142/$H142)*100,1),")")</f>
        <v>(85.2)</v>
      </c>
      <c r="D142" s="302">
        <f>SUM(D140:D141)</f>
        <v>8.2037677422059405E-2</v>
      </c>
      <c r="E142" s="299" t="str">
        <f>CONCATENATE("(",ROUND((D142/$H142)*100,1),")")</f>
        <v>(6.5)</v>
      </c>
      <c r="F142" s="302">
        <f>SUM(F140:F141)</f>
        <v>0.1044906666670558</v>
      </c>
      <c r="G142" s="299" t="str">
        <f>CONCATENATE("(",ROUND((F142/$H142)*100,1),")")</f>
        <v>(8.3)</v>
      </c>
      <c r="H142" s="302">
        <f>SUM(H140:H141)</f>
        <v>1.2640000000000013</v>
      </c>
      <c r="I142" s="299" t="str">
        <f>CONCATENATE("(",ROUND((H142/$H142)*100,1),")")</f>
        <v>(100)</v>
      </c>
      <c r="K142" s="302">
        <f t="shared" si="117"/>
        <v>2.81939459937397E-3</v>
      </c>
      <c r="L142" s="302">
        <f t="shared" si="118"/>
        <v>1.0283111256587929E-3</v>
      </c>
      <c r="M142" s="302">
        <f t="shared" si="119"/>
        <v>-8.4770572503355124E-4</v>
      </c>
      <c r="N142" s="302">
        <f t="shared" si="120"/>
        <v>2.9999999999992116E-3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0.81701410375649586</v>
      </c>
      <c r="C145" s="299" t="str">
        <f>CONCATENATE("(",ROUND((B145/$H147)*100,1),")")</f>
        <v>(64.5)</v>
      </c>
      <c r="D145" s="302">
        <f>'Ind T6'!W54</f>
        <v>1.3375032054116994E-2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0.8303891358106128</v>
      </c>
      <c r="I145" s="299" t="str">
        <f>CONCATENATE("(",ROUND((H145/$H147)*100,1),")")</f>
        <v>(65.5)</v>
      </c>
      <c r="K145" s="302">
        <f>B145-B135</f>
        <v>-3.0801052196452572E-2</v>
      </c>
      <c r="L145" s="302">
        <f>D145-D135</f>
        <v>3.5686165425742079E-4</v>
      </c>
      <c r="M145" s="302">
        <f>F145-F135</f>
        <v>0</v>
      </c>
      <c r="N145" s="302">
        <f>SUM(K145:M145)</f>
        <v>-3.0444190542195153E-2</v>
      </c>
    </row>
    <row r="146" spans="1:14" x14ac:dyDescent="0.2">
      <c r="A146" s="282" t="s">
        <v>365</v>
      </c>
      <c r="B146" s="302">
        <f>'Ind T6'!V53</f>
        <v>0.26327694675376417</v>
      </c>
      <c r="C146" s="299" t="str">
        <f>CONCATENATE("(",ROUND((B146/$H147)*100,1),")")</f>
        <v>(20.8)</v>
      </c>
      <c r="D146" s="302">
        <f>'Ind T6'!W53</f>
        <v>6.96909564936012E-2</v>
      </c>
      <c r="E146" s="299" t="str">
        <f>CONCATENATE("(",ROUND((D146/$H147)*100,1),")")</f>
        <v>(5.5)</v>
      </c>
      <c r="F146" s="302">
        <f>'Ind T6'!X53</f>
        <v>0.10364296094202224</v>
      </c>
      <c r="G146" s="299" t="str">
        <f>CONCATENATE("(",ROUND((F146/$H147)*100,1),")")</f>
        <v>(8.2)</v>
      </c>
      <c r="H146" s="302">
        <f t="shared" ref="H146" si="121">SUM(B146,D146,F146)</f>
        <v>0.4366108641893876</v>
      </c>
      <c r="I146" s="299" t="str">
        <f>CONCATENATE("(",ROUND((H146/$H147)*100,1),")")</f>
        <v>(34.5)</v>
      </c>
      <c r="K146" s="302">
        <f t="shared" ref="K146:K147" si="122">B146-B136</f>
        <v>2.750130759941849E-3</v>
      </c>
      <c r="L146" s="302">
        <f t="shared" ref="L146:L147" si="123">D146-D136</f>
        <v>-1.2281140548925928E-3</v>
      </c>
      <c r="M146" s="302">
        <f t="shared" ref="M146:M147" si="124">F146-F136</f>
        <v>-5.0778261628530996E-3</v>
      </c>
      <c r="N146" s="302">
        <f t="shared" ref="N146:N147" si="125">SUM(K146:M146)</f>
        <v>-3.5558094578038435E-3</v>
      </c>
    </row>
    <row r="147" spans="1:14" x14ac:dyDescent="0.2">
      <c r="A147" s="282" t="s">
        <v>363</v>
      </c>
      <c r="B147" s="302">
        <f>SUM(B145:B146)</f>
        <v>1.0802910505102601</v>
      </c>
      <c r="C147" s="299" t="str">
        <f>CONCATENATE("(",ROUND((B147/$H147)*100,1),")")</f>
        <v>(85.3)</v>
      </c>
      <c r="D147" s="302">
        <f>SUM(D145:D146)</f>
        <v>8.3065988547718198E-2</v>
      </c>
      <c r="E147" s="299" t="str">
        <f>CONCATENATE("(",ROUND((D147/$H147)*100,1),")")</f>
        <v>(6.6)</v>
      </c>
      <c r="F147" s="302">
        <f>SUM(F145:F146)</f>
        <v>0.10364296094202224</v>
      </c>
      <c r="G147" s="299" t="str">
        <f>CONCATENATE("(",ROUND((F147/$H147)*100,1),")")</f>
        <v>(8.2)</v>
      </c>
      <c r="H147" s="302">
        <f>SUM(H145:H146)</f>
        <v>1.2670000000000003</v>
      </c>
      <c r="I147" s="299" t="str">
        <f>CONCATENATE("(",ROUND((H147/$H147)*100,1),")")</f>
        <v>(100)</v>
      </c>
      <c r="K147" s="302">
        <f t="shared" si="122"/>
        <v>-2.8050921436510778E-2</v>
      </c>
      <c r="L147" s="302">
        <f t="shared" si="123"/>
        <v>-8.7125240063516685E-4</v>
      </c>
      <c r="M147" s="302">
        <f t="shared" si="124"/>
        <v>-5.0778261628530996E-3</v>
      </c>
      <c r="N147" s="302">
        <f t="shared" si="125"/>
        <v>-3.3999999999999045E-2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1.5906764204486801</v>
      </c>
      <c r="C156" s="299" t="str">
        <f>CONCATENATE("(",ROUND((B156/$H158)*100,1),")")</f>
        <v>(67.3)</v>
      </c>
      <c r="D156" s="302">
        <f>'Ind T6'!M63</f>
        <v>0.21898707417709806</v>
      </c>
      <c r="E156" s="299" t="str">
        <f>CONCATENATE("(",ROUND((D156/$H158)*100,1),")")</f>
        <v>(9.3)</v>
      </c>
      <c r="F156" s="302">
        <f>'Ind T6'!N63</f>
        <v>0.10184253432891621</v>
      </c>
      <c r="G156" s="299" t="str">
        <f>CONCATENATE("(",ROUND((F156/$H158)*100,1),")")</f>
        <v>(4.3)</v>
      </c>
      <c r="H156" s="302">
        <f>SUM(B156,D156,F156)</f>
        <v>1.9115060289546943</v>
      </c>
      <c r="I156" s="299" t="str">
        <f>CONCATENATE("(",ROUND((H156/$H158)*100,1),")")</f>
        <v>(80.9)</v>
      </c>
      <c r="K156" s="302">
        <f>B161-B156</f>
        <v>0.14332161780246189</v>
      </c>
      <c r="L156" s="302">
        <f>D161-D156</f>
        <v>2.243011418149779E-2</v>
      </c>
      <c r="M156" s="302">
        <f>F161-F156</f>
        <v>5.7699631445561061E-3</v>
      </c>
      <c r="N156" s="302">
        <f>SUM(K156:M156)</f>
        <v>0.17152169512851578</v>
      </c>
    </row>
    <row r="157" spans="1:14" x14ac:dyDescent="0.2">
      <c r="A157" s="282" t="s">
        <v>365</v>
      </c>
      <c r="B157" s="302">
        <f>'Ind T6'!L62</f>
        <v>0.3586087226027822</v>
      </c>
      <c r="C157" s="299" t="str">
        <f>CONCATENATE("(",ROUND((B157/$H158)*100,1),")")</f>
        <v>(15.2)</v>
      </c>
      <c r="D157" s="302">
        <f>'Ind T6'!M62</f>
        <v>8.6028021450201053E-2</v>
      </c>
      <c r="E157" s="299" t="str">
        <f>CONCATENATE("(",ROUND((D157/$H158)*100,1),")")</f>
        <v>(3.6)</v>
      </c>
      <c r="F157" s="302">
        <f>'Ind T6'!N62</f>
        <v>5.8572269923128145E-3</v>
      </c>
      <c r="G157" s="299" t="str">
        <f>CONCATENATE("(",ROUND((F157/$H158)*100,1),")")</f>
        <v>(0.2)</v>
      </c>
      <c r="H157" s="302">
        <f t="shared" ref="H157" si="126">SUM(B157,D157,F157)</f>
        <v>0.45049397104529609</v>
      </c>
      <c r="I157" s="299" t="str">
        <f>CONCATENATE("(",ROUND((H157/$H158)*100,1),")")</f>
        <v>(19.1)</v>
      </c>
      <c r="K157" s="302">
        <f t="shared" ref="K157:K158" si="127">B162-B157</f>
        <v>5.043850354896523E-2</v>
      </c>
      <c r="L157" s="302">
        <f t="shared" ref="L157:L158" si="128">D162-D157</f>
        <v>9.5360670592993385E-3</v>
      </c>
      <c r="M157" s="302">
        <f t="shared" ref="M157:M158" si="129">F162-F157</f>
        <v>5.037342632314883E-4</v>
      </c>
      <c r="N157" s="302">
        <f t="shared" ref="N157:N158" si="130">SUM(K157:M157)</f>
        <v>6.0478304871496059E-2</v>
      </c>
    </row>
    <row r="158" spans="1:14" x14ac:dyDescent="0.2">
      <c r="A158" s="282" t="s">
        <v>363</v>
      </c>
      <c r="B158" s="302">
        <f>SUM(B156:B157)</f>
        <v>1.9492851430514624</v>
      </c>
      <c r="C158" s="299" t="str">
        <f>CONCATENATE("(",ROUND((B158/$H158)*100,1),")")</f>
        <v>(82.5)</v>
      </c>
      <c r="D158" s="302">
        <f>SUM(D156:D157)</f>
        <v>0.30501509562729912</v>
      </c>
      <c r="E158" s="299" t="str">
        <f>CONCATENATE("(",ROUND((D158/$H158)*100,1),")")</f>
        <v>(12.9)</v>
      </c>
      <c r="F158" s="302">
        <f>SUM(F156:F157)</f>
        <v>0.10769976132122902</v>
      </c>
      <c r="G158" s="299" t="str">
        <f>CONCATENATE("(",ROUND((F158/$H158)*100,1),")")</f>
        <v>(4.6)</v>
      </c>
      <c r="H158" s="302">
        <f>SUM(H156:H157)</f>
        <v>2.3619999999999903</v>
      </c>
      <c r="I158" s="299" t="str">
        <f>CONCATENATE("(",ROUND((H158/$H158)*100,1),")")</f>
        <v>(100)</v>
      </c>
      <c r="K158" s="302">
        <f t="shared" si="127"/>
        <v>0.19376012135142684</v>
      </c>
      <c r="L158" s="302">
        <f t="shared" si="128"/>
        <v>3.1966181240797142E-2</v>
      </c>
      <c r="M158" s="302">
        <f t="shared" si="129"/>
        <v>6.273697407787604E-3</v>
      </c>
      <c r="N158" s="302">
        <f t="shared" si="130"/>
        <v>0.23200000000001159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1.733998038251142</v>
      </c>
      <c r="C161" s="299" t="str">
        <f>CONCATENATE("(",ROUND((B161/$H163)*100,1),")")</f>
        <v>(66.8)</v>
      </c>
      <c r="D161" s="302">
        <f>'Ind T6'!R63</f>
        <v>0.24141718835859585</v>
      </c>
      <c r="E161" s="299" t="str">
        <f>CONCATENATE("(",ROUND((D161/$H163)*100,1),")")</f>
        <v>(9.3)</v>
      </c>
      <c r="F161" s="302">
        <f>'Ind T6'!S63</f>
        <v>0.10761249747347232</v>
      </c>
      <c r="G161" s="299" t="str">
        <f>CONCATENATE("(",ROUND((F161/$H163)*100,1),")")</f>
        <v>(4.1)</v>
      </c>
      <c r="H161" s="302">
        <f>SUM(B161,D161,F161)</f>
        <v>2.0830277240832102</v>
      </c>
      <c r="I161" s="299" t="str">
        <f>CONCATENATE("(",ROUND((H161/$H163)*100,1),")")</f>
        <v>(80.3)</v>
      </c>
      <c r="K161" s="302">
        <f>B166-B161</f>
        <v>0.23958041461913293</v>
      </c>
      <c r="L161" s="302">
        <f>D166-D161</f>
        <v>3.7651288530593269E-2</v>
      </c>
      <c r="M161" s="302">
        <f>F166-F161</f>
        <v>6.6432390442299205E-3</v>
      </c>
      <c r="N161" s="302">
        <f>SUM(K161:M161)</f>
        <v>0.28387494219395615</v>
      </c>
    </row>
    <row r="162" spans="1:14" x14ac:dyDescent="0.2">
      <c r="A162" s="282" t="s">
        <v>365</v>
      </c>
      <c r="B162" s="302">
        <f>'Ind T6'!Q62</f>
        <v>0.40904722615174743</v>
      </c>
      <c r="C162" s="299" t="str">
        <f>CONCATENATE("(",ROUND((B162/$H163)*100,1),")")</f>
        <v>(15.8)</v>
      </c>
      <c r="D162" s="302">
        <f>'Ind T6'!R62</f>
        <v>9.5564088509500392E-2</v>
      </c>
      <c r="E162" s="299" t="str">
        <f>CONCATENATE("(",ROUND((D162/$H163)*100,1),")")</f>
        <v>(3.7)</v>
      </c>
      <c r="F162" s="302">
        <f>'Ind T6'!S62</f>
        <v>6.3609612555443028E-3</v>
      </c>
      <c r="G162" s="299" t="str">
        <f>CONCATENATE("(",ROUND((F162/$H163)*100,1),")")</f>
        <v>(0.2)</v>
      </c>
      <c r="H162" s="302">
        <f t="shared" ref="H162" si="131">SUM(B162,D162,F162)</f>
        <v>0.51097227591679217</v>
      </c>
      <c r="I162" s="299" t="str">
        <f>CONCATENATE("(",ROUND((H162/$H163)*100,1),")")</f>
        <v>(19.7)</v>
      </c>
      <c r="K162" s="302">
        <f t="shared" ref="K162:K163" si="132">B167-B162</f>
        <v>9.9228462369972681E-2</v>
      </c>
      <c r="L162" s="302">
        <f t="shared" ref="L162:L163" si="133">D167-D162</f>
        <v>1.7145562266756703E-2</v>
      </c>
      <c r="M162" s="302">
        <f t="shared" ref="M162:M163" si="134">F167-F162</f>
        <v>7.5103316930699108E-4</v>
      </c>
      <c r="N162" s="302">
        <f t="shared" ref="N162:N163" si="135">SUM(K162:M162)</f>
        <v>0.11712505780603638</v>
      </c>
    </row>
    <row r="163" spans="1:14" x14ac:dyDescent="0.2">
      <c r="A163" s="282" t="s">
        <v>363</v>
      </c>
      <c r="B163" s="302">
        <f>SUM(B161:B162)</f>
        <v>2.1430452644028892</v>
      </c>
      <c r="C163" s="299" t="str">
        <f>CONCATENATE("(",ROUND((B163/$H163)*100,1),")")</f>
        <v>(82.6)</v>
      </c>
      <c r="D163" s="302">
        <f>SUM(D161:D162)</f>
        <v>0.33698127686809626</v>
      </c>
      <c r="E163" s="299" t="str">
        <f>CONCATENATE("(",ROUND((D163/$H163)*100,1),")")</f>
        <v>(13)</v>
      </c>
      <c r="F163" s="302">
        <f>SUM(F161:F162)</f>
        <v>0.11397345872901662</v>
      </c>
      <c r="G163" s="299" t="str">
        <f>CONCATENATE("(",ROUND((F163/$H163)*100,1),")")</f>
        <v>(4.4)</v>
      </c>
      <c r="H163" s="302">
        <f>SUM(H161:H162)</f>
        <v>2.5940000000000025</v>
      </c>
      <c r="I163" s="299" t="str">
        <f>CONCATENATE("(",ROUND((H163/$H163)*100,1),")")</f>
        <v>(100)</v>
      </c>
      <c r="K163" s="302">
        <f t="shared" si="132"/>
        <v>0.338808876989106</v>
      </c>
      <c r="L163" s="302">
        <f t="shared" si="133"/>
        <v>5.4796850797349972E-2</v>
      </c>
      <c r="M163" s="302">
        <f t="shared" si="134"/>
        <v>7.3942722135369038E-3</v>
      </c>
      <c r="N163" s="302">
        <f t="shared" si="135"/>
        <v>0.40099999999999286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1.9735784528702749</v>
      </c>
      <c r="C166" s="299" t="str">
        <f>CONCATENATE("(",ROUND((B166/$H168)*100,1),")")</f>
        <v>(65.9)</v>
      </c>
      <c r="D166" s="302">
        <f>'Ind T6'!W63</f>
        <v>0.27906847688918912</v>
      </c>
      <c r="E166" s="299" t="str">
        <f>CONCATENATE("(",ROUND((D166/$H168)*100,1),")")</f>
        <v>(9.3)</v>
      </c>
      <c r="F166" s="302">
        <f>'Ind T6'!X63</f>
        <v>0.11425573651770224</v>
      </c>
      <c r="G166" s="299" t="str">
        <f>CONCATENATE("(",ROUND((F166/$H168)*100,1),")")</f>
        <v>(3.8)</v>
      </c>
      <c r="H166" s="302">
        <f>SUM(B166,D166,F166)</f>
        <v>2.3669026662771664</v>
      </c>
      <c r="I166" s="299" t="str">
        <f>CONCATENATE("(",ROUND((H166/$H168)*100,1),")")</f>
        <v>(79)</v>
      </c>
      <c r="K166" s="302">
        <f>B166-B156</f>
        <v>0.38290203242159482</v>
      </c>
      <c r="L166" s="302">
        <f>D166-D156</f>
        <v>6.0081402712091059E-2</v>
      </c>
      <c r="M166" s="302">
        <f>F166-F156</f>
        <v>1.2413202188786027E-2</v>
      </c>
      <c r="N166" s="302">
        <f>SUM(K166:M166)</f>
        <v>0.45539663732247193</v>
      </c>
    </row>
    <row r="167" spans="1:14" x14ac:dyDescent="0.2">
      <c r="A167" s="282" t="s">
        <v>365</v>
      </c>
      <c r="B167" s="302">
        <f>'Ind T6'!V62</f>
        <v>0.50827568852172011</v>
      </c>
      <c r="C167" s="299" t="str">
        <f>CONCATENATE("(",ROUND((B167/$H168)*100,1),")")</f>
        <v>(17)</v>
      </c>
      <c r="D167" s="302">
        <f>'Ind T6'!W62</f>
        <v>0.11270965077625709</v>
      </c>
      <c r="E167" s="299" t="str">
        <f>CONCATENATE("(",ROUND((D167/$H168)*100,1),")")</f>
        <v>(3.8)</v>
      </c>
      <c r="F167" s="302">
        <f>'Ind T6'!X62</f>
        <v>7.1119944248512939E-3</v>
      </c>
      <c r="G167" s="299" t="str">
        <f>CONCATENATE("(",ROUND((F167/$H168)*100,1),")")</f>
        <v>(0.2)</v>
      </c>
      <c r="H167" s="302">
        <f t="shared" ref="H167" si="136">SUM(B167,D167,F167)</f>
        <v>0.6280973337228285</v>
      </c>
      <c r="I167" s="299" t="str">
        <f>CONCATENATE("(",ROUND((H167/$H168)*100,1),")")</f>
        <v>(21)</v>
      </c>
      <c r="K167" s="302">
        <f t="shared" ref="K167:K168" si="137">B167-B157</f>
        <v>0.14966696591893791</v>
      </c>
      <c r="L167" s="302">
        <f t="shared" ref="L167:L168" si="138">D167-D157</f>
        <v>2.6681629326056042E-2</v>
      </c>
      <c r="M167" s="302">
        <f t="shared" ref="M167:M168" si="139">F167-F157</f>
        <v>1.2547674325384794E-3</v>
      </c>
      <c r="N167" s="302">
        <f t="shared" ref="N167:N168" si="140">SUM(K167:M167)</f>
        <v>0.17760336267753243</v>
      </c>
    </row>
    <row r="168" spans="1:14" x14ac:dyDescent="0.2">
      <c r="A168" s="282" t="s">
        <v>363</v>
      </c>
      <c r="B168" s="302">
        <f>SUM(B166:B167)</f>
        <v>2.4818541413919952</v>
      </c>
      <c r="C168" s="299" t="str">
        <f>CONCATENATE("(",ROUND((B168/$H168)*100,1),")")</f>
        <v>(82.9)</v>
      </c>
      <c r="D168" s="302">
        <f>SUM(D166:D167)</f>
        <v>0.39177812766544623</v>
      </c>
      <c r="E168" s="299" t="str">
        <f>CONCATENATE("(",ROUND((D168/$H168)*100,1),")")</f>
        <v>(13.1)</v>
      </c>
      <c r="F168" s="302">
        <f>SUM(F166:F167)</f>
        <v>0.12136773094255353</v>
      </c>
      <c r="G168" s="299" t="str">
        <f>CONCATENATE("(",ROUND((F168/$H168)*100,1),")")</f>
        <v>(4.1)</v>
      </c>
      <c r="H168" s="302">
        <f>SUM(H166:H167)</f>
        <v>2.9949999999999948</v>
      </c>
      <c r="I168" s="299" t="str">
        <f>CONCATENATE("(",ROUND((H168/$H168)*100,1),")")</f>
        <v>(100)</v>
      </c>
      <c r="K168" s="302">
        <f t="shared" si="137"/>
        <v>0.53256899834053284</v>
      </c>
      <c r="L168" s="302">
        <f t="shared" si="138"/>
        <v>8.6763032038147114E-2</v>
      </c>
      <c r="M168" s="302">
        <f t="shared" si="139"/>
        <v>1.3667969621324508E-2</v>
      </c>
      <c r="N168" s="302">
        <f t="shared" si="140"/>
        <v>0.63300000000000456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13.268648369556935</v>
      </c>
      <c r="C177" s="299" t="str">
        <f>CONCATENATE("(",ROUND((B177/$H179)*100,1),")")</f>
        <v>(43.7)</v>
      </c>
      <c r="D177" s="302">
        <f>'Ind T6'!M72</f>
        <v>0.9812659303988247</v>
      </c>
      <c r="E177" s="299" t="str">
        <f>CONCATENATE("(",ROUND((D177/$H179)*100,1),")")</f>
        <v>(3.2)</v>
      </c>
      <c r="F177" s="302">
        <f>'Ind T6'!N72</f>
        <v>10.856935262461439</v>
      </c>
      <c r="G177" s="299" t="str">
        <f>CONCATENATE("(",ROUND((F177/$H179)*100,1),")")</f>
        <v>(35.8)</v>
      </c>
      <c r="H177" s="302">
        <f>SUM(B177,D177,F177)</f>
        <v>25.106849562417199</v>
      </c>
      <c r="I177" s="299" t="str">
        <f>CONCATENATE("(",ROUND((H177/$H179)*100,1),")")</f>
        <v>(82.7)</v>
      </c>
      <c r="K177" s="302">
        <f>B182-B177</f>
        <v>0.68508033677989211</v>
      </c>
      <c r="L177" s="302">
        <f>D182-D177</f>
        <v>8.2921068335284565E-2</v>
      </c>
      <c r="M177" s="302">
        <f>F182-F177</f>
        <v>0.82235456300845122</v>
      </c>
      <c r="N177" s="302">
        <f>SUM(K177:M177)</f>
        <v>1.5903559681236279</v>
      </c>
    </row>
    <row r="178" spans="1:14" x14ac:dyDescent="0.2">
      <c r="A178" s="282" t="s">
        <v>365</v>
      </c>
      <c r="B178" s="302">
        <f>'Ind T6'!L71</f>
        <v>2.4729301668452255</v>
      </c>
      <c r="C178" s="299" t="str">
        <f>CONCATENATE("(",ROUND((B178/$H179)*100,1),")")</f>
        <v>(8.1)</v>
      </c>
      <c r="D178" s="302">
        <f>'Ind T6'!M71</f>
        <v>1.9469928023158494</v>
      </c>
      <c r="E178" s="299" t="str">
        <f>CONCATENATE("(",ROUND((D178/$H179)*100,1),")")</f>
        <v>(6.4)</v>
      </c>
      <c r="F178" s="302">
        <f>'Ind T6'!N71</f>
        <v>0.81622746842177407</v>
      </c>
      <c r="G178" s="299" t="str">
        <f>CONCATENATE("(",ROUND((F178/$H179)*100,1),")")</f>
        <v>(2.7)</v>
      </c>
      <c r="H178" s="302">
        <f t="shared" ref="H178" si="141">SUM(B178,D178,F178)</f>
        <v>5.2361504375828485</v>
      </c>
      <c r="I178" s="299" t="str">
        <f>CONCATENATE("(",ROUND((H178/$H179)*100,1),")")</f>
        <v>(17.3)</v>
      </c>
      <c r="K178" s="302">
        <f t="shared" ref="K178:K179" si="142">B183-B178</f>
        <v>0.17231511157898627</v>
      </c>
      <c r="L178" s="302">
        <f t="shared" ref="L178:L179" si="143">D183-D178</f>
        <v>0.14948295099591946</v>
      </c>
      <c r="M178" s="302">
        <f t="shared" ref="M178:M179" si="144">F183-F178</f>
        <v>6.0845969301322911E-2</v>
      </c>
      <c r="N178" s="302">
        <f t="shared" ref="N178:N179" si="145">SUM(K178:M178)</f>
        <v>0.38264403187622864</v>
      </c>
    </row>
    <row r="179" spans="1:14" x14ac:dyDescent="0.2">
      <c r="A179" s="282" t="s">
        <v>363</v>
      </c>
      <c r="B179" s="302">
        <f>SUM(B177:B178)</f>
        <v>15.741578536402161</v>
      </c>
      <c r="C179" s="299" t="str">
        <f>CONCATENATE("(",ROUND((B179/$H179)*100,1),")")</f>
        <v>(51.9)</v>
      </c>
      <c r="D179" s="302">
        <f>SUM(D177:D178)</f>
        <v>2.9282587327146743</v>
      </c>
      <c r="E179" s="299" t="str">
        <f>CONCATENATE("(",ROUND((D179/$H179)*100,1),")")</f>
        <v>(9.7)</v>
      </c>
      <c r="F179" s="302">
        <f>SUM(F177:F178)</f>
        <v>11.673162730883213</v>
      </c>
      <c r="G179" s="299" t="str">
        <f>CONCATENATE("(",ROUND((F179/$H179)*100,1),")")</f>
        <v>(38.5)</v>
      </c>
      <c r="H179" s="302">
        <f>SUM(H177:H178)</f>
        <v>30.343000000000046</v>
      </c>
      <c r="I179" s="299" t="str">
        <f>CONCATENATE("(",ROUND((H179/$H179)*100,1),")")</f>
        <v>(100)</v>
      </c>
      <c r="K179" s="302">
        <f t="shared" si="142"/>
        <v>0.85739544835887749</v>
      </c>
      <c r="L179" s="302">
        <f t="shared" si="143"/>
        <v>0.23240401933120403</v>
      </c>
      <c r="M179" s="302">
        <f t="shared" si="144"/>
        <v>0.88320053230977358</v>
      </c>
      <c r="N179" s="302">
        <f t="shared" si="145"/>
        <v>1.9729999999998551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13.953728706336827</v>
      </c>
      <c r="C182" s="299" t="str">
        <f>CONCATENATE("(",ROUND((B182/$H184)*100,1),")")</f>
        <v>(43.2)</v>
      </c>
      <c r="D182" s="302">
        <f>'Ind T6'!R72</f>
        <v>1.0641869987341093</v>
      </c>
      <c r="E182" s="299" t="str">
        <f>CONCATENATE("(",ROUND((D182/$H184)*100,1),")")</f>
        <v>(3.3)</v>
      </c>
      <c r="F182" s="302">
        <f>'Ind T6'!S72</f>
        <v>11.67928982546989</v>
      </c>
      <c r="G182" s="299" t="str">
        <f>CONCATENATE("(",ROUND((F182/$H184)*100,1),")")</f>
        <v>(36.1)</v>
      </c>
      <c r="H182" s="302">
        <f>SUM(B182,D182,F182)</f>
        <v>26.697205530540828</v>
      </c>
      <c r="I182" s="299" t="str">
        <f>CONCATENATE("(",ROUND((H182/$H184)*100,1),")")</f>
        <v>(82.6)</v>
      </c>
      <c r="K182" s="302">
        <f>B187-B182</f>
        <v>0.60653300019441581</v>
      </c>
      <c r="L182" s="302">
        <f>D187-D182</f>
        <v>0.12420833091497796</v>
      </c>
      <c r="M182" s="302">
        <f>F187-F182</f>
        <v>1.1832764984226962</v>
      </c>
      <c r="N182" s="302">
        <f>SUM(K182:M182)</f>
        <v>1.91401782953209</v>
      </c>
    </row>
    <row r="183" spans="1:14" x14ac:dyDescent="0.2">
      <c r="A183" s="282" t="s">
        <v>365</v>
      </c>
      <c r="B183" s="302">
        <f>'Ind T6'!Q71</f>
        <v>2.6452452784242118</v>
      </c>
      <c r="C183" s="299" t="str">
        <f>CONCATENATE("(",ROUND((B183/$H184)*100,1),")")</f>
        <v>(8.2)</v>
      </c>
      <c r="D183" s="302">
        <f>'Ind T6'!R71</f>
        <v>2.0964757533117688</v>
      </c>
      <c r="E183" s="299" t="str">
        <f>CONCATENATE("(",ROUND((D183/$H184)*100,1),")")</f>
        <v>(6.5)</v>
      </c>
      <c r="F183" s="302">
        <f>'Ind T6'!S71</f>
        <v>0.87707343772309698</v>
      </c>
      <c r="G183" s="299" t="str">
        <f>CONCATENATE("(",ROUND((F183/$H184)*100,1),")")</f>
        <v>(2.7)</v>
      </c>
      <c r="H183" s="302">
        <f t="shared" ref="H183" si="146">SUM(B183,D183,F183)</f>
        <v>5.6187944694590781</v>
      </c>
      <c r="I183" s="299" t="str">
        <f>CONCATENATE("(",ROUND((H183/$H184)*100,1),")")</f>
        <v>(17.4)</v>
      </c>
      <c r="K183" s="302">
        <f t="shared" ref="K183:K184" si="147">B188-B183</f>
        <v>0.24409919914324796</v>
      </c>
      <c r="L183" s="302">
        <f t="shared" ref="L183:L184" si="148">D188-D183</f>
        <v>0.21909272423317683</v>
      </c>
      <c r="M183" s="302">
        <f t="shared" ref="M183:M184" si="149">F188-F183</f>
        <v>0.10779024709157536</v>
      </c>
      <c r="N183" s="302">
        <f t="shared" ref="N183:N184" si="150">SUM(K183:M183)</f>
        <v>0.57098217046800015</v>
      </c>
    </row>
    <row r="184" spans="1:14" x14ac:dyDescent="0.2">
      <c r="A184" s="282" t="s">
        <v>363</v>
      </c>
      <c r="B184" s="302">
        <f>SUM(B182:B183)</f>
        <v>16.598973984761038</v>
      </c>
      <c r="C184" s="299" t="str">
        <f>CONCATENATE("(",ROUND((B184/$H184)*100,1),")")</f>
        <v>(51.4)</v>
      </c>
      <c r="D184" s="302">
        <f>SUM(D182:D183)</f>
        <v>3.1606627520458783</v>
      </c>
      <c r="E184" s="299" t="str">
        <f>CONCATENATE("(",ROUND((D184/$H184)*100,1),")")</f>
        <v>(9.8)</v>
      </c>
      <c r="F184" s="302">
        <f>SUM(F182:F183)</f>
        <v>12.556363263192987</v>
      </c>
      <c r="G184" s="299" t="str">
        <f>CONCATENATE("(",ROUND((F184/$H184)*100,1),")")</f>
        <v>(38.9)</v>
      </c>
      <c r="H184" s="302">
        <f>SUM(H182:H183)</f>
        <v>32.315999999999903</v>
      </c>
      <c r="I184" s="299" t="str">
        <f>CONCATENATE("(",ROUND((H184/$H184)*100,1),")")</f>
        <v>(100)</v>
      </c>
      <c r="K184" s="302">
        <f t="shared" si="147"/>
        <v>0.85063219933766376</v>
      </c>
      <c r="L184" s="302">
        <f t="shared" si="148"/>
        <v>0.34330105514815479</v>
      </c>
      <c r="M184" s="302">
        <f t="shared" si="149"/>
        <v>1.2910667455142733</v>
      </c>
      <c r="N184" s="302">
        <f t="shared" si="150"/>
        <v>2.4850000000000918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14.560261706531243</v>
      </c>
      <c r="C187" s="299" t="str">
        <f>CONCATENATE("(",ROUND((B187/$H189)*100,1),")")</f>
        <v>(41.8)</v>
      </c>
      <c r="D187" s="302">
        <f>'Ind T6'!W72</f>
        <v>1.1883953296490872</v>
      </c>
      <c r="E187" s="299" t="str">
        <f>CONCATENATE("(",ROUND((D187/$H189)*100,1),")")</f>
        <v>(3.4)</v>
      </c>
      <c r="F187" s="302">
        <f>'Ind T6'!X72</f>
        <v>12.862566323892587</v>
      </c>
      <c r="G187" s="299" t="str">
        <f>CONCATENATE("(",ROUND((F187/$H189)*100,1),")")</f>
        <v>(37)</v>
      </c>
      <c r="H187" s="302">
        <f>SUM(B187,D187,F187)</f>
        <v>28.611223360072916</v>
      </c>
      <c r="I187" s="299" t="str">
        <f>CONCATENATE("(",ROUND((H187/$H189)*100,1),")")</f>
        <v>(82.2)</v>
      </c>
      <c r="K187" s="302">
        <f>B187-B177</f>
        <v>1.2916133369743079</v>
      </c>
      <c r="L187" s="302">
        <f>D187-D177</f>
        <v>0.20712939925026252</v>
      </c>
      <c r="M187" s="302">
        <f>F187-F177</f>
        <v>2.0056310614311474</v>
      </c>
      <c r="N187" s="302">
        <f>SUM(K187:M187)</f>
        <v>3.5043737976557177</v>
      </c>
    </row>
    <row r="188" spans="1:14" x14ac:dyDescent="0.2">
      <c r="A188" s="282" t="s">
        <v>365</v>
      </c>
      <c r="B188" s="302">
        <f>'Ind T6'!V71</f>
        <v>2.8893444775674597</v>
      </c>
      <c r="C188" s="299" t="str">
        <f>CONCATENATE("(",ROUND((B188/$H189)*100,1),")")</f>
        <v>(8.3)</v>
      </c>
      <c r="D188" s="302">
        <f>'Ind T6'!W71</f>
        <v>2.3155684775449457</v>
      </c>
      <c r="E188" s="299" t="str">
        <f>CONCATENATE("(",ROUND((D188/$H189)*100,1),")")</f>
        <v>(6.7)</v>
      </c>
      <c r="F188" s="302">
        <f>'Ind T6'!X71</f>
        <v>0.98486368481467235</v>
      </c>
      <c r="G188" s="299" t="str">
        <f>CONCATENATE("(",ROUND((F188/$H189)*100,1),")")</f>
        <v>(2.8)</v>
      </c>
      <c r="H188" s="302">
        <f t="shared" ref="H188" si="151">SUM(B188,D188,F188)</f>
        <v>6.1897766399270777</v>
      </c>
      <c r="I188" s="299" t="str">
        <f>CONCATENATE("(",ROUND((H188/$H189)*100,1),")")</f>
        <v>(17.8)</v>
      </c>
      <c r="K188" s="302">
        <f t="shared" ref="K188:K189" si="152">B188-B178</f>
        <v>0.41641431072223423</v>
      </c>
      <c r="L188" s="302">
        <f t="shared" ref="L188:L189" si="153">D188-D178</f>
        <v>0.36857567522909629</v>
      </c>
      <c r="M188" s="302">
        <f t="shared" ref="M188:M189" si="154">F188-F178</f>
        <v>0.16863621639289827</v>
      </c>
      <c r="N188" s="302">
        <f t="shared" ref="N188:N189" si="155">SUM(K188:M188)</f>
        <v>0.95362620234422879</v>
      </c>
    </row>
    <row r="189" spans="1:14" x14ac:dyDescent="0.2">
      <c r="A189" s="282" t="s">
        <v>363</v>
      </c>
      <c r="B189" s="302">
        <f>SUM(B187:B188)</f>
        <v>17.449606184098702</v>
      </c>
      <c r="C189" s="299" t="str">
        <f>CONCATENATE("(",ROUND((B189/$H189)*100,1),")")</f>
        <v>(50.1)</v>
      </c>
      <c r="D189" s="302">
        <f>SUM(D187:D188)</f>
        <v>3.5039638071940331</v>
      </c>
      <c r="E189" s="299" t="str">
        <f>CONCATENATE("(",ROUND((D189/$H189)*100,1),")")</f>
        <v>(10.1)</v>
      </c>
      <c r="F189" s="302">
        <f>SUM(F187:F188)</f>
        <v>13.84743000870726</v>
      </c>
      <c r="G189" s="299" t="str">
        <f>CONCATENATE("(",ROUND((F189/$H189)*100,1),")")</f>
        <v>(39.8)</v>
      </c>
      <c r="H189" s="302">
        <f>SUM(H187:H188)</f>
        <v>34.800999999999995</v>
      </c>
      <c r="I189" s="299" t="str">
        <f>CONCATENATE("(",ROUND((H189/$H189)*100,1),")")</f>
        <v>(100)</v>
      </c>
      <c r="K189" s="302">
        <f t="shared" si="152"/>
        <v>1.7080276476965413</v>
      </c>
      <c r="L189" s="302">
        <f t="shared" si="153"/>
        <v>0.57570507447935881</v>
      </c>
      <c r="M189" s="302">
        <f t="shared" si="154"/>
        <v>2.1742672778240468</v>
      </c>
      <c r="N189" s="302">
        <f t="shared" si="155"/>
        <v>4.4579999999999469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21.287950036300966</v>
      </c>
      <c r="C198" s="299" t="str">
        <f>CONCATENATE("(",ROUND((B198/$H200)*100,1),")")</f>
        <v>(35.2)</v>
      </c>
      <c r="D198" s="302">
        <f>'Ind T6'!M81</f>
        <v>7.6867986492526583</v>
      </c>
      <c r="E198" s="299" t="str">
        <f>CONCATENATE("(",ROUND((D198/$H200)*100,1),")")</f>
        <v>(12.7)</v>
      </c>
      <c r="F198" s="302">
        <f>'Ind T6'!N81</f>
        <v>1.7415008610443681</v>
      </c>
      <c r="G198" s="299" t="str">
        <f>CONCATENATE("(",ROUND((F198/$H200)*100,1),")")</f>
        <v>(2.9)</v>
      </c>
      <c r="H198" s="302">
        <f>SUM(B198,D198,F198)</f>
        <v>30.716249546597993</v>
      </c>
      <c r="I198" s="299" t="str">
        <f>CONCATENATE("(",ROUND((H198/$H200)*100,1),")")</f>
        <v>(50.8)</v>
      </c>
      <c r="K198" s="302">
        <f>B203-B198</f>
        <v>0.35778553894908782</v>
      </c>
      <c r="L198" s="302">
        <f>D203-D198</f>
        <v>-2.7898574568778756E-3</v>
      </c>
      <c r="M198" s="302">
        <f>F203-F198</f>
        <v>2.332685200384943E-2</v>
      </c>
      <c r="N198" s="302">
        <f>SUM(K198:M198)</f>
        <v>0.37832253349605938</v>
      </c>
    </row>
    <row r="199" spans="1:14" x14ac:dyDescent="0.2">
      <c r="A199" s="282" t="s">
        <v>365</v>
      </c>
      <c r="B199" s="302">
        <f>'Ind T6'!L80</f>
        <v>13.321603741532266</v>
      </c>
      <c r="C199" s="299" t="str">
        <f>CONCATENATE("(",ROUND((B199/$H200)*100,1),")")</f>
        <v>(22)</v>
      </c>
      <c r="D199" s="302">
        <f>'Ind T6'!M80</f>
        <v>15.045146853756982</v>
      </c>
      <c r="E199" s="299" t="str">
        <f>CONCATENATE("(",ROUND((D199/$H200)*100,1),")")</f>
        <v>(24.9)</v>
      </c>
      <c r="F199" s="302">
        <f>'Ind T6'!N80</f>
        <v>1.3889998581128638</v>
      </c>
      <c r="G199" s="299" t="str">
        <f>CONCATENATE("(",ROUND((F199/$H200)*100,1),")")</f>
        <v>(2.3)</v>
      </c>
      <c r="H199" s="302">
        <f t="shared" ref="H199" si="156">SUM(B199,D199,F199)</f>
        <v>29.755750453402111</v>
      </c>
      <c r="I199" s="299" t="str">
        <f>CONCATENATE("(",ROUND((H199/$H200)*100,1),")")</f>
        <v>(49.2)</v>
      </c>
      <c r="K199" s="302">
        <f t="shared" ref="K199:K200" si="157">B204-B199</f>
        <v>0.57184173253802228</v>
      </c>
      <c r="L199" s="302">
        <f t="shared" ref="L199:L200" si="158">D204-D199</f>
        <v>-0.57119017223710067</v>
      </c>
      <c r="M199" s="302">
        <f t="shared" ref="M199:M200" si="159">F204-F199</f>
        <v>4.202590620289004E-2</v>
      </c>
      <c r="N199" s="302">
        <f t="shared" ref="N199:N200" si="160">SUM(K199:M199)</f>
        <v>4.2677466503811656E-2</v>
      </c>
    </row>
    <row r="200" spans="1:14" x14ac:dyDescent="0.2">
      <c r="A200" s="282" t="s">
        <v>363</v>
      </c>
      <c r="B200" s="302">
        <f>SUM(B198:B199)</f>
        <v>34.609553777833234</v>
      </c>
      <c r="C200" s="299" t="str">
        <f>CONCATENATE("(",ROUND((B200/$H200)*100,1),")")</f>
        <v>(57.2)</v>
      </c>
      <c r="D200" s="302">
        <f>SUM(D198:D199)</f>
        <v>22.731945503009641</v>
      </c>
      <c r="E200" s="299" t="str">
        <f>CONCATENATE("(",ROUND((D200/$H200)*100,1),")")</f>
        <v>(37.6)</v>
      </c>
      <c r="F200" s="302">
        <f>SUM(F198:F199)</f>
        <v>3.130500719157232</v>
      </c>
      <c r="G200" s="299" t="str">
        <f>CONCATENATE("(",ROUND((F200/$H200)*100,1),")")</f>
        <v>(5.2)</v>
      </c>
      <c r="H200" s="302">
        <f>SUM(H198:H199)</f>
        <v>60.472000000000108</v>
      </c>
      <c r="I200" s="299" t="str">
        <f>CONCATENATE("(",ROUND((H200/$H200)*100,1),")")</f>
        <v>(100)</v>
      </c>
      <c r="K200" s="302">
        <f t="shared" si="157"/>
        <v>0.92962727148710655</v>
      </c>
      <c r="L200" s="302">
        <f t="shared" si="158"/>
        <v>-0.57398002969397766</v>
      </c>
      <c r="M200" s="302">
        <f t="shared" si="159"/>
        <v>6.5352758206739026E-2</v>
      </c>
      <c r="N200" s="302">
        <f t="shared" si="160"/>
        <v>0.42099999999986792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21.645735575250054</v>
      </c>
      <c r="C203" s="299" t="str">
        <f>CONCATENATE("(",ROUND((B203/$H205)*100,1),")")</f>
        <v>(35.5)</v>
      </c>
      <c r="D203" s="302">
        <f>'Ind T6'!R81</f>
        <v>7.6840087917957804</v>
      </c>
      <c r="E203" s="299" t="str">
        <f>CONCATENATE("(",ROUND((D203/$H205)*100,1),")")</f>
        <v>(12.6)</v>
      </c>
      <c r="F203" s="302">
        <f>'Ind T6'!S81</f>
        <v>1.7648277130482175</v>
      </c>
      <c r="G203" s="299" t="str">
        <f>CONCATENATE("(",ROUND((F203/$H205)*100,1),")")</f>
        <v>(2.9)</v>
      </c>
      <c r="H203" s="302">
        <f>SUM(B203,D203,F203)</f>
        <v>31.09457208009405</v>
      </c>
      <c r="I203" s="299" t="str">
        <f>CONCATENATE("(",ROUND((H203/$H205)*100,1),")")</f>
        <v>(51.1)</v>
      </c>
      <c r="K203" s="302">
        <f>B208-B203</f>
        <v>0.45321176877195768</v>
      </c>
      <c r="L203" s="302">
        <f>D208-D203</f>
        <v>7.1979035336611652E-2</v>
      </c>
      <c r="M203" s="302">
        <f>F208-F203</f>
        <v>3.9238167148196945E-2</v>
      </c>
      <c r="N203" s="302">
        <f>SUM(K203:M203)</f>
        <v>0.56442897125676628</v>
      </c>
    </row>
    <row r="204" spans="1:14" x14ac:dyDescent="0.2">
      <c r="A204" s="282" t="s">
        <v>365</v>
      </c>
      <c r="B204" s="302">
        <f>'Ind T6'!Q80</f>
        <v>13.893445474070289</v>
      </c>
      <c r="C204" s="299" t="str">
        <f>CONCATENATE("(",ROUND((B204/$H205)*100,1),")")</f>
        <v>(22.8)</v>
      </c>
      <c r="D204" s="302">
        <f>'Ind T6'!R80</f>
        <v>14.473956681519882</v>
      </c>
      <c r="E204" s="299" t="str">
        <f>CONCATENATE("(",ROUND((D204/$H205)*100,1),")")</f>
        <v>(23.8)</v>
      </c>
      <c r="F204" s="302">
        <f>'Ind T6'!S80</f>
        <v>1.4310257643157538</v>
      </c>
      <c r="G204" s="299" t="str">
        <f>CONCATENATE("(",ROUND((F204/$H205)*100,1),")")</f>
        <v>(2.4)</v>
      </c>
      <c r="H204" s="302">
        <f t="shared" ref="H204" si="161">SUM(B204,D204,F204)</f>
        <v>29.798427919905926</v>
      </c>
      <c r="I204" s="299" t="str">
        <f>CONCATENATE("(",ROUND((H204/$H205)*100,1),")")</f>
        <v>(48.9)</v>
      </c>
      <c r="K204" s="302">
        <f t="shared" ref="K204:K205" si="162">B209-B204</f>
        <v>1.1036768561430357</v>
      </c>
      <c r="L204" s="302">
        <f t="shared" ref="L204:L205" si="163">D209-D204</f>
        <v>-0.98780650124745684</v>
      </c>
      <c r="M204" s="302">
        <f t="shared" ref="M204:M205" si="164">F209-F204</f>
        <v>9.5700673847653572E-2</v>
      </c>
      <c r="N204" s="302">
        <f t="shared" ref="N204:N205" si="165">SUM(K204:M204)</f>
        <v>0.21157102874323241</v>
      </c>
    </row>
    <row r="205" spans="1:14" x14ac:dyDescent="0.2">
      <c r="A205" s="282" t="s">
        <v>363</v>
      </c>
      <c r="B205" s="302">
        <f>SUM(B203:B204)</f>
        <v>35.539181049320341</v>
      </c>
      <c r="C205" s="299" t="str">
        <f>CONCATENATE("(",ROUND((B205/$H205)*100,1),")")</f>
        <v>(58.4)</v>
      </c>
      <c r="D205" s="302">
        <f>SUM(D203:D204)</f>
        <v>22.157965473315663</v>
      </c>
      <c r="E205" s="299" t="str">
        <f>CONCATENATE("(",ROUND((D205/$H205)*100,1),")")</f>
        <v>(36.4)</v>
      </c>
      <c r="F205" s="302">
        <f>SUM(F203:F204)</f>
        <v>3.1958534773639711</v>
      </c>
      <c r="G205" s="299" t="str">
        <f>CONCATENATE("(",ROUND((F205/$H205)*100,1),")")</f>
        <v>(5.2)</v>
      </c>
      <c r="H205" s="302">
        <f>SUM(H203:H204)</f>
        <v>60.892999999999972</v>
      </c>
      <c r="I205" s="299" t="str">
        <f>CONCATENATE("(",ROUND((H205/$H205)*100,1),")")</f>
        <v>(100)</v>
      </c>
      <c r="K205" s="302">
        <f t="shared" si="162"/>
        <v>1.5568886249149969</v>
      </c>
      <c r="L205" s="302">
        <f t="shared" si="163"/>
        <v>-0.9158274659108443</v>
      </c>
      <c r="M205" s="302">
        <f t="shared" si="164"/>
        <v>0.13493884099585074</v>
      </c>
      <c r="N205" s="302">
        <f t="shared" si="165"/>
        <v>0.77600000000000335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22.098947344022012</v>
      </c>
      <c r="C208" s="299" t="str">
        <f>CONCATENATE("(",ROUND((B208/$H210)*100,1),")")</f>
        <v>(35.8)</v>
      </c>
      <c r="D208" s="302">
        <f>'Ind T6'!W81</f>
        <v>7.7559878271323921</v>
      </c>
      <c r="E208" s="299" t="str">
        <f>CONCATENATE("(",ROUND((D208/$H210)*100,1),")")</f>
        <v>(12.6)</v>
      </c>
      <c r="F208" s="302">
        <f>'Ind T6'!X81</f>
        <v>1.8040658801964145</v>
      </c>
      <c r="G208" s="299" t="str">
        <f>CONCATENATE("(",ROUND((F208/$H210)*100,1),")")</f>
        <v>(2.9)</v>
      </c>
      <c r="H208" s="302">
        <f>SUM(B208,D208,F208)</f>
        <v>31.659001051350817</v>
      </c>
      <c r="I208" s="299" t="str">
        <f>CONCATENATE("(",ROUND((H208/$H210)*100,1),")")</f>
        <v>(51.3)</v>
      </c>
      <c r="K208" s="302">
        <f>B208-B198</f>
        <v>0.8109973077210455</v>
      </c>
      <c r="L208" s="302">
        <f>D208-D198</f>
        <v>6.9189177879733776E-2</v>
      </c>
      <c r="M208" s="302">
        <f>F208-F198</f>
        <v>6.2565019152046375E-2</v>
      </c>
      <c r="N208" s="302">
        <f>SUM(K208:M208)</f>
        <v>0.94275150475282565</v>
      </c>
    </row>
    <row r="209" spans="1:14" x14ac:dyDescent="0.2">
      <c r="A209" s="282" t="s">
        <v>365</v>
      </c>
      <c r="B209" s="302">
        <f>'Ind T6'!V80</f>
        <v>14.997122330213324</v>
      </c>
      <c r="C209" s="299" t="str">
        <f>CONCATENATE("(",ROUND((B209/$H210)*100,1),")")</f>
        <v>(24.3)</v>
      </c>
      <c r="D209" s="302">
        <f>'Ind T6'!W80</f>
        <v>13.486150180272425</v>
      </c>
      <c r="E209" s="299" t="str">
        <f>CONCATENATE("(",ROUND((D209/$H210)*100,1),")")</f>
        <v>(21.9)</v>
      </c>
      <c r="F209" s="302">
        <f>'Ind T6'!X80</f>
        <v>1.5267264381634074</v>
      </c>
      <c r="G209" s="299" t="str">
        <f>CONCATENATE("(",ROUND((F209/$H210)*100,1),")")</f>
        <v>(2.5)</v>
      </c>
      <c r="H209" s="302">
        <f t="shared" ref="H209" si="166">SUM(B209,D209,F209)</f>
        <v>30.009998948649155</v>
      </c>
      <c r="I209" s="299" t="str">
        <f>CONCATENATE("(",ROUND((H209/$H210)*100,1),")")</f>
        <v>(48.7)</v>
      </c>
      <c r="K209" s="302">
        <f t="shared" ref="K209:K210" si="167">B209-B199</f>
        <v>1.675518588681058</v>
      </c>
      <c r="L209" s="302">
        <f t="shared" ref="L209:L210" si="168">D209-D199</f>
        <v>-1.5589966734845575</v>
      </c>
      <c r="M209" s="302">
        <f t="shared" ref="M209:M210" si="169">F209-F199</f>
        <v>0.13772658005054361</v>
      </c>
      <c r="N209" s="302">
        <f t="shared" ref="N209:N210" si="170">SUM(K209:M209)</f>
        <v>0.25424849524704407</v>
      </c>
    </row>
    <row r="210" spans="1:14" x14ac:dyDescent="0.2">
      <c r="A210" s="282" t="s">
        <v>363</v>
      </c>
      <c r="B210" s="302">
        <f>SUM(B208:B209)</f>
        <v>37.096069674235338</v>
      </c>
      <c r="C210" s="299" t="str">
        <f>CONCATENATE("(",ROUND((B210/$H210)*100,1),")")</f>
        <v>(60.2)</v>
      </c>
      <c r="D210" s="302">
        <f>SUM(D208:D209)</f>
        <v>21.242138007404819</v>
      </c>
      <c r="E210" s="299" t="str">
        <f>CONCATENATE("(",ROUND((D210/$H210)*100,1),")")</f>
        <v>(34.4)</v>
      </c>
      <c r="F210" s="302">
        <f>SUM(F208:F209)</f>
        <v>3.3307923183598218</v>
      </c>
      <c r="G210" s="299" t="str">
        <f>CONCATENATE("(",ROUND((F210/$H210)*100,1),")")</f>
        <v>(5.4)</v>
      </c>
      <c r="H210" s="302">
        <f>SUM(H208:H209)</f>
        <v>61.668999999999969</v>
      </c>
      <c r="I210" s="299" t="str">
        <f>CONCATENATE("(",ROUND((H210/$H210)*100,1),")")</f>
        <v>(100)</v>
      </c>
      <c r="K210" s="302">
        <f t="shared" si="167"/>
        <v>2.4865158964021035</v>
      </c>
      <c r="L210" s="302">
        <f t="shared" si="168"/>
        <v>-1.489807495604822</v>
      </c>
      <c r="M210" s="302">
        <f t="shared" si="169"/>
        <v>0.20029159920258977</v>
      </c>
      <c r="N210" s="302">
        <f t="shared" si="170"/>
        <v>1.1969999999998713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7.9479434295540781</v>
      </c>
      <c r="C219" s="299" t="str">
        <f>CONCATENATE("(",ROUND((B219/$H221)*100,1),")")</f>
        <v>(56.1)</v>
      </c>
      <c r="D219" s="302">
        <f>'Ind T6'!M90</f>
        <v>1.2813296195074539</v>
      </c>
      <c r="E219" s="299" t="str">
        <f>CONCATENATE("(",ROUND((D219/$H221)*100,1),")")</f>
        <v>(9)</v>
      </c>
      <c r="F219" s="302">
        <f>'Ind T6'!N90</f>
        <v>1.353168271294751</v>
      </c>
      <c r="G219" s="299" t="str">
        <f>CONCATENATE("(",ROUND((F219/$H221)*100,1),")")</f>
        <v>(9.6)</v>
      </c>
      <c r="H219" s="302">
        <f>SUM(B219,D219,F219)</f>
        <v>10.582441320356283</v>
      </c>
      <c r="I219" s="299" t="str">
        <f>CONCATENATE("(",ROUND((H219/$H221)*100,1),")")</f>
        <v>(74.7)</v>
      </c>
      <c r="K219" s="302">
        <f>B224-B219</f>
        <v>0.25219147466140157</v>
      </c>
      <c r="L219" s="302">
        <f>D224-D219</f>
        <v>5.5341597988425084E-2</v>
      </c>
      <c r="M219" s="302">
        <f>F224-F219</f>
        <v>5.0128918837811787E-2</v>
      </c>
      <c r="N219" s="302">
        <f>SUM(K219:M219)</f>
        <v>0.35766199148763844</v>
      </c>
    </row>
    <row r="220" spans="1:14" x14ac:dyDescent="0.2">
      <c r="A220" s="282" t="s">
        <v>365</v>
      </c>
      <c r="B220" s="302">
        <f>'Ind T6'!L89</f>
        <v>2.1620884855875278</v>
      </c>
      <c r="C220" s="299" t="str">
        <f>CONCATENATE("(",ROUND((B220/$H221)*100,1),")")</f>
        <v>(15.3)</v>
      </c>
      <c r="D220" s="302">
        <f>'Ind T6'!M89</f>
        <v>1.2988480532695192</v>
      </c>
      <c r="E220" s="299" t="str">
        <f>CONCATENATE("(",ROUND((D220/$H221)*100,1),")")</f>
        <v>(9.2)</v>
      </c>
      <c r="F220" s="302">
        <f>'Ind T6'!N89</f>
        <v>0.11962214078667981</v>
      </c>
      <c r="G220" s="299" t="str">
        <f>CONCATENATE("(",ROUND((F220/$H221)*100,1),")")</f>
        <v>(0.8)</v>
      </c>
      <c r="H220" s="302">
        <f t="shared" ref="H220" si="171">SUM(B220,D220,F220)</f>
        <v>3.580558679643727</v>
      </c>
      <c r="I220" s="299" t="str">
        <f>CONCATENATE("(",ROUND((H220/$H221)*100,1),")")</f>
        <v>(25.3)</v>
      </c>
      <c r="K220" s="302">
        <f t="shared" ref="K220:K221" si="172">B225-B220</f>
        <v>7.5384332877727722E-2</v>
      </c>
      <c r="L220" s="302">
        <f t="shared" ref="L220:L221" si="173">D225-D220</f>
        <v>8.2833588831674243E-2</v>
      </c>
      <c r="M220" s="302">
        <f t="shared" ref="M220:M221" si="174">F225-F220</f>
        <v>1.2008680296179963E-4</v>
      </c>
      <c r="N220" s="302">
        <f t="shared" ref="N220:N221" si="175">SUM(K220:M220)</f>
        <v>0.15833800851236376</v>
      </c>
    </row>
    <row r="221" spans="1:14" x14ac:dyDescent="0.2">
      <c r="A221" s="282" t="s">
        <v>363</v>
      </c>
      <c r="B221" s="302">
        <f>SUM(B219:B220)</f>
        <v>10.110031915141606</v>
      </c>
      <c r="C221" s="299" t="str">
        <f>CONCATENATE("(",ROUND((B221/$H221)*100,1),")")</f>
        <v>(71.4)</v>
      </c>
      <c r="D221" s="302">
        <f>SUM(D219:D220)</f>
        <v>2.5801776727769732</v>
      </c>
      <c r="E221" s="299" t="str">
        <f>CONCATENATE("(",ROUND((D221/$H221)*100,1),")")</f>
        <v>(18.2)</v>
      </c>
      <c r="F221" s="302">
        <f>SUM(F219:F220)</f>
        <v>1.4727904120814308</v>
      </c>
      <c r="G221" s="299" t="str">
        <f>CONCATENATE("(",ROUND((F221/$H221)*100,1),")")</f>
        <v>(10.4)</v>
      </c>
      <c r="H221" s="302">
        <f>SUM(H219:H220)</f>
        <v>14.163000000000011</v>
      </c>
      <c r="I221" s="299" t="str">
        <f>CONCATENATE("(",ROUND((H221/$H221)*100,1),")")</f>
        <v>(100)</v>
      </c>
      <c r="K221" s="302">
        <f t="shared" si="172"/>
        <v>0.32757580753912841</v>
      </c>
      <c r="L221" s="302">
        <f t="shared" si="173"/>
        <v>0.13817518682009933</v>
      </c>
      <c r="M221" s="302">
        <f t="shared" si="174"/>
        <v>5.0249005640773614E-2</v>
      </c>
      <c r="N221" s="302">
        <f t="shared" si="175"/>
        <v>0.51600000000000135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8.2001349042154796</v>
      </c>
      <c r="C224" s="299" t="str">
        <f>CONCATENATE("(",ROUND((B224/$H226)*100,1),")")</f>
        <v>(55.9)</v>
      </c>
      <c r="D224" s="302">
        <f>'Ind T6'!R90</f>
        <v>1.336671217495879</v>
      </c>
      <c r="E224" s="299" t="str">
        <f>CONCATENATE("(",ROUND((D224/$H226)*100,1),")")</f>
        <v>(9.1)</v>
      </c>
      <c r="F224" s="302">
        <f>'Ind T6'!S90</f>
        <v>1.4032971901325628</v>
      </c>
      <c r="G224" s="299" t="str">
        <f>CONCATENATE("(",ROUND((F224/$H226)*100,1),")")</f>
        <v>(9.6)</v>
      </c>
      <c r="H224" s="302">
        <f>SUM(B224,D224,F224)</f>
        <v>10.94010331184392</v>
      </c>
      <c r="I224" s="299" t="str">
        <f>CONCATENATE("(",ROUND((H224/$H226)*100,1),")")</f>
        <v>(74.5)</v>
      </c>
      <c r="K224" s="302">
        <f>B229-B224</f>
        <v>-0.10867692332787193</v>
      </c>
      <c r="L224" s="302">
        <f>D229-D224</f>
        <v>5.4841595484447447E-2</v>
      </c>
      <c r="M224" s="302">
        <f>F229-F224</f>
        <v>4.8598155452482805E-2</v>
      </c>
      <c r="N224" s="302">
        <f>SUM(K224:M224)</f>
        <v>-5.2371723909416801E-3</v>
      </c>
    </row>
    <row r="225" spans="1:14" x14ac:dyDescent="0.2">
      <c r="A225" s="282" t="s">
        <v>365</v>
      </c>
      <c r="B225" s="302">
        <f>'Ind T6'!Q89</f>
        <v>2.2374728184652555</v>
      </c>
      <c r="C225" s="299" t="str">
        <f>CONCATENATE("(",ROUND((B225/$H226)*100,1),")")</f>
        <v>(15.2)</v>
      </c>
      <c r="D225" s="302">
        <f>'Ind T6'!R89</f>
        <v>1.3816816421011935</v>
      </c>
      <c r="E225" s="299" t="str">
        <f>CONCATENATE("(",ROUND((D225/$H226)*100,1),")")</f>
        <v>(9.4)</v>
      </c>
      <c r="F225" s="302">
        <f>'Ind T6'!S89</f>
        <v>0.11974222758964161</v>
      </c>
      <c r="G225" s="299" t="str">
        <f>CONCATENATE("(",ROUND((F225/$H226)*100,1),")")</f>
        <v>(0.8)</v>
      </c>
      <c r="H225" s="302">
        <f t="shared" ref="H225" si="176">SUM(B225,D225,F225)</f>
        <v>3.7388966881560908</v>
      </c>
      <c r="I225" s="299" t="str">
        <f>CONCATENATE("(",ROUND((H225/$H226)*100,1),")")</f>
        <v>(25.5)</v>
      </c>
      <c r="K225" s="302">
        <f t="shared" ref="K225:K226" si="177">B230-B225</f>
        <v>8.3414565369151372E-2</v>
      </c>
      <c r="L225" s="302">
        <f t="shared" ref="L225:L226" si="178">D230-D225</f>
        <v>0.11351433522636856</v>
      </c>
      <c r="M225" s="302">
        <f t="shared" ref="M225:M226" si="179">F230-F225</f>
        <v>-1.6917282045878224E-3</v>
      </c>
      <c r="N225" s="302">
        <f t="shared" ref="N225:N226" si="180">SUM(K225:M225)</f>
        <v>0.19523717239093211</v>
      </c>
    </row>
    <row r="226" spans="1:14" x14ac:dyDescent="0.2">
      <c r="A226" s="282" t="s">
        <v>363</v>
      </c>
      <c r="B226" s="302">
        <f>SUM(B224:B225)</f>
        <v>10.437607722680735</v>
      </c>
      <c r="C226" s="299" t="str">
        <f>CONCATENATE("(",ROUND((B226/$H226)*100,1),")")</f>
        <v>(71.1)</v>
      </c>
      <c r="D226" s="302">
        <f>SUM(D224:D225)</f>
        <v>2.7183528595970725</v>
      </c>
      <c r="E226" s="299" t="str">
        <f>CONCATENATE("(",ROUND((D226/$H226)*100,1),")")</f>
        <v>(18.5)</v>
      </c>
      <c r="F226" s="302">
        <f>SUM(F224:F225)</f>
        <v>1.5230394177222044</v>
      </c>
      <c r="G226" s="299" t="str">
        <f>CONCATENATE("(",ROUND((F226/$H226)*100,1),")")</f>
        <v>(10.4)</v>
      </c>
      <c r="H226" s="302">
        <f>SUM(H224:H225)</f>
        <v>14.679000000000011</v>
      </c>
      <c r="I226" s="299" t="str">
        <f>CONCATENATE("(",ROUND((H226/$H226)*100,1),")")</f>
        <v>(100)</v>
      </c>
      <c r="K226" s="302">
        <f t="shared" si="177"/>
        <v>-2.5262357958720116E-2</v>
      </c>
      <c r="L226" s="302">
        <f t="shared" si="178"/>
        <v>0.168355930710816</v>
      </c>
      <c r="M226" s="302">
        <f t="shared" si="179"/>
        <v>4.6906427247894955E-2</v>
      </c>
      <c r="N226" s="302">
        <f t="shared" si="180"/>
        <v>0.18999999999999084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8.0914579808876077</v>
      </c>
      <c r="C229" s="299" t="str">
        <f>CONCATENATE("(",ROUND((B229/$H231)*100,1),")")</f>
        <v>(54.4)</v>
      </c>
      <c r="D229" s="302">
        <f>'Ind T6'!W90</f>
        <v>1.3915128129803265</v>
      </c>
      <c r="E229" s="299" t="str">
        <f>CONCATENATE("(",ROUND((D229/$H231)*100,1),")")</f>
        <v>(9.4)</v>
      </c>
      <c r="F229" s="302">
        <f>'Ind T6'!X90</f>
        <v>1.4518953455850456</v>
      </c>
      <c r="G229" s="299" t="str">
        <f>CONCATENATE("(",ROUND((F229/$H231)*100,1),")")</f>
        <v>(9.8)</v>
      </c>
      <c r="H229" s="302">
        <f>SUM(B229,D229,F229)</f>
        <v>10.93486613945298</v>
      </c>
      <c r="I229" s="299" t="str">
        <f>CONCATENATE("(",ROUND((H229/$H231)*100,1),")")</f>
        <v>(73.5)</v>
      </c>
      <c r="K229" s="302">
        <f>B229-B219</f>
        <v>0.14351455133352964</v>
      </c>
      <c r="L229" s="302">
        <f>D229-D219</f>
        <v>0.11018319347287253</v>
      </c>
      <c r="M229" s="302">
        <f>F229-F219</f>
        <v>9.8727074290294592E-2</v>
      </c>
      <c r="N229" s="302">
        <f>SUM(K229:M229)</f>
        <v>0.35242481909669676</v>
      </c>
    </row>
    <row r="230" spans="1:14" x14ac:dyDescent="0.2">
      <c r="A230" s="282" t="s">
        <v>365</v>
      </c>
      <c r="B230" s="302">
        <f>'Ind T6'!V89</f>
        <v>2.3208873838344068</v>
      </c>
      <c r="C230" s="299" t="str">
        <f>CONCATENATE("(",ROUND((B230/$H231)*100,1),")")</f>
        <v>(15.6)</v>
      </c>
      <c r="D230" s="302">
        <f>'Ind T6'!W89</f>
        <v>1.495195977327562</v>
      </c>
      <c r="E230" s="299" t="str">
        <f>CONCATENATE("(",ROUND((D230/$H231)*100,1),")")</f>
        <v>(10.1)</v>
      </c>
      <c r="F230" s="302">
        <f>'Ind T6'!X89</f>
        <v>0.11805049938505378</v>
      </c>
      <c r="G230" s="299" t="str">
        <f>CONCATENATE("(",ROUND((F230/$H231)*100,1),")")</f>
        <v>(0.8)</v>
      </c>
      <c r="H230" s="302">
        <f t="shared" ref="H230" si="181">SUM(B230,D230,F230)</f>
        <v>3.9341338605470226</v>
      </c>
      <c r="I230" s="299" t="str">
        <f>CONCATENATE("(",ROUND((H230/$H231)*100,1),")")</f>
        <v>(26.5)</v>
      </c>
      <c r="K230" s="302">
        <f t="shared" ref="K230:K231" si="182">B230-B220</f>
        <v>0.15879889824687909</v>
      </c>
      <c r="L230" s="302">
        <f t="shared" ref="L230:L231" si="183">D230-D220</f>
        <v>0.1963479240580428</v>
      </c>
      <c r="M230" s="302">
        <f t="shared" ref="M230:M231" si="184">F230-F220</f>
        <v>-1.5716414016260227E-3</v>
      </c>
      <c r="N230" s="302">
        <f t="shared" ref="N230:N231" si="185">SUM(K230:M230)</f>
        <v>0.35357518090329587</v>
      </c>
    </row>
    <row r="231" spans="1:14" x14ac:dyDescent="0.2">
      <c r="A231" s="282" t="s">
        <v>363</v>
      </c>
      <c r="B231" s="302">
        <f>SUM(B229:B230)</f>
        <v>10.412345364722015</v>
      </c>
      <c r="C231" s="299" t="str">
        <f>CONCATENATE("(",ROUND((B231/$H231)*100,1),")")</f>
        <v>(70)</v>
      </c>
      <c r="D231" s="302">
        <f>SUM(D229:D230)</f>
        <v>2.8867087903078885</v>
      </c>
      <c r="E231" s="299" t="str">
        <f>CONCATENATE("(",ROUND((D231/$H231)*100,1),")")</f>
        <v>(19.4)</v>
      </c>
      <c r="F231" s="302">
        <f>SUM(F229:F230)</f>
        <v>1.5699458449700994</v>
      </c>
      <c r="G231" s="299" t="str">
        <f>CONCATENATE("(",ROUND((F231/$H231)*100,1),")")</f>
        <v>(10.6)</v>
      </c>
      <c r="H231" s="302">
        <f>SUM(H229:H230)</f>
        <v>14.869000000000003</v>
      </c>
      <c r="I231" s="299" t="str">
        <f>CONCATENATE("(",ROUND((H231/$H231)*100,1),")")</f>
        <v>(100)</v>
      </c>
      <c r="K231" s="302">
        <f t="shared" si="182"/>
        <v>0.30231344958040829</v>
      </c>
      <c r="L231" s="302">
        <f t="shared" si="183"/>
        <v>0.30653111753091533</v>
      </c>
      <c r="M231" s="302">
        <f t="shared" si="184"/>
        <v>9.7155432888668569E-2</v>
      </c>
      <c r="N231" s="302">
        <f t="shared" si="185"/>
        <v>0.70599999999999219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6.1164380775923597</v>
      </c>
      <c r="C240" s="299" t="str">
        <f>CONCATENATE("(",ROUND((B240/$H242)*100,1),")")</f>
        <v>(22.3)</v>
      </c>
      <c r="D240" s="302">
        <f>'Ind T6'!M99</f>
        <v>6.3801384562583285</v>
      </c>
      <c r="E240" s="299" t="str">
        <f>CONCATENATE("(",ROUND((D240/$H242)*100,1),")")</f>
        <v>(23.2)</v>
      </c>
      <c r="F240" s="302">
        <f>'Ind T6'!N99</f>
        <v>0.33678524032285956</v>
      </c>
      <c r="G240" s="299" t="str">
        <f>CONCATENATE("(",ROUND((F240/$H242)*100,1),")")</f>
        <v>(1.2)</v>
      </c>
      <c r="H240" s="302">
        <f>SUM(B240,D240,F240)</f>
        <v>12.833361774173548</v>
      </c>
      <c r="I240" s="299" t="str">
        <f>CONCATENATE("(",ROUND((H240/$H242)*100,1),")")</f>
        <v>(46.8)</v>
      </c>
      <c r="K240" s="302">
        <f>B245-B240</f>
        <v>0.44114028012985784</v>
      </c>
      <c r="L240" s="302">
        <f>D245-D240</f>
        <v>0.37632897793364251</v>
      </c>
      <c r="M240" s="302">
        <f>F245-F240</f>
        <v>2.6769889322268592E-2</v>
      </c>
      <c r="N240" s="302">
        <f>SUM(K240:M240)</f>
        <v>0.84423914738576888</v>
      </c>
    </row>
    <row r="241" spans="1:14" x14ac:dyDescent="0.2">
      <c r="A241" s="282" t="s">
        <v>365</v>
      </c>
      <c r="B241" s="302">
        <f>'Ind T6'!L98</f>
        <v>5.2071264269805964</v>
      </c>
      <c r="C241" s="299" t="str">
        <f>CONCATENATE("(",ROUND((B241/$H242)*100,1),")")</f>
        <v>(19)</v>
      </c>
      <c r="D241" s="302">
        <f>'Ind T6'!M98</f>
        <v>8.8991016936123959</v>
      </c>
      <c r="E241" s="299" t="str">
        <f>CONCATENATE("(",ROUND((D241/$H242)*100,1),")")</f>
        <v>(32.4)</v>
      </c>
      <c r="F241" s="302">
        <f>'Ind T6'!N98</f>
        <v>0.50641010523348817</v>
      </c>
      <c r="G241" s="299" t="str">
        <f>CONCATENATE("(",ROUND((F241/$H242)*100,1),")")</f>
        <v>(1.8)</v>
      </c>
      <c r="H241" s="302">
        <f t="shared" ref="H241" si="186">SUM(B241,D241,F241)</f>
        <v>14.61263822582648</v>
      </c>
      <c r="I241" s="299" t="str">
        <f>CONCATENATE("(",ROUND((H241/$H242)*100,1),")")</f>
        <v>(53.2)</v>
      </c>
      <c r="K241" s="302">
        <f t="shared" ref="K241:K242" si="187">B246-B241</f>
        <v>0.36383141117885209</v>
      </c>
      <c r="L241" s="302">
        <f t="shared" ref="L241:L242" si="188">D246-D241</f>
        <v>0.55573932738782439</v>
      </c>
      <c r="M241" s="302">
        <f t="shared" ref="M241:M242" si="189">F246-F241</f>
        <v>4.2190114047512495E-2</v>
      </c>
      <c r="N241" s="302">
        <f t="shared" ref="N241:N242" si="190">SUM(K241:M241)</f>
        <v>0.96176085261418898</v>
      </c>
    </row>
    <row r="242" spans="1:14" x14ac:dyDescent="0.2">
      <c r="A242" s="282" t="s">
        <v>363</v>
      </c>
      <c r="B242" s="302">
        <f>SUM(B240:B241)</f>
        <v>11.323564504572957</v>
      </c>
      <c r="C242" s="299" t="str">
        <f>CONCATENATE("(",ROUND((B242/$H242)*100,1),")")</f>
        <v>(41.3)</v>
      </c>
      <c r="D242" s="302">
        <f>SUM(D240:D241)</f>
        <v>15.279240149870724</v>
      </c>
      <c r="E242" s="299" t="str">
        <f>CONCATENATE("(",ROUND((D242/$H242)*100,1),")")</f>
        <v>(55.7)</v>
      </c>
      <c r="F242" s="302">
        <f>SUM(F240:F241)</f>
        <v>0.84319534555634768</v>
      </c>
      <c r="G242" s="299" t="str">
        <f>CONCATENATE("(",ROUND((F242/$H242)*100,1),")")</f>
        <v>(3.1)</v>
      </c>
      <c r="H242" s="302">
        <f>SUM(H240:H241)</f>
        <v>27.446000000000026</v>
      </c>
      <c r="I242" s="299" t="str">
        <f>CONCATENATE("(",ROUND((H242/$H242)*100,1),")")</f>
        <v>(100)</v>
      </c>
      <c r="K242" s="302">
        <f t="shared" si="187"/>
        <v>0.80497169130870816</v>
      </c>
      <c r="L242" s="302">
        <f t="shared" si="188"/>
        <v>0.93206830532146867</v>
      </c>
      <c r="M242" s="302">
        <f t="shared" si="189"/>
        <v>6.8960003369781142E-2</v>
      </c>
      <c r="N242" s="302">
        <f t="shared" si="190"/>
        <v>1.8059999999999579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6.5575783577222175</v>
      </c>
      <c r="C245" s="299" t="str">
        <f>CONCATENATE("(",ROUND((B245/$H247)*100,1),")")</f>
        <v>(22.4)</v>
      </c>
      <c r="D245" s="302">
        <f>'Ind T6'!R99</f>
        <v>6.756467434191971</v>
      </c>
      <c r="E245" s="299" t="str">
        <f>CONCATENATE("(",ROUND((D245/$H247)*100,1),")")</f>
        <v>(23.1)</v>
      </c>
      <c r="F245" s="302">
        <f>'Ind T6'!S99</f>
        <v>0.36355512964512815</v>
      </c>
      <c r="G245" s="299" t="str">
        <f>CONCATENATE("(",ROUND((F245/$H247)*100,1),")")</f>
        <v>(1.2)</v>
      </c>
      <c r="H245" s="302">
        <f>SUM(B245,D245,F245)</f>
        <v>13.677600921559318</v>
      </c>
      <c r="I245" s="299" t="str">
        <f>CONCATENATE("(",ROUND((H245/$H247)*100,1),")")</f>
        <v>(46.8)</v>
      </c>
      <c r="K245" s="302">
        <f>B250-B245</f>
        <v>1.1659463964508339</v>
      </c>
      <c r="L245" s="302">
        <f>D250-D245</f>
        <v>1.0932111466282981</v>
      </c>
      <c r="M245" s="302">
        <f>F250-F245</f>
        <v>6.1896239620009619E-2</v>
      </c>
      <c r="N245" s="302">
        <f>SUM(K245:M245)</f>
        <v>2.3210537826991415</v>
      </c>
    </row>
    <row r="246" spans="1:14" x14ac:dyDescent="0.2">
      <c r="A246" s="282" t="s">
        <v>365</v>
      </c>
      <c r="B246" s="302">
        <f>'Ind T6'!Q98</f>
        <v>5.5709578381594484</v>
      </c>
      <c r="C246" s="299" t="str">
        <f>CONCATENATE("(",ROUND((B246/$H247)*100,1),")")</f>
        <v>(19)</v>
      </c>
      <c r="D246" s="302">
        <f>'Ind T6'!R98</f>
        <v>9.4548410210002203</v>
      </c>
      <c r="E246" s="299" t="str">
        <f>CONCATENATE("(",ROUND((D246/$H247)*100,1),")")</f>
        <v>(32.3)</v>
      </c>
      <c r="F246" s="302">
        <f>'Ind T6'!S98</f>
        <v>0.54860021928100067</v>
      </c>
      <c r="G246" s="299" t="str">
        <f>CONCATENATE("(",ROUND((F246/$H247)*100,1),")")</f>
        <v>(1.9)</v>
      </c>
      <c r="H246" s="302">
        <f t="shared" ref="H246" si="191">SUM(B246,D246,F246)</f>
        <v>15.574399078440669</v>
      </c>
      <c r="I246" s="299" t="str">
        <f>CONCATENATE("(",ROUND((H246/$H247)*100,1),")")</f>
        <v>(53.2)</v>
      </c>
      <c r="K246" s="302">
        <f t="shared" ref="K246:K247" si="192">B251-B246</f>
        <v>0.92539439047375982</v>
      </c>
      <c r="L246" s="302">
        <f t="shared" ref="L246:L247" si="193">D251-D246</f>
        <v>1.5120381241248175</v>
      </c>
      <c r="M246" s="302">
        <f t="shared" ref="M246:M247" si="194">F251-F246</f>
        <v>9.2513702702335943E-2</v>
      </c>
      <c r="N246" s="302">
        <f t="shared" ref="N246:N247" si="195">SUM(K246:M246)</f>
        <v>2.5299462173009131</v>
      </c>
    </row>
    <row r="247" spans="1:14" x14ac:dyDescent="0.2">
      <c r="A247" s="282" t="s">
        <v>363</v>
      </c>
      <c r="B247" s="302">
        <f>SUM(B245:B246)</f>
        <v>12.128536195881665</v>
      </c>
      <c r="C247" s="299" t="str">
        <f>CONCATENATE("(",ROUND((B247/$H247)*100,1),")")</f>
        <v>(41.5)</v>
      </c>
      <c r="D247" s="302">
        <f>SUM(D245:D246)</f>
        <v>16.211308455192192</v>
      </c>
      <c r="E247" s="299" t="str">
        <f>CONCATENATE("(",ROUND((D247/$H247)*100,1),")")</f>
        <v>(55.4)</v>
      </c>
      <c r="F247" s="302">
        <f>SUM(F245:F246)</f>
        <v>0.91215534892612882</v>
      </c>
      <c r="G247" s="299" t="str">
        <f>CONCATENATE("(",ROUND((F247/$H247)*100,1),")")</f>
        <v>(3.1)</v>
      </c>
      <c r="H247" s="302">
        <f>SUM(H245:H246)</f>
        <v>29.251999999999988</v>
      </c>
      <c r="I247" s="299" t="str">
        <f>CONCATENATE("(",ROUND((H247/$H247)*100,1),")")</f>
        <v>(100)</v>
      </c>
      <c r="K247" s="302">
        <f t="shared" si="192"/>
        <v>2.0913407869245937</v>
      </c>
      <c r="L247" s="302">
        <f t="shared" si="193"/>
        <v>2.6052492707531165</v>
      </c>
      <c r="M247" s="302">
        <f t="shared" si="194"/>
        <v>0.15440994232234562</v>
      </c>
      <c r="N247" s="302">
        <f t="shared" si="195"/>
        <v>4.8510000000000559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7.7235247541730514</v>
      </c>
      <c r="C250" s="299" t="str">
        <f>CONCATENATE("(",ROUND((B250/$H252)*100,1),")")</f>
        <v>(22.6)</v>
      </c>
      <c r="D250" s="302">
        <f>'Ind T6'!W99</f>
        <v>7.8496785808202691</v>
      </c>
      <c r="E250" s="299" t="str">
        <f>CONCATENATE("(",ROUND((D250/$H252)*100,1),")")</f>
        <v>(23)</v>
      </c>
      <c r="F250" s="302">
        <f>'Ind T6'!X99</f>
        <v>0.42545136926513777</v>
      </c>
      <c r="G250" s="299" t="str">
        <f>CONCATENATE("(",ROUND((F250/$H252)*100,1),")")</f>
        <v>(1.2)</v>
      </c>
      <c r="H250" s="302">
        <f>SUM(B250,D250,F250)</f>
        <v>15.998654704258458</v>
      </c>
      <c r="I250" s="299" t="str">
        <f>CONCATENATE("(",ROUND((H250/$H252)*100,1),")")</f>
        <v>(46.9)</v>
      </c>
      <c r="K250" s="302">
        <f>B250-B240</f>
        <v>1.6070866765806917</v>
      </c>
      <c r="L250" s="302">
        <f>D250-D240</f>
        <v>1.4695401245619406</v>
      </c>
      <c r="M250" s="302">
        <f>F250-F240</f>
        <v>8.8666128942278211E-2</v>
      </c>
      <c r="N250" s="302">
        <f>SUM(K250:M250)</f>
        <v>3.1652929300849104</v>
      </c>
    </row>
    <row r="251" spans="1:14" x14ac:dyDescent="0.2">
      <c r="A251" s="282" t="s">
        <v>365</v>
      </c>
      <c r="B251" s="302">
        <f>'Ind T6'!V98</f>
        <v>6.4963522286332083</v>
      </c>
      <c r="C251" s="299" t="str">
        <f>CONCATENATE("(",ROUND((B251/$H252)*100,1),")")</f>
        <v>(19)</v>
      </c>
      <c r="D251" s="302">
        <f>'Ind T6'!W98</f>
        <v>10.966879145125038</v>
      </c>
      <c r="E251" s="299" t="str">
        <f>CONCATENATE("(",ROUND((D251/$H252)*100,1),")")</f>
        <v>(32.2)</v>
      </c>
      <c r="F251" s="302">
        <f>'Ind T6'!X98</f>
        <v>0.64111392198333661</v>
      </c>
      <c r="G251" s="299" t="str">
        <f>CONCATENATE("(",ROUND((F251/$H252)*100,1),")")</f>
        <v>(1.9)</v>
      </c>
      <c r="H251" s="302">
        <f t="shared" ref="H251" si="196">SUM(B251,D251,F251)</f>
        <v>18.104345295741584</v>
      </c>
      <c r="I251" s="299" t="str">
        <f>CONCATENATE("(",ROUND((H251/$H252)*100,1),")")</f>
        <v>(53.1)</v>
      </c>
      <c r="K251" s="302">
        <f t="shared" ref="K251:K252" si="197">B251-B241</f>
        <v>1.2892258016526119</v>
      </c>
      <c r="L251" s="302">
        <f t="shared" ref="L251:L252" si="198">D251-D241</f>
        <v>2.0677774515126419</v>
      </c>
      <c r="M251" s="302">
        <f t="shared" ref="M251:M252" si="199">F251-F241</f>
        <v>0.13470381674984844</v>
      </c>
      <c r="N251" s="302">
        <f t="shared" ref="N251:N252" si="200">SUM(K251:M251)</f>
        <v>3.491707069915102</v>
      </c>
    </row>
    <row r="252" spans="1:14" x14ac:dyDescent="0.2">
      <c r="A252" s="282" t="s">
        <v>363</v>
      </c>
      <c r="B252" s="302">
        <f>SUM(B250:B251)</f>
        <v>14.219876982806259</v>
      </c>
      <c r="C252" s="299" t="str">
        <f>CONCATENATE("(",ROUND((B252/$H252)*100,1),")")</f>
        <v>(41.7)</v>
      </c>
      <c r="D252" s="302">
        <f>SUM(D250:D251)</f>
        <v>18.816557725945309</v>
      </c>
      <c r="E252" s="299" t="str">
        <f>CONCATENATE("(",ROUND((D252/$H252)*100,1),")")</f>
        <v>(55.2)</v>
      </c>
      <c r="F252" s="302">
        <f>SUM(F250:F251)</f>
        <v>1.0665652912484744</v>
      </c>
      <c r="G252" s="299" t="str">
        <f>CONCATENATE("(",ROUND((F252/$H252)*100,1),")")</f>
        <v>(3.1)</v>
      </c>
      <c r="H252" s="302">
        <f>SUM(H250:H251)</f>
        <v>34.103000000000044</v>
      </c>
      <c r="I252" s="299" t="str">
        <f>CONCATENATE("(",ROUND((H252/$H252)*100,1),")")</f>
        <v>(100)</v>
      </c>
      <c r="K252" s="302">
        <f t="shared" si="197"/>
        <v>2.8963124782333018</v>
      </c>
      <c r="L252" s="302">
        <f t="shared" si="198"/>
        <v>3.5373175760745852</v>
      </c>
      <c r="M252" s="302">
        <f t="shared" si="199"/>
        <v>0.22336994569212676</v>
      </c>
      <c r="N252" s="302">
        <f t="shared" si="200"/>
        <v>6.6570000000000142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2.1421053904987897</v>
      </c>
      <c r="C261" s="299" t="str">
        <f>CONCATENATE("(",ROUND((B261/$H263)*100,1),")")</f>
        <v>(28.6)</v>
      </c>
      <c r="D261" s="302">
        <f>'Ind T6'!M108</f>
        <v>0.67574760476799967</v>
      </c>
      <c r="E261" s="299" t="str">
        <f>CONCATENATE("(",ROUND((D261/$H263)*100,1),")")</f>
        <v>(9)</v>
      </c>
      <c r="F261" s="302">
        <f>'Ind T6'!N108</f>
        <v>0.76611342303533436</v>
      </c>
      <c r="G261" s="299" t="str">
        <f>CONCATENATE("(",ROUND((F261/$H263)*100,1),")")</f>
        <v>(10.2)</v>
      </c>
      <c r="H261" s="302">
        <f>SUM(B261,D261,F261)</f>
        <v>3.5839664183021238</v>
      </c>
      <c r="I261" s="299" t="str">
        <f>CONCATENATE("(",ROUND((H261/$H263)*100,1),")")</f>
        <v>(47.8)</v>
      </c>
      <c r="K261" s="302">
        <f>B266-B261</f>
        <v>-4.5856611376030809E-2</v>
      </c>
      <c r="L261" s="302">
        <f>D266-D261</f>
        <v>2.0963196364352732E-2</v>
      </c>
      <c r="M261" s="302">
        <f>F266-F261</f>
        <v>-7.3121407862811738E-3</v>
      </c>
      <c r="N261" s="302">
        <f>SUM(K261:M261)</f>
        <v>-3.2205555797959251E-2</v>
      </c>
    </row>
    <row r="262" spans="1:14" x14ac:dyDescent="0.2">
      <c r="A262" s="282" t="s">
        <v>365</v>
      </c>
      <c r="B262" s="302">
        <f>'Ind T6'!L107</f>
        <v>1.7623149133796159</v>
      </c>
      <c r="C262" s="299" t="str">
        <f>CONCATENATE("(",ROUND((B262/$H263)*100,1),")")</f>
        <v>(23.5)</v>
      </c>
      <c r="D262" s="302">
        <f>'Ind T6'!M107</f>
        <v>0.8641004548698995</v>
      </c>
      <c r="E262" s="299" t="str">
        <f>CONCATENATE("(",ROUND((D262/$H263)*100,1),")")</f>
        <v>(11.5)</v>
      </c>
      <c r="F262" s="302">
        <f>'Ind T6'!N107</f>
        <v>1.2896182134483611</v>
      </c>
      <c r="G262" s="299" t="str">
        <f>CONCATENATE("(",ROUND((F262/$H263)*100,1),")")</f>
        <v>(17.2)</v>
      </c>
      <c r="H262" s="302">
        <f t="shared" ref="H262" si="201">SUM(B262,D262,F262)</f>
        <v>3.9160335816978766</v>
      </c>
      <c r="I262" s="299" t="str">
        <f>CONCATENATE("(",ROUND((H262/$H263)*100,1),")")</f>
        <v>(52.2)</v>
      </c>
      <c r="K262" s="302">
        <f t="shared" ref="K262:K263" si="202">B267-B262</f>
        <v>-3.0268508318519238E-2</v>
      </c>
      <c r="L262" s="302">
        <f t="shared" ref="L262:L263" si="203">D267-D262</f>
        <v>-2.062163802227901E-3</v>
      </c>
      <c r="M262" s="302">
        <f t="shared" ref="M262:M263" si="204">F267-F262</f>
        <v>-3.446377208129614E-2</v>
      </c>
      <c r="N262" s="302">
        <f t="shared" ref="N262:N263" si="205">SUM(K262:M262)</f>
        <v>-6.6794444202043279E-2</v>
      </c>
    </row>
    <row r="263" spans="1:14" x14ac:dyDescent="0.2">
      <c r="A263" s="282" t="s">
        <v>363</v>
      </c>
      <c r="B263" s="302">
        <f>SUM(B261:B262)</f>
        <v>3.9044203038784056</v>
      </c>
      <c r="C263" s="299" t="str">
        <f>CONCATENATE("(",ROUND((B263/$H263)*100,1),")")</f>
        <v>(52.1)</v>
      </c>
      <c r="D263" s="302">
        <f>SUM(D261:D262)</f>
        <v>1.5398480596378992</v>
      </c>
      <c r="E263" s="299" t="str">
        <f>CONCATENATE("(",ROUND((D263/$H263)*100,1),")")</f>
        <v>(20.5)</v>
      </c>
      <c r="F263" s="302">
        <f>SUM(F261:F262)</f>
        <v>2.0557316364836957</v>
      </c>
      <c r="G263" s="299" t="str">
        <f>CONCATENATE("(",ROUND((F263/$H263)*100,1),")")</f>
        <v>(27.4)</v>
      </c>
      <c r="H263" s="302">
        <f>SUM(H261:H262)</f>
        <v>7.5</v>
      </c>
      <c r="I263" s="299" t="str">
        <f>CONCATENATE("(",ROUND((H263/$H263)*100,1),")")</f>
        <v>(100)</v>
      </c>
      <c r="K263" s="302">
        <f t="shared" si="202"/>
        <v>-7.6125119694550047E-2</v>
      </c>
      <c r="L263" s="302">
        <f t="shared" si="203"/>
        <v>1.8901032562124831E-2</v>
      </c>
      <c r="M263" s="302">
        <f t="shared" si="204"/>
        <v>-4.1775912867577425E-2</v>
      </c>
      <c r="N263" s="302">
        <f t="shared" si="205"/>
        <v>-9.9000000000002641E-2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2.0962487791227589</v>
      </c>
      <c r="C266" s="299" t="str">
        <f>CONCATENATE("(",ROUND((B266/$H268)*100,1),")")</f>
        <v>(28.3)</v>
      </c>
      <c r="D266" s="302">
        <f>'Ind T6'!R108</f>
        <v>0.6967108011323524</v>
      </c>
      <c r="E266" s="299" t="str">
        <f>CONCATENATE("(",ROUND((D266/$H268)*100,1),")")</f>
        <v>(9.4)</v>
      </c>
      <c r="F266" s="302">
        <f>'Ind T6'!S108</f>
        <v>0.75880128224905319</v>
      </c>
      <c r="G266" s="299" t="str">
        <f>CONCATENATE("(",ROUND((F266/$H268)*100,1),")")</f>
        <v>(10.3)</v>
      </c>
      <c r="H266" s="302">
        <f>SUM(B266,D266,F266)</f>
        <v>3.5517608625041643</v>
      </c>
      <c r="I266" s="299" t="str">
        <f>CONCATENATE("(",ROUND((H266/$H268)*100,1),")")</f>
        <v>(48)</v>
      </c>
      <c r="K266" s="302">
        <f>B271-B266</f>
        <v>-3.1945810898539317E-2</v>
      </c>
      <c r="L266" s="302">
        <f>D271-D266</f>
        <v>4.2679168161087189E-2</v>
      </c>
      <c r="M266" s="302">
        <f>F271-F266</f>
        <v>3.5651456159362382E-3</v>
      </c>
      <c r="N266" s="302">
        <f>SUM(K266:M266)</f>
        <v>1.429850287848411E-2</v>
      </c>
    </row>
    <row r="267" spans="1:14" x14ac:dyDescent="0.2">
      <c r="A267" s="282" t="s">
        <v>365</v>
      </c>
      <c r="B267" s="302">
        <f>'Ind T6'!Q107</f>
        <v>1.7320464050610966</v>
      </c>
      <c r="C267" s="299" t="str">
        <f>CONCATENATE("(",ROUND((B267/$H268)*100,1),")")</f>
        <v>(23.4)</v>
      </c>
      <c r="D267" s="302">
        <f>'Ind T6'!R107</f>
        <v>0.8620382910676716</v>
      </c>
      <c r="E267" s="299" t="str">
        <f>CONCATENATE("(",ROUND((D267/$H268)*100,1),")")</f>
        <v>(11.6)</v>
      </c>
      <c r="F267" s="302">
        <f>'Ind T6'!S107</f>
        <v>1.255154441367065</v>
      </c>
      <c r="G267" s="299" t="str">
        <f>CONCATENATE("(",ROUND((F267/$H268)*100,1),")")</f>
        <v>(17)</v>
      </c>
      <c r="H267" s="302">
        <f t="shared" ref="H267" si="206">SUM(B267,D267,F267)</f>
        <v>3.8492391374958332</v>
      </c>
      <c r="I267" s="299" t="str">
        <f>CONCATENATE("(",ROUND((H267/$H268)*100,1),")")</f>
        <v>(52)</v>
      </c>
      <c r="K267" s="302">
        <f t="shared" ref="K267:K268" si="207">B272-B267</f>
        <v>6.4428477766671488E-3</v>
      </c>
      <c r="L267" s="302">
        <f t="shared" ref="L267:L268" si="208">D272-D267</f>
        <v>-2.1160802076943819E-3</v>
      </c>
      <c r="M267" s="302">
        <f t="shared" ref="M267:M268" si="209">F272-F267</f>
        <v>-5.9625270447448697E-2</v>
      </c>
      <c r="N267" s="302">
        <f t="shared" ref="N267:N268" si="210">SUM(K267:M267)</f>
        <v>-5.529850287847593E-2</v>
      </c>
    </row>
    <row r="268" spans="1:14" x14ac:dyDescent="0.2">
      <c r="A268" s="282" t="s">
        <v>363</v>
      </c>
      <c r="B268" s="302">
        <f>SUM(B266:B267)</f>
        <v>3.8282951841838555</v>
      </c>
      <c r="C268" s="299" t="str">
        <f>CONCATENATE("(",ROUND((B268/$H268)*100,1),")")</f>
        <v>(51.7)</v>
      </c>
      <c r="D268" s="302">
        <f>SUM(D266:D267)</f>
        <v>1.558749092200024</v>
      </c>
      <c r="E268" s="299" t="str">
        <f>CONCATENATE("(",ROUND((D268/$H268)*100,1),")")</f>
        <v>(21.1)</v>
      </c>
      <c r="F268" s="302">
        <f>SUM(F266:F267)</f>
        <v>2.0139557236161183</v>
      </c>
      <c r="G268" s="299" t="str">
        <f>CONCATENATE("(",ROUND((F268/$H268)*100,1),")")</f>
        <v>(27.2)</v>
      </c>
      <c r="H268" s="302">
        <f>SUM(H266:H267)</f>
        <v>7.400999999999998</v>
      </c>
      <c r="I268" s="299" t="str">
        <f>CONCATENATE("(",ROUND((H268/$H268)*100,1),")")</f>
        <v>(100)</v>
      </c>
      <c r="K268" s="302">
        <f t="shared" si="207"/>
        <v>-2.5502963121872391E-2</v>
      </c>
      <c r="L268" s="302">
        <f t="shared" si="208"/>
        <v>4.0563087953392918E-2</v>
      </c>
      <c r="M268" s="302">
        <f t="shared" si="209"/>
        <v>-5.6060124831512681E-2</v>
      </c>
      <c r="N268" s="302">
        <f t="shared" si="210"/>
        <v>-4.0999999999992154E-2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2.0643029682242195</v>
      </c>
      <c r="C271" s="299" t="str">
        <f>CONCATENATE("(",ROUND((B271/$H273)*100,1),")")</f>
        <v>(28)</v>
      </c>
      <c r="D271" s="302">
        <f>'Ind T6'!W108</f>
        <v>0.73938996929343959</v>
      </c>
      <c r="E271" s="299" t="str">
        <f>CONCATENATE("(",ROUND((D271/$H273)*100,1),")")</f>
        <v>(10)</v>
      </c>
      <c r="F271" s="302">
        <f>'Ind T6'!X108</f>
        <v>0.76236642786498943</v>
      </c>
      <c r="G271" s="299" t="str">
        <f>CONCATENATE("(",ROUND((F271/$H273)*100,1),")")</f>
        <v>(10.4)</v>
      </c>
      <c r="H271" s="302">
        <f>SUM(B271,D271,F271)</f>
        <v>3.5660593653826482</v>
      </c>
      <c r="I271" s="299" t="str">
        <f>CONCATENATE("(",ROUND((H271/$H273)*100,1),")")</f>
        <v>(48.5)</v>
      </c>
      <c r="K271" s="302">
        <f>B271-B261</f>
        <v>-7.7802422274570127E-2</v>
      </c>
      <c r="L271" s="302">
        <f>D271-D261</f>
        <v>6.3642364525439921E-2</v>
      </c>
      <c r="M271" s="302">
        <f>F271-F261</f>
        <v>-3.7469951703449356E-3</v>
      </c>
      <c r="N271" s="302">
        <f>SUM(K271:M271)</f>
        <v>-1.7907052919475142E-2</v>
      </c>
    </row>
    <row r="272" spans="1:14" x14ac:dyDescent="0.2">
      <c r="A272" s="282" t="s">
        <v>365</v>
      </c>
      <c r="B272" s="302">
        <f>'Ind T6'!V107</f>
        <v>1.7384892528377638</v>
      </c>
      <c r="C272" s="299" t="str">
        <f>CONCATENATE("(",ROUND((B272/$H273)*100,1),")")</f>
        <v>(23.6)</v>
      </c>
      <c r="D272" s="302">
        <f>'Ind T6'!W107</f>
        <v>0.85992221085997722</v>
      </c>
      <c r="E272" s="299" t="str">
        <f>CONCATENATE("(",ROUND((D272/$H273)*100,1),")")</f>
        <v>(11.7)</v>
      </c>
      <c r="F272" s="302">
        <f>'Ind T6'!X107</f>
        <v>1.1955291709196163</v>
      </c>
      <c r="G272" s="299" t="str">
        <f>CONCATENATE("(",ROUND((F272/$H273)*100,1),")")</f>
        <v>(16.2)</v>
      </c>
      <c r="H272" s="302">
        <f t="shared" ref="H272" si="211">SUM(B272,D272,F272)</f>
        <v>3.7939406346173574</v>
      </c>
      <c r="I272" s="299" t="str">
        <f>CONCATENATE("(",ROUND((H272/$H273)*100,1),")")</f>
        <v>(51.5)</v>
      </c>
      <c r="K272" s="302">
        <f t="shared" ref="K272:K273" si="212">B272-B262</f>
        <v>-2.3825660541852089E-2</v>
      </c>
      <c r="L272" s="302">
        <f t="shared" ref="L272:L273" si="213">D272-D262</f>
        <v>-4.1782440099222828E-3</v>
      </c>
      <c r="M272" s="302">
        <f t="shared" ref="M272:M273" si="214">F272-F262</f>
        <v>-9.4089042528744837E-2</v>
      </c>
      <c r="N272" s="302">
        <f t="shared" ref="N272:N273" si="215">SUM(K272:M272)</f>
        <v>-0.12209294708051921</v>
      </c>
    </row>
    <row r="273" spans="1:14" x14ac:dyDescent="0.2">
      <c r="A273" s="282" t="s">
        <v>363</v>
      </c>
      <c r="B273" s="302">
        <f>SUM(B271:B272)</f>
        <v>3.8027922210619831</v>
      </c>
      <c r="C273" s="299" t="str">
        <f>CONCATENATE("(",ROUND((B273/$H273)*100,1),")")</f>
        <v>(51.7)</v>
      </c>
      <c r="D273" s="302">
        <f>SUM(D271:D272)</f>
        <v>1.5993121801534169</v>
      </c>
      <c r="E273" s="299" t="str">
        <f>CONCATENATE("(",ROUND((D273/$H273)*100,1),")")</f>
        <v>(21.7)</v>
      </c>
      <c r="F273" s="302">
        <f>SUM(F271:F272)</f>
        <v>1.9578955987846056</v>
      </c>
      <c r="G273" s="299" t="str">
        <f>CONCATENATE("(",ROUND((F273/$H273)*100,1),")")</f>
        <v>(26.6)</v>
      </c>
      <c r="H273" s="302">
        <f>SUM(H271:H272)</f>
        <v>7.3600000000000056</v>
      </c>
      <c r="I273" s="299" t="str">
        <f>CONCATENATE("(",ROUND((H273/$H273)*100,1),")")</f>
        <v>(100)</v>
      </c>
      <c r="K273" s="302">
        <f t="shared" si="212"/>
        <v>-0.10162808281642244</v>
      </c>
      <c r="L273" s="302">
        <f t="shared" si="213"/>
        <v>5.9464120515517749E-2</v>
      </c>
      <c r="M273" s="302">
        <f t="shared" si="214"/>
        <v>-9.7836037699090106E-2</v>
      </c>
      <c r="N273" s="302">
        <f t="shared" si="215"/>
        <v>-0.1399999999999948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8.8082164255358464</v>
      </c>
      <c r="C282" s="299" t="str">
        <f>CONCATENATE("(",ROUND((B282/$H284)*100,1),")")</f>
        <v>(59)</v>
      </c>
      <c r="D282" s="302">
        <f>'Ind T6'!M117</f>
        <v>0.6659109028441389</v>
      </c>
      <c r="E282" s="299" t="str">
        <f>CONCATENATE("(",ROUND((D282/$H284)*100,1),")")</f>
        <v>(4.5)</v>
      </c>
      <c r="F282" s="302">
        <f>'Ind T6'!N117</f>
        <v>1.1492706923516192</v>
      </c>
      <c r="G282" s="299" t="str">
        <f>CONCATENATE("(",ROUND((F282/$H284)*100,1),")")</f>
        <v>(7.7)</v>
      </c>
      <c r="H282" s="302">
        <f>SUM(B282,D282,F282)</f>
        <v>10.623398020731605</v>
      </c>
      <c r="I282" s="299" t="str">
        <f>CONCATENATE("(",ROUND((H282/$H284)*100,1),")")</f>
        <v>(71.2)</v>
      </c>
      <c r="K282" s="302">
        <f>B287-B282</f>
        <v>0.66601619117237298</v>
      </c>
      <c r="L282" s="302">
        <f>D287-D282</f>
        <v>6.1214232251562084E-2</v>
      </c>
      <c r="M282" s="302">
        <f>F287-F282</f>
        <v>0.12465857393333257</v>
      </c>
      <c r="N282" s="302">
        <f>SUM(K282:M282)</f>
        <v>0.85188899735726764</v>
      </c>
    </row>
    <row r="283" spans="1:14" x14ac:dyDescent="0.2">
      <c r="A283" s="282" t="s">
        <v>365</v>
      </c>
      <c r="B283" s="302">
        <f>'Ind T6'!L116</f>
        <v>3.0547261919660742</v>
      </c>
      <c r="C283" s="299" t="str">
        <f>CONCATENATE("(",ROUND((B283/$H284)*100,1),")")</f>
        <v>(20.5)</v>
      </c>
      <c r="D283" s="302">
        <f>'Ind T6'!M116</f>
        <v>0.81440584140364336</v>
      </c>
      <c r="E283" s="299" t="str">
        <f>CONCATENATE("(",ROUND((D283/$H284)*100,1),")")</f>
        <v>(5.5)</v>
      </c>
      <c r="F283" s="302">
        <f>'Ind T6'!N116</f>
        <v>0.43646994589869353</v>
      </c>
      <c r="G283" s="299" t="str">
        <f>CONCATENATE("(",ROUND((F283/$H284)*100,1),")")</f>
        <v>(2.9)</v>
      </c>
      <c r="H283" s="302">
        <f t="shared" ref="H283" si="216">SUM(B283,D283,F283)</f>
        <v>4.3056019792684115</v>
      </c>
      <c r="I283" s="299" t="str">
        <f>CONCATENATE("(",ROUND((H283/$H284)*100,1),")")</f>
        <v>(28.8)</v>
      </c>
      <c r="K283" s="302">
        <f t="shared" ref="K283:K284" si="217">B288-B283</f>
        <v>0.33236928065762461</v>
      </c>
      <c r="L283" s="302">
        <f t="shared" ref="L283:L284" si="218">D288-D283</f>
        <v>5.5858119192367717E-2</v>
      </c>
      <c r="M283" s="302">
        <f t="shared" ref="M283:M284" si="219">F288-F283</f>
        <v>4.3883602792756271E-2</v>
      </c>
      <c r="N283" s="302">
        <f t="shared" ref="N283:N284" si="220">SUM(K283:M283)</f>
        <v>0.4321110026427486</v>
      </c>
    </row>
    <row r="284" spans="1:14" x14ac:dyDescent="0.2">
      <c r="A284" s="282" t="s">
        <v>363</v>
      </c>
      <c r="B284" s="302">
        <f>SUM(B282:B283)</f>
        <v>11.86294261750192</v>
      </c>
      <c r="C284" s="299" t="str">
        <f>CONCATENATE("(",ROUND((B284/$H284)*100,1),")")</f>
        <v>(79.5)</v>
      </c>
      <c r="D284" s="302">
        <f>SUM(D282:D283)</f>
        <v>1.4803167442477823</v>
      </c>
      <c r="E284" s="299" t="str">
        <f>CONCATENATE("(",ROUND((D284/$H284)*100,1),")")</f>
        <v>(9.9)</v>
      </c>
      <c r="F284" s="302">
        <f>SUM(F282:F283)</f>
        <v>1.5857406382503128</v>
      </c>
      <c r="G284" s="299" t="str">
        <f>CONCATENATE("(",ROUND((F284/$H284)*100,1),")")</f>
        <v>(10.6)</v>
      </c>
      <c r="H284" s="302">
        <f>SUM(H282:H283)</f>
        <v>14.929000000000016</v>
      </c>
      <c r="I284" s="299" t="str">
        <f>CONCATENATE("(",ROUND((H284/$H284)*100,1),")")</f>
        <v>(100)</v>
      </c>
      <c r="K284" s="302">
        <f t="shared" si="217"/>
        <v>0.99838547182999804</v>
      </c>
      <c r="L284" s="302">
        <f t="shared" si="218"/>
        <v>0.1170723514439298</v>
      </c>
      <c r="M284" s="302">
        <f t="shared" si="219"/>
        <v>0.16854217672608884</v>
      </c>
      <c r="N284" s="302">
        <f t="shared" si="220"/>
        <v>1.2840000000000167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9.4742326167082194</v>
      </c>
      <c r="C287" s="299" t="str">
        <f>CONCATENATE("(",ROUND((B287/$H289)*100,1),")")</f>
        <v>(58.4)</v>
      </c>
      <c r="D287" s="302">
        <f>'Ind T6'!R117</f>
        <v>0.72712513509570098</v>
      </c>
      <c r="E287" s="299" t="str">
        <f>CONCATENATE("(",ROUND((D287/$H289)*100,1),")")</f>
        <v>(4.5)</v>
      </c>
      <c r="F287" s="302">
        <f>'Ind T6'!S117</f>
        <v>1.2739292662849517</v>
      </c>
      <c r="G287" s="299" t="str">
        <f>CONCATENATE("(",ROUND((F287/$H289)*100,1),")")</f>
        <v>(7.9)</v>
      </c>
      <c r="H287" s="302">
        <f>SUM(B287,D287,F287)</f>
        <v>11.475287018088872</v>
      </c>
      <c r="I287" s="299" t="str">
        <f>CONCATENATE("(",ROUND((H287/$H289)*100,1),")")</f>
        <v>(70.8)</v>
      </c>
      <c r="K287" s="302">
        <f>B292-B287</f>
        <v>0.76070694969348729</v>
      </c>
      <c r="L287" s="302">
        <f>D292-D287</f>
        <v>7.319859632668746E-2</v>
      </c>
      <c r="M287" s="302">
        <f>F292-F287</f>
        <v>0.14830810129275696</v>
      </c>
      <c r="N287" s="302">
        <f>SUM(K287:M287)</f>
        <v>0.9822136473129317</v>
      </c>
    </row>
    <row r="288" spans="1:14" x14ac:dyDescent="0.2">
      <c r="A288" s="282" t="s">
        <v>365</v>
      </c>
      <c r="B288" s="302">
        <f>'Ind T6'!Q116</f>
        <v>3.3870954726236988</v>
      </c>
      <c r="C288" s="299" t="str">
        <f>CONCATENATE("(",ROUND((B288/$H289)*100,1),")")</f>
        <v>(20.9)</v>
      </c>
      <c r="D288" s="302">
        <f>'Ind T6'!R116</f>
        <v>0.87026396059601108</v>
      </c>
      <c r="E288" s="299" t="str">
        <f>CONCATENATE("(",ROUND((D288/$H289)*100,1),")")</f>
        <v>(5.4)</v>
      </c>
      <c r="F288" s="302">
        <f>'Ind T6'!S116</f>
        <v>0.48035354869144981</v>
      </c>
      <c r="G288" s="299" t="str">
        <f>CONCATENATE("(",ROUND((F288/$H289)*100,1),")")</f>
        <v>(3)</v>
      </c>
      <c r="H288" s="302">
        <f t="shared" ref="H288" si="221">SUM(B288,D288,F288)</f>
        <v>4.7377129819111596</v>
      </c>
      <c r="I288" s="299" t="str">
        <f>CONCATENATE("(",ROUND((H288/$H289)*100,1),")")</f>
        <v>(29.2)</v>
      </c>
      <c r="K288" s="302">
        <f t="shared" ref="K288:K289" si="222">B293-B288</f>
        <v>0.47097555676605118</v>
      </c>
      <c r="L288" s="302">
        <f t="shared" ref="L288:L289" si="223">D293-D288</f>
        <v>4.7759999793716257E-2</v>
      </c>
      <c r="M288" s="302">
        <f t="shared" ref="M288:M289" si="224">F293-F288</f>
        <v>4.6050796127259763E-2</v>
      </c>
      <c r="N288" s="302">
        <f t="shared" ref="N288:N289" si="225">SUM(K288:M288)</f>
        <v>0.56478635268702715</v>
      </c>
    </row>
    <row r="289" spans="1:14" x14ac:dyDescent="0.2">
      <c r="A289" s="282" t="s">
        <v>363</v>
      </c>
      <c r="B289" s="302">
        <f>SUM(B287:B288)</f>
        <v>12.861328089331918</v>
      </c>
      <c r="C289" s="299" t="str">
        <f>CONCATENATE("(",ROUND((B289/$H289)*100,1),")")</f>
        <v>(79.3)</v>
      </c>
      <c r="D289" s="302">
        <f>SUM(D287:D288)</f>
        <v>1.5973890956917121</v>
      </c>
      <c r="E289" s="299" t="str">
        <f>CONCATENATE("(",ROUND((D289/$H289)*100,1),")")</f>
        <v>(9.9)</v>
      </c>
      <c r="F289" s="302">
        <f>SUM(F287:F288)</f>
        <v>1.7542828149764016</v>
      </c>
      <c r="G289" s="299" t="str">
        <f>CONCATENATE("(",ROUND((F289/$H289)*100,1),")")</f>
        <v>(10.8)</v>
      </c>
      <c r="H289" s="302">
        <f>SUM(H287:H288)</f>
        <v>16.213000000000033</v>
      </c>
      <c r="I289" s="299" t="str">
        <f>CONCATENATE("(",ROUND((H289/$H289)*100,1),")")</f>
        <v>(100)</v>
      </c>
      <c r="K289" s="302">
        <f t="shared" si="222"/>
        <v>1.2316825064595385</v>
      </c>
      <c r="L289" s="302">
        <f t="shared" si="223"/>
        <v>0.12095859612040361</v>
      </c>
      <c r="M289" s="302">
        <f t="shared" si="224"/>
        <v>0.19435889742001655</v>
      </c>
      <c r="N289" s="302">
        <f t="shared" si="225"/>
        <v>1.5469999999999586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10.234939566401707</v>
      </c>
      <c r="C292" s="299" t="str">
        <f>CONCATENATE("(",ROUND((B292/$H294)*100,1),")")</f>
        <v>(57.6)</v>
      </c>
      <c r="D292" s="302">
        <f>'Ind T6'!W117</f>
        <v>0.80032373142238844</v>
      </c>
      <c r="E292" s="299" t="str">
        <f>CONCATENATE("(",ROUND((D292/$H294)*100,1),")")</f>
        <v>(4.5)</v>
      </c>
      <c r="F292" s="302">
        <f>'Ind T6'!X117</f>
        <v>1.4222373675777087</v>
      </c>
      <c r="G292" s="299" t="str">
        <f>CONCATENATE("(",ROUND((F292/$H294)*100,1),")")</f>
        <v>(8)</v>
      </c>
      <c r="H292" s="302">
        <f>SUM(B292,D292,F292)</f>
        <v>12.457500665401803</v>
      </c>
      <c r="I292" s="299" t="str">
        <f>CONCATENATE("(",ROUND((H292/$H294)*100,1),")")</f>
        <v>(70.1)</v>
      </c>
      <c r="K292" s="302">
        <f>B292-B282</f>
        <v>1.4267231408658603</v>
      </c>
      <c r="L292" s="302">
        <f>D292-D282</f>
        <v>0.13441282857824954</v>
      </c>
      <c r="M292" s="302">
        <f>F292-F282</f>
        <v>0.27296667522608953</v>
      </c>
      <c r="N292" s="302">
        <f>SUM(K292:M292)</f>
        <v>1.8341026446701993</v>
      </c>
    </row>
    <row r="293" spans="1:14" x14ac:dyDescent="0.2">
      <c r="A293" s="282" t="s">
        <v>365</v>
      </c>
      <c r="B293" s="302">
        <f>'Ind T6'!V116</f>
        <v>3.85807102938975</v>
      </c>
      <c r="C293" s="299" t="str">
        <f>CONCATENATE("(",ROUND((B293/$H294)*100,1),")")</f>
        <v>(21.7)</v>
      </c>
      <c r="D293" s="302">
        <f>'Ind T6'!W116</f>
        <v>0.91802396038972733</v>
      </c>
      <c r="E293" s="299" t="str">
        <f>CONCATENATE("(",ROUND((D293/$H294)*100,1),")")</f>
        <v>(5.2)</v>
      </c>
      <c r="F293" s="302">
        <f>'Ind T6'!X116</f>
        <v>0.52640434481870957</v>
      </c>
      <c r="G293" s="299" t="str">
        <f>CONCATENATE("(",ROUND((F293/$H294)*100,1),")")</f>
        <v>(3)</v>
      </c>
      <c r="H293" s="302">
        <f t="shared" ref="H293" si="226">SUM(B293,D293,F293)</f>
        <v>5.3024993345981875</v>
      </c>
      <c r="I293" s="299" t="str">
        <f>CONCATENATE("(",ROUND((H293/$H294)*100,1),")")</f>
        <v>(29.9)</v>
      </c>
      <c r="K293" s="302">
        <f t="shared" ref="K293:K294" si="227">B293-B283</f>
        <v>0.80334483742367579</v>
      </c>
      <c r="L293" s="302">
        <f t="shared" ref="L293:L294" si="228">D293-D283</f>
        <v>0.10361811898608397</v>
      </c>
      <c r="M293" s="302">
        <f t="shared" ref="M293:M294" si="229">F293-F283</f>
        <v>8.9934398920016034E-2</v>
      </c>
      <c r="N293" s="302">
        <f t="shared" ref="N293:N294" si="230">SUM(K293:M293)</f>
        <v>0.99689735532977575</v>
      </c>
    </row>
    <row r="294" spans="1:14" x14ac:dyDescent="0.2">
      <c r="A294" s="282" t="s">
        <v>363</v>
      </c>
      <c r="B294" s="302">
        <f>SUM(B292:B293)</f>
        <v>14.093010595791457</v>
      </c>
      <c r="C294" s="299" t="str">
        <f>CONCATENATE("(",ROUND((B294/$H294)*100,1),")")</f>
        <v>(79.4)</v>
      </c>
      <c r="D294" s="302">
        <f>SUM(D292:D293)</f>
        <v>1.7183476918121157</v>
      </c>
      <c r="E294" s="299" t="str">
        <f>CONCATENATE("(",ROUND((D294/$H294)*100,1),")")</f>
        <v>(9.7)</v>
      </c>
      <c r="F294" s="302">
        <f>SUM(F292:F293)</f>
        <v>1.9486417123964181</v>
      </c>
      <c r="G294" s="299" t="str">
        <f>CONCATENATE("(",ROUND((F294/$H294)*100,1),")")</f>
        <v>(11)</v>
      </c>
      <c r="H294" s="302">
        <f>SUM(H292:H293)</f>
        <v>17.759999999999991</v>
      </c>
      <c r="I294" s="299" t="str">
        <f>CONCATENATE("(",ROUND((H294/$H294)*100,1),")")</f>
        <v>(100)</v>
      </c>
      <c r="K294" s="302">
        <f t="shared" si="227"/>
        <v>2.2300679782895365</v>
      </c>
      <c r="L294" s="302">
        <f t="shared" si="228"/>
        <v>0.23803094756433341</v>
      </c>
      <c r="M294" s="302">
        <f t="shared" si="229"/>
        <v>0.3629010741461054</v>
      </c>
      <c r="N294" s="302">
        <f t="shared" si="230"/>
        <v>2.8309999999999755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2.2864992803162107</v>
      </c>
      <c r="C303" s="299" t="str">
        <f>CONCATENATE("(",ROUND((B303/$H305)*100,1),")")</f>
        <v>(42.3)</v>
      </c>
      <c r="D303" s="302">
        <f>'Ind T6'!M126</f>
        <v>9.8533763345909284E-2</v>
      </c>
      <c r="E303" s="299" t="str">
        <f>CONCATENATE("(",ROUND((D303/$H305)*100,1),")")</f>
        <v>(1.8)</v>
      </c>
      <c r="F303" s="302">
        <f>'Ind T6'!N126</f>
        <v>0.50169830433902363</v>
      </c>
      <c r="G303" s="299" t="str">
        <f>CONCATENATE("(",ROUND((F303/$H305)*100,1),")")</f>
        <v>(9.3)</v>
      </c>
      <c r="H303" s="302">
        <f>SUM(B303,D303,F303)</f>
        <v>2.8867313480011436</v>
      </c>
      <c r="I303" s="299" t="str">
        <f>CONCATENATE("(",ROUND((H303/$H305)*100,1),")")</f>
        <v>(53.4)</v>
      </c>
      <c r="K303" s="302">
        <f>B308-B303</f>
        <v>-6.8550125662101724E-2</v>
      </c>
      <c r="L303" s="302">
        <f>D308-D303</f>
        <v>1.0503415682393963E-3</v>
      </c>
      <c r="M303" s="302">
        <f>F308-F303</f>
        <v>9.3560170604509718E-3</v>
      </c>
      <c r="N303" s="302">
        <f>SUM(K303:M303)</f>
        <v>-5.8143767033411356E-2</v>
      </c>
    </row>
    <row r="304" spans="1:14" x14ac:dyDescent="0.2">
      <c r="A304" s="282" t="s">
        <v>365</v>
      </c>
      <c r="B304" s="302">
        <f>'Ind T6'!L125</f>
        <v>1.8843750028719664</v>
      </c>
      <c r="C304" s="299" t="str">
        <f>CONCATENATE("(",ROUND((B304/$H305)*100,1),")")</f>
        <v>(34.9)</v>
      </c>
      <c r="D304" s="302">
        <f>'Ind T6'!M125</f>
        <v>0.53103373641259266</v>
      </c>
      <c r="E304" s="299" t="str">
        <f>CONCATENATE("(",ROUND((D304/$H305)*100,1),")")</f>
        <v>(9.8)</v>
      </c>
      <c r="F304" s="302">
        <f>'Ind T6'!N125</f>
        <v>0.10385991271429086</v>
      </c>
      <c r="G304" s="299" t="str">
        <f>CONCATENATE("(",ROUND((F304/$H305)*100,1),")")</f>
        <v>(1.9)</v>
      </c>
      <c r="H304" s="302">
        <f t="shared" ref="H304" si="231">SUM(B304,D304,F304)</f>
        <v>2.5192686519988499</v>
      </c>
      <c r="I304" s="299" t="str">
        <f>CONCATENATE("(",ROUND((H304/$H305)*100,1),")")</f>
        <v>(46.6)</v>
      </c>
      <c r="K304" s="302">
        <f t="shared" ref="K304:K305" si="232">B309-B304</f>
        <v>-6.4221953409497434E-2</v>
      </c>
      <c r="L304" s="302">
        <f t="shared" ref="L304:L305" si="233">D309-D304</f>
        <v>-2.3595365420074121E-2</v>
      </c>
      <c r="M304" s="302">
        <f t="shared" ref="M304:M305" si="234">F309-F304</f>
        <v>9.6108586299521737E-4</v>
      </c>
      <c r="N304" s="302">
        <f t="shared" ref="N304:N305" si="235">SUM(K304:M304)</f>
        <v>-8.6856232966576338E-2</v>
      </c>
    </row>
    <row r="305" spans="1:14" x14ac:dyDescent="0.2">
      <c r="A305" s="282" t="s">
        <v>363</v>
      </c>
      <c r="B305" s="302">
        <f>SUM(B303:B304)</f>
        <v>4.1708742831881773</v>
      </c>
      <c r="C305" s="299" t="str">
        <f>CONCATENATE("(",ROUND((B305/$H305)*100,1),")")</f>
        <v>(77.2)</v>
      </c>
      <c r="D305" s="302">
        <f>SUM(D303:D304)</f>
        <v>0.6295674997585019</v>
      </c>
      <c r="E305" s="299" t="str">
        <f>CONCATENATE("(",ROUND((D305/$H305)*100,1),")")</f>
        <v>(11.6)</v>
      </c>
      <c r="F305" s="302">
        <f>SUM(F303:F304)</f>
        <v>0.60555821705331447</v>
      </c>
      <c r="G305" s="299" t="str">
        <f>CONCATENATE("(",ROUND((F305/$H305)*100,1),")")</f>
        <v>(11.2)</v>
      </c>
      <c r="H305" s="302">
        <f>SUM(H303:H304)</f>
        <v>5.4059999999999935</v>
      </c>
      <c r="I305" s="299" t="str">
        <f>CONCATENATE("(",ROUND((H305/$H305)*100,1),")")</f>
        <v>(100)</v>
      </c>
      <c r="K305" s="302">
        <f t="shared" si="232"/>
        <v>-0.13277207907159916</v>
      </c>
      <c r="L305" s="302">
        <f t="shared" si="233"/>
        <v>-2.2545023851834656E-2</v>
      </c>
      <c r="M305" s="302">
        <f t="shared" si="234"/>
        <v>1.0317102923446231E-2</v>
      </c>
      <c r="N305" s="302">
        <f t="shared" si="235"/>
        <v>-0.14499999999998758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2.217949154654109</v>
      </c>
      <c r="C308" s="299" t="str">
        <f>CONCATENATE("(",ROUND((B308/$H310)*100,1),")")</f>
        <v>(42.2)</v>
      </c>
      <c r="D308" s="302">
        <f>'Ind T6'!R126</f>
        <v>9.958410491414868E-2</v>
      </c>
      <c r="E308" s="299" t="str">
        <f>CONCATENATE("(",ROUND((D308/$H310)*100,1),")")</f>
        <v>(1.9)</v>
      </c>
      <c r="F308" s="302">
        <f>'Ind T6'!S126</f>
        <v>0.5110543213994746</v>
      </c>
      <c r="G308" s="299" t="str">
        <f>CONCATENATE("(",ROUND((F308/$H310)*100,1),")")</f>
        <v>(9.7)</v>
      </c>
      <c r="H308" s="302">
        <f>SUM(B308,D308,F308)</f>
        <v>2.8285875809677323</v>
      </c>
      <c r="I308" s="299" t="str">
        <f>CONCATENATE("(",ROUND((H308/$H310)*100,1),")")</f>
        <v>(53.8)</v>
      </c>
      <c r="K308" s="302">
        <f>B313-B308</f>
        <v>-0.17518311839274725</v>
      </c>
      <c r="L308" s="302">
        <f>D313-D308</f>
        <v>-1.5842675659509392E-3</v>
      </c>
      <c r="M308" s="302">
        <f>F313-F308</f>
        <v>-2.138804280223755E-2</v>
      </c>
      <c r="N308" s="302">
        <f>SUM(K308:M308)</f>
        <v>-0.19815542876093573</v>
      </c>
    </row>
    <row r="309" spans="1:14" x14ac:dyDescent="0.2">
      <c r="A309" s="282" t="s">
        <v>365</v>
      </c>
      <c r="B309" s="302">
        <f>'Ind T6'!Q125</f>
        <v>1.8201530494624689</v>
      </c>
      <c r="C309" s="299" t="str">
        <f>CONCATENATE("(",ROUND((B309/$H310)*100,1),")")</f>
        <v>(34.6)</v>
      </c>
      <c r="D309" s="302">
        <f>'Ind T6'!R125</f>
        <v>0.50743837099251854</v>
      </c>
      <c r="E309" s="299" t="str">
        <f>CONCATENATE("(",ROUND((D309/$H310)*100,1),")")</f>
        <v>(9.6)</v>
      </c>
      <c r="F309" s="302">
        <f>'Ind T6'!S125</f>
        <v>0.10482099857728608</v>
      </c>
      <c r="G309" s="299" t="str">
        <f>CONCATENATE("(",ROUND((F309/$H310)*100,1),")")</f>
        <v>(2)</v>
      </c>
      <c r="H309" s="302">
        <f t="shared" ref="H309" si="236">SUM(B309,D309,F309)</f>
        <v>2.4324124190322731</v>
      </c>
      <c r="I309" s="299" t="str">
        <f>CONCATENATE("(",ROUND((H309/$H310)*100,1),")")</f>
        <v>(46.2)</v>
      </c>
      <c r="K309" s="302">
        <f t="shared" ref="K309:K310" si="237">B314-B309</f>
        <v>-0.14916219224566607</v>
      </c>
      <c r="L309" s="302">
        <f t="shared" ref="L309:L310" si="238">D314-D309</f>
        <v>-4.5861217762146189E-2</v>
      </c>
      <c r="M309" s="302">
        <f t="shared" ref="M309:M310" si="239">F314-F309</f>
        <v>-6.8211612312604752E-3</v>
      </c>
      <c r="N309" s="302">
        <f t="shared" ref="N309:N310" si="240">SUM(K309:M309)</f>
        <v>-0.20184457123907273</v>
      </c>
    </row>
    <row r="310" spans="1:14" x14ac:dyDescent="0.2">
      <c r="A310" s="282" t="s">
        <v>363</v>
      </c>
      <c r="B310" s="302">
        <f>SUM(B308:B309)</f>
        <v>4.0381022041165782</v>
      </c>
      <c r="C310" s="299" t="str">
        <f>CONCATENATE("(",ROUND((B310/$H310)*100,1),")")</f>
        <v>(76.8)</v>
      </c>
      <c r="D310" s="302">
        <f>SUM(D308:D309)</f>
        <v>0.60702247590666725</v>
      </c>
      <c r="E310" s="299" t="str">
        <f>CONCATENATE("(",ROUND((D310/$H310)*100,1),")")</f>
        <v>(11.5)</v>
      </c>
      <c r="F310" s="302">
        <f>SUM(F308:F309)</f>
        <v>0.6158753199767607</v>
      </c>
      <c r="G310" s="299" t="str">
        <f>CONCATENATE("(",ROUND((F310/$H310)*100,1),")")</f>
        <v>(11.7)</v>
      </c>
      <c r="H310" s="302">
        <f>SUM(H308:H309)</f>
        <v>5.2610000000000054</v>
      </c>
      <c r="I310" s="299" t="str">
        <f>CONCATENATE("(",ROUND((H310/$H310)*100,1),")")</f>
        <v>(100)</v>
      </c>
      <c r="K310" s="302">
        <f t="shared" si="237"/>
        <v>-0.32434531063841376</v>
      </c>
      <c r="L310" s="302">
        <f t="shared" si="238"/>
        <v>-4.7445485328097114E-2</v>
      </c>
      <c r="M310" s="302">
        <f t="shared" si="239"/>
        <v>-2.8209204033498025E-2</v>
      </c>
      <c r="N310" s="302">
        <f t="shared" si="240"/>
        <v>-0.4000000000000089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2.0427660362613618</v>
      </c>
      <c r="C313" s="299" t="str">
        <f>CONCATENATE("(",ROUND((B313/$H315)*100,1),")")</f>
        <v>(42)</v>
      </c>
      <c r="D313" s="302">
        <f>'Ind T6'!W126</f>
        <v>9.7999837348197741E-2</v>
      </c>
      <c r="E313" s="299" t="str">
        <f>CONCATENATE("(",ROUND((D313/$H315)*100,1),")")</f>
        <v>(2)</v>
      </c>
      <c r="F313" s="302">
        <f>'Ind T6'!X126</f>
        <v>0.48966627859723705</v>
      </c>
      <c r="G313" s="299" t="str">
        <f>CONCATENATE("(",ROUND((F313/$H315)*100,1),")")</f>
        <v>(10.1)</v>
      </c>
      <c r="H313" s="302">
        <f>SUM(B313,D313,F313)</f>
        <v>2.6304321522067964</v>
      </c>
      <c r="I313" s="299" t="str">
        <f>CONCATENATE("(",ROUND((H313/$H315)*100,1),")")</f>
        <v>(54.1)</v>
      </c>
      <c r="K313" s="302">
        <f>B313-B303</f>
        <v>-0.24373324405484897</v>
      </c>
      <c r="L313" s="302">
        <f>D313-D303</f>
        <v>-5.3392599771154292E-4</v>
      </c>
      <c r="M313" s="302">
        <f>F313-F303</f>
        <v>-1.2032025741786578E-2</v>
      </c>
      <c r="N313" s="302">
        <f>SUM(K313:M313)</f>
        <v>-0.25629919579434712</v>
      </c>
    </row>
    <row r="314" spans="1:14" x14ac:dyDescent="0.2">
      <c r="A314" s="282" t="s">
        <v>365</v>
      </c>
      <c r="B314" s="302">
        <f>'Ind T6'!V125</f>
        <v>1.6709908572168028</v>
      </c>
      <c r="C314" s="299" t="str">
        <f>CONCATENATE("(",ROUND((B314/$H315)*100,1),")")</f>
        <v>(34.4)</v>
      </c>
      <c r="D314" s="302">
        <f>'Ind T6'!W125</f>
        <v>0.46157715323037235</v>
      </c>
      <c r="E314" s="299" t="str">
        <f>CONCATENATE("(",ROUND((D314/$H315)*100,1),")")</f>
        <v>(9.5)</v>
      </c>
      <c r="F314" s="302">
        <f>'Ind T6'!X125</f>
        <v>9.7999837346025603E-2</v>
      </c>
      <c r="G314" s="299" t="str">
        <f>CONCATENATE("(",ROUND((F314/$H315)*100,1),")")</f>
        <v>(2)</v>
      </c>
      <c r="H314" s="302">
        <f t="shared" ref="H314" si="241">SUM(B314,D314,F314)</f>
        <v>2.2305678477932007</v>
      </c>
      <c r="I314" s="299" t="str">
        <f>CONCATENATE("(",ROUND((H314/$H315)*100,1),")")</f>
        <v>(45.9)</v>
      </c>
      <c r="K314" s="302">
        <f t="shared" ref="K314:K315" si="242">B314-B304</f>
        <v>-0.2133841456551635</v>
      </c>
      <c r="L314" s="302">
        <f t="shared" ref="L314:L315" si="243">D314-D304</f>
        <v>-6.9456583182220311E-2</v>
      </c>
      <c r="M314" s="302">
        <f t="shared" ref="M314:M315" si="244">F314-F304</f>
        <v>-5.8600753682652579E-3</v>
      </c>
      <c r="N314" s="302">
        <f t="shared" ref="N314:N315" si="245">SUM(K314:M314)</f>
        <v>-0.28870080420564909</v>
      </c>
    </row>
    <row r="315" spans="1:14" x14ac:dyDescent="0.2">
      <c r="A315" s="282" t="s">
        <v>363</v>
      </c>
      <c r="B315" s="302">
        <f>SUM(B313:B314)</f>
        <v>3.7137568934781644</v>
      </c>
      <c r="C315" s="299" t="str">
        <f>CONCATENATE("(",ROUND((B315/$H315)*100,1),")")</f>
        <v>(76.4)</v>
      </c>
      <c r="D315" s="302">
        <f>SUM(D313:D314)</f>
        <v>0.55957699057857013</v>
      </c>
      <c r="E315" s="299" t="str">
        <f>CONCATENATE("(",ROUND((D315/$H315)*100,1),")")</f>
        <v>(11.5)</v>
      </c>
      <c r="F315" s="302">
        <f>SUM(F313:F314)</f>
        <v>0.58766611594326268</v>
      </c>
      <c r="G315" s="299" t="str">
        <f>CONCATENATE("(",ROUND((F315/$H315)*100,1),")")</f>
        <v>(12.1)</v>
      </c>
      <c r="H315" s="302">
        <f>SUM(H313:H314)</f>
        <v>4.8609999999999971</v>
      </c>
      <c r="I315" s="299" t="str">
        <f>CONCATENATE("(",ROUND((H315/$H315)*100,1),")")</f>
        <v>(100)</v>
      </c>
      <c r="K315" s="302">
        <f t="shared" si="242"/>
        <v>-0.45711738971001292</v>
      </c>
      <c r="L315" s="302">
        <f t="shared" si="243"/>
        <v>-6.999050917993177E-2</v>
      </c>
      <c r="M315" s="302">
        <f t="shared" si="244"/>
        <v>-1.7892101110051795E-2</v>
      </c>
      <c r="N315" s="302">
        <f t="shared" si="245"/>
        <v>-0.54499999999999649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2.4454583462361228</v>
      </c>
      <c r="C324" s="299" t="str">
        <f>CONCATENATE("(",ROUND((B324/$H326)*100,1),")")</f>
        <v>(30.1)</v>
      </c>
      <c r="D324" s="302">
        <f>'Ind T6'!M135</f>
        <v>0.59696473464767774</v>
      </c>
      <c r="E324" s="299" t="str">
        <f>CONCATENATE("(",ROUND((D324/$H326)*100,1),")")</f>
        <v>(7.4)</v>
      </c>
      <c r="F324" s="302">
        <f>'Ind T6'!N135</f>
        <v>0.38082715156851477</v>
      </c>
      <c r="G324" s="299" t="str">
        <f>CONCATENATE("(",ROUND((F324/$H326)*100,1),")")</f>
        <v>(4.7)</v>
      </c>
      <c r="H324" s="302">
        <f>SUM(B324,D324,F324)</f>
        <v>3.4232502324523151</v>
      </c>
      <c r="I324" s="299" t="str">
        <f>CONCATENATE("(",ROUND((H324/$H326)*100,1),")")</f>
        <v>(42.2)</v>
      </c>
      <c r="K324" s="302">
        <f>B329-B324</f>
        <v>-1.3996714954448208E-2</v>
      </c>
      <c r="L324" s="302">
        <f>D329-D324</f>
        <v>-1.8491400144972081E-3</v>
      </c>
      <c r="M324" s="302">
        <f>F329-F324</f>
        <v>1.7750189351905754E-2</v>
      </c>
      <c r="N324" s="302">
        <f>SUM(K324:M324)</f>
        <v>1.9043343829603376E-3</v>
      </c>
    </row>
    <row r="325" spans="1:14" x14ac:dyDescent="0.2">
      <c r="A325" s="282" t="s">
        <v>365</v>
      </c>
      <c r="B325" s="302">
        <f>'Ind T6'!L134</f>
        <v>2.3820803572337996</v>
      </c>
      <c r="C325" s="299" t="str">
        <f>CONCATENATE("(",ROUND((B325/$H326)*100,1),")")</f>
        <v>(29.3)</v>
      </c>
      <c r="D325" s="302">
        <f>'Ind T6'!M134</f>
        <v>1.8196007048778589</v>
      </c>
      <c r="E325" s="299" t="str">
        <f>CONCATENATE("(",ROUND((D325/$H326)*100,1),")")</f>
        <v>(22.4)</v>
      </c>
      <c r="F325" s="302">
        <f>'Ind T6'!N134</f>
        <v>0.49406870543600229</v>
      </c>
      <c r="G325" s="299" t="str">
        <f>CONCATENATE("(",ROUND((F325/$H326)*100,1),")")</f>
        <v>(6.1)</v>
      </c>
      <c r="H325" s="302">
        <f t="shared" ref="H325" si="246">SUM(B325,D325,F325)</f>
        <v>4.6957497675476612</v>
      </c>
      <c r="I325" s="299" t="str">
        <f>CONCATENATE("(",ROUND((H325/$H326)*100,1),")")</f>
        <v>(57.8)</v>
      </c>
      <c r="K325" s="302">
        <f t="shared" ref="K325:K326" si="247">B330-B325</f>
        <v>7.2503421596603168E-2</v>
      </c>
      <c r="L325" s="302">
        <f t="shared" ref="L325:L326" si="248">D330-D325</f>
        <v>-8.7956973167152563E-2</v>
      </c>
      <c r="M325" s="302">
        <f t="shared" ref="M325:M326" si="249">F330-F325</f>
        <v>4.5492171876107546E-3</v>
      </c>
      <c r="N325" s="302">
        <f t="shared" ref="N325:N326" si="250">SUM(K325:M325)</f>
        <v>-1.0904334382938641E-2</v>
      </c>
    </row>
    <row r="326" spans="1:14" x14ac:dyDescent="0.2">
      <c r="A326" s="282" t="s">
        <v>363</v>
      </c>
      <c r="B326" s="302">
        <f>SUM(B324:B325)</f>
        <v>4.8275387034699229</v>
      </c>
      <c r="C326" s="299" t="str">
        <f>CONCATENATE("(",ROUND((B326/$H326)*100,1),")")</f>
        <v>(59.5)</v>
      </c>
      <c r="D326" s="302">
        <f>SUM(D324:D325)</f>
        <v>2.4165654395255367</v>
      </c>
      <c r="E326" s="299" t="str">
        <f>CONCATENATE("(",ROUND((D326/$H326)*100,1),")")</f>
        <v>(29.8)</v>
      </c>
      <c r="F326" s="302">
        <f>SUM(F324:F325)</f>
        <v>0.87489585700451711</v>
      </c>
      <c r="G326" s="299" t="str">
        <f>CONCATENATE("(",ROUND((F326/$H326)*100,1),")")</f>
        <v>(10.8)</v>
      </c>
      <c r="H326" s="302">
        <f>SUM(H324:H325)</f>
        <v>8.1189999999999767</v>
      </c>
      <c r="I326" s="299" t="str">
        <f>CONCATENATE("(",ROUND((H326/$H326)*100,1),")")</f>
        <v>(100)</v>
      </c>
      <c r="K326" s="302">
        <f t="shared" si="247"/>
        <v>5.8506706642154072E-2</v>
      </c>
      <c r="L326" s="302">
        <f t="shared" si="248"/>
        <v>-8.9806113181649661E-2</v>
      </c>
      <c r="M326" s="302">
        <f t="shared" si="249"/>
        <v>2.2299406539516453E-2</v>
      </c>
      <c r="N326" s="302">
        <f t="shared" si="250"/>
        <v>-8.9999999999791358E-3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2.4314616312816746</v>
      </c>
      <c r="C329" s="299" t="str">
        <f>CONCATENATE("(",ROUND((B329/$H331)*100,1),")")</f>
        <v>(30)</v>
      </c>
      <c r="D329" s="302">
        <f>'Ind T6'!R135</f>
        <v>0.59511559463318053</v>
      </c>
      <c r="E329" s="299" t="str">
        <f>CONCATENATE("(",ROUND((D329/$H331)*100,1),")")</f>
        <v>(7.3)</v>
      </c>
      <c r="F329" s="302">
        <f>'Ind T6'!S135</f>
        <v>0.39857734092042052</v>
      </c>
      <c r="G329" s="299" t="str">
        <f>CONCATENATE("(",ROUND((F329/$H331)*100,1),")")</f>
        <v>(4.9)</v>
      </c>
      <c r="H329" s="302">
        <f>SUM(B329,D329,F329)</f>
        <v>3.4251545668352756</v>
      </c>
      <c r="I329" s="299" t="str">
        <f>CONCATENATE("(",ROUND((H329/$H331)*100,1),")")</f>
        <v>(42.2)</v>
      </c>
      <c r="K329" s="302">
        <f>B334-B329</f>
        <v>0.25989005920019581</v>
      </c>
      <c r="L329" s="302">
        <f>D334-D329</f>
        <v>7.5589162429318901E-2</v>
      </c>
      <c r="M329" s="302">
        <f>F334-F329</f>
        <v>8.0751991969963133E-2</v>
      </c>
      <c r="N329" s="302">
        <f>SUM(K329:M329)</f>
        <v>0.41623121359947785</v>
      </c>
    </row>
    <row r="330" spans="1:14" x14ac:dyDescent="0.2">
      <c r="A330" s="282" t="s">
        <v>365</v>
      </c>
      <c r="B330" s="302">
        <f>'Ind T6'!Q134</f>
        <v>2.4545837788304028</v>
      </c>
      <c r="C330" s="299" t="str">
        <f>CONCATENATE("(",ROUND((B330/$H331)*100,1),")")</f>
        <v>(30.3)</v>
      </c>
      <c r="D330" s="302">
        <f>'Ind T6'!R134</f>
        <v>1.7316437317107063</v>
      </c>
      <c r="E330" s="299" t="str">
        <f>CONCATENATE("(",ROUND((D330/$H331)*100,1),")")</f>
        <v>(21.4)</v>
      </c>
      <c r="F330" s="302">
        <f>'Ind T6'!S134</f>
        <v>0.49861792262361304</v>
      </c>
      <c r="G330" s="299" t="str">
        <f>CONCATENATE("(",ROUND((F330/$H331)*100,1),")")</f>
        <v>(6.1)</v>
      </c>
      <c r="H330" s="302">
        <f t="shared" ref="H330" si="251">SUM(B330,D330,F330)</f>
        <v>4.684845433164722</v>
      </c>
      <c r="I330" s="299" t="str">
        <f>CONCATENATE("(",ROUND((H330/$H331)*100,1),")")</f>
        <v>(57.8)</v>
      </c>
      <c r="K330" s="302">
        <f t="shared" ref="K330:K331" si="252">B335-B330</f>
        <v>0.45571039848688955</v>
      </c>
      <c r="L330" s="302">
        <f t="shared" ref="L330:L331" si="253">D335-D330</f>
        <v>2.3646783146501926E-2</v>
      </c>
      <c r="M330" s="302">
        <f t="shared" ref="M330:M331" si="254">F335-F330</f>
        <v>5.7411604767123814E-2</v>
      </c>
      <c r="N330" s="302">
        <f t="shared" ref="N330:N331" si="255">SUM(K330:M330)</f>
        <v>0.53676878640051529</v>
      </c>
    </row>
    <row r="331" spans="1:14" x14ac:dyDescent="0.2">
      <c r="A331" s="282" t="s">
        <v>363</v>
      </c>
      <c r="B331" s="302">
        <f>SUM(B329:B330)</f>
        <v>4.8860454101120769</v>
      </c>
      <c r="C331" s="299" t="str">
        <f>CONCATENATE("(",ROUND((B331/$H331)*100,1),")")</f>
        <v>(60.2)</v>
      </c>
      <c r="D331" s="302">
        <f>SUM(D329:D330)</f>
        <v>2.326759326343887</v>
      </c>
      <c r="E331" s="299" t="str">
        <f>CONCATENATE("(",ROUND((D331/$H331)*100,1),")")</f>
        <v>(28.7)</v>
      </c>
      <c r="F331" s="302">
        <f>SUM(F329:F330)</f>
        <v>0.89719526354403356</v>
      </c>
      <c r="G331" s="299" t="str">
        <f>CONCATENATE("(",ROUND((F331/$H331)*100,1),")")</f>
        <v>(11.1)</v>
      </c>
      <c r="H331" s="302">
        <f>SUM(H329:H330)</f>
        <v>8.1099999999999977</v>
      </c>
      <c r="I331" s="299" t="str">
        <f>CONCATENATE("(",ROUND((H331/$H331)*100,1),")")</f>
        <v>(100)</v>
      </c>
      <c r="K331" s="302">
        <f t="shared" si="252"/>
        <v>0.7156004576870858</v>
      </c>
      <c r="L331" s="302">
        <f t="shared" si="253"/>
        <v>9.9235945575820494E-2</v>
      </c>
      <c r="M331" s="302">
        <f t="shared" si="254"/>
        <v>0.138163596737087</v>
      </c>
      <c r="N331" s="302">
        <f t="shared" si="255"/>
        <v>0.9529999999999933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2.6913516904818704</v>
      </c>
      <c r="C334" s="299" t="str">
        <f>CONCATENATE("(",ROUND((B334/$H336)*100,1),")")</f>
        <v>(29.7)</v>
      </c>
      <c r="D334" s="302">
        <f>'Ind T6'!W135</f>
        <v>0.67070475706249943</v>
      </c>
      <c r="E334" s="299" t="str">
        <f>CONCATENATE("(",ROUND((D334/$H336)*100,1),")")</f>
        <v>(7.4)</v>
      </c>
      <c r="F334" s="302">
        <f>'Ind T6'!X135</f>
        <v>0.47932933289038365</v>
      </c>
      <c r="G334" s="299" t="str">
        <f>CONCATENATE("(",ROUND((F334/$H336)*100,1),")")</f>
        <v>(5.3)</v>
      </c>
      <c r="H334" s="302">
        <f>SUM(B334,D334,F334)</f>
        <v>3.8413857804347535</v>
      </c>
      <c r="I334" s="299" t="str">
        <f>CONCATENATE("(",ROUND((H334/$H336)*100,1),")")</f>
        <v>(42.4)</v>
      </c>
      <c r="K334" s="302">
        <f>B334-B324</f>
        <v>0.2458933442457476</v>
      </c>
      <c r="L334" s="302">
        <f>D334-D324</f>
        <v>7.3740022414821693E-2</v>
      </c>
      <c r="M334" s="302">
        <f>F334-F324</f>
        <v>9.8502181321868887E-2</v>
      </c>
      <c r="N334" s="302">
        <f>SUM(K334:M334)</f>
        <v>0.41813554798243818</v>
      </c>
    </row>
    <row r="335" spans="1:14" x14ac:dyDescent="0.2">
      <c r="A335" s="282" t="s">
        <v>365</v>
      </c>
      <c r="B335" s="302">
        <f>'Ind T6'!V134</f>
        <v>2.9102941773172923</v>
      </c>
      <c r="C335" s="299" t="str">
        <f>CONCATENATE("(",ROUND((B335/$H336)*100,1),")")</f>
        <v>(32.1)</v>
      </c>
      <c r="D335" s="302">
        <f>'Ind T6'!W134</f>
        <v>1.7552905148572082</v>
      </c>
      <c r="E335" s="299" t="str">
        <f>CONCATENATE("(",ROUND((D335/$H336)*100,1),")")</f>
        <v>(19.4)</v>
      </c>
      <c r="F335" s="302">
        <f>'Ind T6'!X134</f>
        <v>0.55602952739073686</v>
      </c>
      <c r="G335" s="299" t="str">
        <f>CONCATENATE("(",ROUND((F335/$H336)*100,1),")")</f>
        <v>(6.1)</v>
      </c>
      <c r="H335" s="302">
        <f>SUM(B335,D335,F335)</f>
        <v>5.2216142195652377</v>
      </c>
      <c r="I335" s="299" t="str">
        <f>CONCATENATE("(",ROUND((H335/$H336)*100,1),")")</f>
        <v>(57.6)</v>
      </c>
      <c r="K335" s="302">
        <f t="shared" ref="K335:K336" si="256">B335-B325</f>
        <v>0.52821382008349271</v>
      </c>
      <c r="L335" s="302">
        <f t="shared" ref="L335:L336" si="257">D335-D325</f>
        <v>-6.4310190020650637E-2</v>
      </c>
      <c r="M335" s="302">
        <f t="shared" ref="M335:M336" si="258">F335-F325</f>
        <v>6.1960821954734568E-2</v>
      </c>
      <c r="N335" s="302">
        <f t="shared" ref="N335:N336" si="259">SUM(K335:M335)</f>
        <v>0.52586445201757659</v>
      </c>
    </row>
    <row r="336" spans="1:14" x14ac:dyDescent="0.2">
      <c r="A336" s="282" t="s">
        <v>363</v>
      </c>
      <c r="B336" s="302">
        <f>SUM(B334:B335)</f>
        <v>5.6016458677991627</v>
      </c>
      <c r="C336" s="299" t="str">
        <f>CONCATENATE("(",ROUND((B336/$H336)*100,1),")")</f>
        <v>(61.8)</v>
      </c>
      <c r="D336" s="302">
        <f>SUM(D334:D335)</f>
        <v>2.4259952719197075</v>
      </c>
      <c r="E336" s="299" t="str">
        <f>CONCATENATE("(",ROUND((D336/$H336)*100,1),")")</f>
        <v>(26.8)</v>
      </c>
      <c r="F336" s="302">
        <f>SUM(F334:F335)</f>
        <v>1.0353588602811206</v>
      </c>
      <c r="G336" s="299" t="str">
        <f>CONCATENATE("(",ROUND((F336/$H336)*100,1),")")</f>
        <v>(11.4)</v>
      </c>
      <c r="H336" s="302">
        <f>SUM(H334:H335)</f>
        <v>9.0629999999999917</v>
      </c>
      <c r="I336" s="299" t="str">
        <f>CONCATENATE("(",ROUND((H336/$H336)*100,1),")")</f>
        <v>(100)</v>
      </c>
      <c r="K336" s="302">
        <f t="shared" si="256"/>
        <v>0.77410716432923987</v>
      </c>
      <c r="L336" s="302">
        <f t="shared" si="257"/>
        <v>9.429832394170834E-3</v>
      </c>
      <c r="M336" s="302">
        <f t="shared" si="258"/>
        <v>0.16046300327660346</v>
      </c>
      <c r="N336" s="302">
        <f t="shared" si="259"/>
        <v>0.94400000000001416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19.034464916055757</v>
      </c>
      <c r="C345" s="299" t="str">
        <f>CONCATENATE("(",ROUND((B345/$H347)*100,1),")")</f>
        <v>(40.2)</v>
      </c>
      <c r="D345" s="302">
        <f>'Ind T6'!M144</f>
        <v>3.0488659500672015</v>
      </c>
      <c r="E345" s="299" t="str">
        <f>CONCATENATE("(",ROUND((D345/$H347)*100,1),")")</f>
        <v>(6.4)</v>
      </c>
      <c r="F345" s="302">
        <f>'Ind T6'!N144</f>
        <v>3.9103730443596443</v>
      </c>
      <c r="G345" s="299" t="str">
        <f>CONCATENATE("(",ROUND((F345/$H347)*100,1),")")</f>
        <v>(8.3)</v>
      </c>
      <c r="H345" s="302">
        <f>SUM(B345,D345,F345)</f>
        <v>25.993703910482605</v>
      </c>
      <c r="I345" s="299" t="str">
        <f>CONCATENATE("(",ROUND((H345/$H347)*100,1),")")</f>
        <v>(54.9)</v>
      </c>
      <c r="K345" s="302">
        <f>B350-B345</f>
        <v>0.73653027065403265</v>
      </c>
      <c r="L345" s="302">
        <f>D350-D345</f>
        <v>0.23506657940576225</v>
      </c>
      <c r="M345" s="302">
        <f>F350-F345</f>
        <v>0.26267523649559044</v>
      </c>
      <c r="N345" s="302">
        <f>SUM(K345:M345)</f>
        <v>1.2342720865553853</v>
      </c>
    </row>
    <row r="346" spans="1:14" x14ac:dyDescent="0.2">
      <c r="A346" s="282" t="s">
        <v>365</v>
      </c>
      <c r="B346" s="302">
        <f>'Ind T6'!L143</f>
        <v>12.732706051012608</v>
      </c>
      <c r="C346" s="299" t="str">
        <f>CONCATENATE("(",ROUND((B346/$H347)*100,1),")")</f>
        <v>(26.9)</v>
      </c>
      <c r="D346" s="302">
        <f>'Ind T6'!M143</f>
        <v>5.3904312328007302</v>
      </c>
      <c r="E346" s="299" t="str">
        <f>CONCATENATE("(",ROUND((D346/$H347)*100,1),")")</f>
        <v>(11.4)</v>
      </c>
      <c r="F346" s="302">
        <f>'Ind T6'!N143</f>
        <v>3.2331588057040528</v>
      </c>
      <c r="G346" s="299" t="str">
        <f>CONCATENATE("(",ROUND((F346/$H347)*100,1),")")</f>
        <v>(6.8)</v>
      </c>
      <c r="H346" s="302">
        <f t="shared" ref="H346" si="260">SUM(B346,D346,F346)</f>
        <v>21.356296089517393</v>
      </c>
      <c r="I346" s="299" t="str">
        <f>CONCATENATE("(",ROUND((H346/$H347)*100,1),")")</f>
        <v>(45.1)</v>
      </c>
      <c r="K346" s="302">
        <f t="shared" ref="K346:K347" si="261">B351-B346</f>
        <v>0.90521383503937081</v>
      </c>
      <c r="L346" s="302">
        <f t="shared" ref="L346:L347" si="262">D351-D346</f>
        <v>0.38990649580086956</v>
      </c>
      <c r="M346" s="302">
        <f t="shared" ref="M346:M347" si="263">F351-F346</f>
        <v>0.33860758260437773</v>
      </c>
      <c r="N346" s="302">
        <f t="shared" ref="N346:N347" si="264">SUM(K346:M346)</f>
        <v>1.6337279134446181</v>
      </c>
    </row>
    <row r="347" spans="1:14" x14ac:dyDescent="0.2">
      <c r="A347" s="282" t="s">
        <v>363</v>
      </c>
      <c r="B347" s="302">
        <f>SUM(B345:B346)</f>
        <v>31.767170967068367</v>
      </c>
      <c r="C347" s="299" t="str">
        <f>CONCATENATE("(",ROUND((B347/$H347)*100,1),")")</f>
        <v>(67.1)</v>
      </c>
      <c r="D347" s="302">
        <f>SUM(D345:D346)</f>
        <v>8.4392971828679322</v>
      </c>
      <c r="E347" s="299" t="str">
        <f>CONCATENATE("(",ROUND((D347/$H347)*100,1),")")</f>
        <v>(17.8)</v>
      </c>
      <c r="F347" s="302">
        <f>SUM(F345:F346)</f>
        <v>7.1435318500636971</v>
      </c>
      <c r="G347" s="299" t="str">
        <f>CONCATENATE("(",ROUND((F347/$H347)*100,1),")")</f>
        <v>(15.1)</v>
      </c>
      <c r="H347" s="302">
        <f>SUM(H345:H346)</f>
        <v>47.349999999999994</v>
      </c>
      <c r="I347" s="299" t="str">
        <f>CONCATENATE("(",ROUND((H347/$H347)*100,1),")")</f>
        <v>(100)</v>
      </c>
      <c r="K347" s="302">
        <f t="shared" si="261"/>
        <v>1.6417441056934052</v>
      </c>
      <c r="L347" s="302">
        <f t="shared" si="262"/>
        <v>0.62497307520663092</v>
      </c>
      <c r="M347" s="302">
        <f t="shared" si="263"/>
        <v>0.60128281909996772</v>
      </c>
      <c r="N347" s="302">
        <f t="shared" si="264"/>
        <v>2.8680000000000039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19.77099518670979</v>
      </c>
      <c r="C350" s="299" t="str">
        <f>CONCATENATE("(",ROUND((B350/$H352)*100,1),")")</f>
        <v>(39.4)</v>
      </c>
      <c r="D350" s="302">
        <f>'Ind T6'!R144</f>
        <v>3.2839325294729638</v>
      </c>
      <c r="E350" s="299" t="str">
        <f>CONCATENATE("(",ROUND((D350/$H352)*100,1),")")</f>
        <v>(6.5)</v>
      </c>
      <c r="F350" s="302">
        <f>'Ind T6'!S144</f>
        <v>4.1730482808552347</v>
      </c>
      <c r="G350" s="299" t="str">
        <f>CONCATENATE("(",ROUND((F350/$H352)*100,1),")")</f>
        <v>(8.3)</v>
      </c>
      <c r="H350" s="302">
        <f>SUM(B350,D350,F350)</f>
        <v>27.227975997037987</v>
      </c>
      <c r="I350" s="299" t="str">
        <f>CONCATENATE("(",ROUND((H350/$H352)*100,1),")")</f>
        <v>(54.2)</v>
      </c>
      <c r="K350" s="302">
        <f>B355-B350</f>
        <v>0.99899823513359109</v>
      </c>
      <c r="L350" s="302">
        <f>D355-D350</f>
        <v>0.40916293497825418</v>
      </c>
      <c r="M350" s="302">
        <f>F355-F350</f>
        <v>0.40521177397017372</v>
      </c>
      <c r="N350" s="302">
        <f>SUM(K350:M350)</f>
        <v>1.813372944082019</v>
      </c>
    </row>
    <row r="351" spans="1:14" x14ac:dyDescent="0.2">
      <c r="A351" s="282" t="s">
        <v>365</v>
      </c>
      <c r="B351" s="302">
        <f>'Ind T6'!Q143</f>
        <v>13.637919886051979</v>
      </c>
      <c r="C351" s="299" t="str">
        <f>CONCATENATE("(",ROUND((B351/$H352)*100,1),")")</f>
        <v>(27.2)</v>
      </c>
      <c r="D351" s="302">
        <f>'Ind T6'!R143</f>
        <v>5.7803377286015998</v>
      </c>
      <c r="E351" s="299" t="str">
        <f>CONCATENATE("(",ROUND((D351/$H352)*100,1),")")</f>
        <v>(11.5)</v>
      </c>
      <c r="F351" s="302">
        <f>'Ind T6'!S143</f>
        <v>3.5717663883084305</v>
      </c>
      <c r="G351" s="299" t="str">
        <f>CONCATENATE("(",ROUND((F351/$H352)*100,1),")")</f>
        <v>(7.1)</v>
      </c>
      <c r="H351" s="302">
        <f t="shared" ref="H351" si="265">SUM(B351,D351,F351)</f>
        <v>22.990024002962006</v>
      </c>
      <c r="I351" s="299" t="str">
        <f>CONCATENATE("(",ROUND((H351/$H352)*100,1),")")</f>
        <v>(45.8)</v>
      </c>
      <c r="K351" s="302">
        <f t="shared" ref="K351:K352" si="266">B356-B351</f>
        <v>1.2586456472228065</v>
      </c>
      <c r="L351" s="302">
        <f t="shared" ref="L351:L352" si="267">D356-D351</f>
        <v>0.55587694275662258</v>
      </c>
      <c r="M351" s="302">
        <f t="shared" ref="M351:M352" si="268">F356-F351</f>
        <v>0.56210446593849328</v>
      </c>
      <c r="N351" s="302">
        <f t="shared" ref="N351:N352" si="269">SUM(K351:M351)</f>
        <v>2.3766270559179223</v>
      </c>
    </row>
    <row r="352" spans="1:14" x14ac:dyDescent="0.2">
      <c r="A352" s="282" t="s">
        <v>363</v>
      </c>
      <c r="B352" s="302">
        <f>SUM(B350:B351)</f>
        <v>33.408915072761772</v>
      </c>
      <c r="C352" s="299" t="str">
        <f>CONCATENATE("(",ROUND((B352/$H352)*100,1),")")</f>
        <v>(66.5)</v>
      </c>
      <c r="D352" s="302">
        <f>SUM(D350:D351)</f>
        <v>9.0642702580745631</v>
      </c>
      <c r="E352" s="299" t="str">
        <f>CONCATENATE("(",ROUND((D352/$H352)*100,1),")")</f>
        <v>(18)</v>
      </c>
      <c r="F352" s="302">
        <f>SUM(F350:F351)</f>
        <v>7.7448146691636648</v>
      </c>
      <c r="G352" s="299" t="str">
        <f>CONCATENATE("(",ROUND((F352/$H352)*100,1),")")</f>
        <v>(15.4)</v>
      </c>
      <c r="H352" s="302">
        <f>SUM(H350:H351)</f>
        <v>50.217999999999989</v>
      </c>
      <c r="I352" s="299" t="str">
        <f>CONCATENATE("(",ROUND((H352/$H352)*100,1),")")</f>
        <v>(100)</v>
      </c>
      <c r="K352" s="302">
        <f t="shared" si="266"/>
        <v>2.2576438823563905</v>
      </c>
      <c r="L352" s="302">
        <f t="shared" si="267"/>
        <v>0.96503987773487765</v>
      </c>
      <c r="M352" s="302">
        <f t="shared" si="268"/>
        <v>0.96731623990866744</v>
      </c>
      <c r="N352" s="302">
        <f t="shared" si="269"/>
        <v>4.1899999999999356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20.769993421843381</v>
      </c>
      <c r="C355" s="299" t="str">
        <f>CONCATENATE("(",ROUND((B355/$H357)*100,1),")")</f>
        <v>(38.2)</v>
      </c>
      <c r="D355" s="302">
        <f>'Ind T6'!W144</f>
        <v>3.6930954644512179</v>
      </c>
      <c r="E355" s="299" t="str">
        <f>CONCATENATE("(",ROUND((D355/$H357)*100,1),")")</f>
        <v>(6.8)</v>
      </c>
      <c r="F355" s="302">
        <f>'Ind T6'!X144</f>
        <v>4.5782600548254084</v>
      </c>
      <c r="G355" s="299" t="str">
        <f>CONCATENATE("(",ROUND((F355/$H357)*100,1),")")</f>
        <v>(8.4)</v>
      </c>
      <c r="H355" s="302">
        <f>SUM(B355,D355,F355)</f>
        <v>29.041348941120006</v>
      </c>
      <c r="I355" s="299" t="str">
        <f>CONCATENATE("(",ROUND((H355/$H357)*100,1),")")</f>
        <v>(53.4)</v>
      </c>
      <c r="K355" s="302">
        <f>B355-B345</f>
        <v>1.7355285057876237</v>
      </c>
      <c r="L355" s="302">
        <f>D355-D345</f>
        <v>0.64422951438401643</v>
      </c>
      <c r="M355" s="302">
        <f>F355-F345</f>
        <v>0.66788701046576415</v>
      </c>
      <c r="N355" s="302">
        <f>SUM(K355:M355)</f>
        <v>3.0476450306374043</v>
      </c>
    </row>
    <row r="356" spans="1:14" x14ac:dyDescent="0.2">
      <c r="A356" s="282" t="s">
        <v>365</v>
      </c>
      <c r="B356" s="302">
        <f>'Ind T6'!V143</f>
        <v>14.896565533274785</v>
      </c>
      <c r="C356" s="299" t="str">
        <f>CONCATENATE("(",ROUND((B356/$H357)*100,1),")")</f>
        <v>(27.4)</v>
      </c>
      <c r="D356" s="302">
        <f>'Ind T6'!W143</f>
        <v>6.3362146713582224</v>
      </c>
      <c r="E356" s="299" t="str">
        <f>CONCATENATE("(",ROUND((D356/$H357)*100,1),")")</f>
        <v>(11.6)</v>
      </c>
      <c r="F356" s="302">
        <f>'Ind T6'!X143</f>
        <v>4.1338708542469238</v>
      </c>
      <c r="G356" s="299" t="str">
        <f>CONCATENATE("(",ROUND((F356/$H357)*100,1),")")</f>
        <v>(7.6)</v>
      </c>
      <c r="H356" s="302">
        <f t="shared" ref="H356" si="270">SUM(B356,D356,F356)</f>
        <v>25.366651058879931</v>
      </c>
      <c r="I356" s="299" t="str">
        <f>CONCATENATE("(",ROUND((H356/$H357)*100,1),")")</f>
        <v>(46.6)</v>
      </c>
      <c r="K356" s="302">
        <f t="shared" ref="K356:K357" si="271">B356-B346</f>
        <v>2.1638594822621773</v>
      </c>
      <c r="L356" s="302">
        <f t="shared" ref="L356:L357" si="272">D356-D346</f>
        <v>0.94578343855749214</v>
      </c>
      <c r="M356" s="302">
        <f t="shared" ref="M356:M357" si="273">F356-F346</f>
        <v>0.90071204854287101</v>
      </c>
      <c r="N356" s="302">
        <f t="shared" ref="N356:N357" si="274">SUM(K356:M356)</f>
        <v>4.01035496936254</v>
      </c>
    </row>
    <row r="357" spans="1:14" x14ac:dyDescent="0.2">
      <c r="A357" s="282" t="s">
        <v>363</v>
      </c>
      <c r="B357" s="302">
        <f>SUM(B355:B356)</f>
        <v>35.666558955118163</v>
      </c>
      <c r="C357" s="299" t="str">
        <f>CONCATENATE("(",ROUND((B357/$H357)*100,1),")")</f>
        <v>(65.6)</v>
      </c>
      <c r="D357" s="302">
        <f>SUM(D355:D356)</f>
        <v>10.029310135809441</v>
      </c>
      <c r="E357" s="299" t="str">
        <f>CONCATENATE("(",ROUND((D357/$H357)*100,1),")")</f>
        <v>(18.4)</v>
      </c>
      <c r="F357" s="302">
        <f>SUM(F355:F356)</f>
        <v>8.7121309090723322</v>
      </c>
      <c r="G357" s="299" t="str">
        <f>CONCATENATE("(",ROUND((F357/$H357)*100,1),")")</f>
        <v>(16)</v>
      </c>
      <c r="H357" s="302">
        <f>SUM(H355:H356)</f>
        <v>54.407999999999937</v>
      </c>
      <c r="I357" s="299" t="str">
        <f>CONCATENATE("(",ROUND((H357/$H357)*100,1),")")</f>
        <v>(100)</v>
      </c>
      <c r="K357" s="302">
        <f t="shared" si="271"/>
        <v>3.8993879880497957</v>
      </c>
      <c r="L357" s="302">
        <f t="shared" si="272"/>
        <v>1.5900129529415086</v>
      </c>
      <c r="M357" s="302">
        <f t="shared" si="273"/>
        <v>1.5685990590086352</v>
      </c>
      <c r="N357" s="302">
        <f t="shared" si="274"/>
        <v>7.0579999999999394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9.2511520652941091</v>
      </c>
      <c r="C366" s="299" t="str">
        <f>CONCATENATE("(",ROUND((B366/$H368)*100,1),")")</f>
        <v>(33)</v>
      </c>
      <c r="D366" s="302">
        <f>'Ind T6'!M153</f>
        <v>4.055985479249764</v>
      </c>
      <c r="E366" s="299" t="str">
        <f>CONCATENATE("(",ROUND((D366/$H368)*100,1),")")</f>
        <v>(14.5)</v>
      </c>
      <c r="F366" s="302">
        <f>'Ind T6'!N153</f>
        <v>2.3036187834251947</v>
      </c>
      <c r="G366" s="299" t="str">
        <f>CONCATENATE("(",ROUND((F366/$H368)*100,1),")")</f>
        <v>(8.2)</v>
      </c>
      <c r="H366" s="302">
        <f>SUM(B366,D366,F366)</f>
        <v>15.610756327969069</v>
      </c>
      <c r="I366" s="299" t="str">
        <f>CONCATENATE("(",ROUND((H366/$H368)*100,1),")")</f>
        <v>(55.7)</v>
      </c>
      <c r="K366" s="302">
        <f>B371-B366</f>
        <v>0.57376803755865957</v>
      </c>
      <c r="L366" s="302">
        <f>D371-D366</f>
        <v>0.24270268679194906</v>
      </c>
      <c r="M366" s="302">
        <f>F371-F366</f>
        <v>0.10459006025584605</v>
      </c>
      <c r="N366" s="302">
        <f>SUM(K366:M366)</f>
        <v>0.92106078460645469</v>
      </c>
    </row>
    <row r="367" spans="1:14" x14ac:dyDescent="0.2">
      <c r="A367" s="282" t="s">
        <v>365</v>
      </c>
      <c r="B367" s="302">
        <f>'Ind T6'!L152</f>
        <v>5.1086353818787522</v>
      </c>
      <c r="C367" s="299" t="str">
        <f>CONCATENATE("(",ROUND((B367/$H368)*100,1),")")</f>
        <v>(18.2)</v>
      </c>
      <c r="D367" s="302">
        <f>'Ind T6'!M152</f>
        <v>5.2038782725616697</v>
      </c>
      <c r="E367" s="299" t="str">
        <f>CONCATENATE("(",ROUND((D367/$H368)*100,1),")")</f>
        <v>(18.6)</v>
      </c>
      <c r="F367" s="302">
        <f>'Ind T6'!N152</f>
        <v>2.0877300175905202</v>
      </c>
      <c r="G367" s="299" t="str">
        <f>CONCATENATE("(",ROUND((F367/$H368)*100,1),")")</f>
        <v>(7.5)</v>
      </c>
      <c r="H367" s="302">
        <f t="shared" ref="H367" si="275">SUM(B367,D367,F367)</f>
        <v>12.400243672030943</v>
      </c>
      <c r="I367" s="299" t="str">
        <f>CONCATENATE("(",ROUND((H367/$H368)*100,1),")")</f>
        <v>(44.3)</v>
      </c>
      <c r="K367" s="302">
        <f t="shared" ref="K367:K368" si="276">B372-B367</f>
        <v>0.41435337472797595</v>
      </c>
      <c r="L367" s="302">
        <f t="shared" ref="L367:L368" si="277">D372-D367</f>
        <v>0.21901414445717649</v>
      </c>
      <c r="M367" s="302">
        <f t="shared" ref="M367:M368" si="278">F372-F367</f>
        <v>9.257169620830652E-2</v>
      </c>
      <c r="N367" s="302">
        <f t="shared" ref="N367:N368" si="279">SUM(K367:M367)</f>
        <v>0.72593921539345896</v>
      </c>
    </row>
    <row r="368" spans="1:14" x14ac:dyDescent="0.2">
      <c r="A368" s="282" t="s">
        <v>363</v>
      </c>
      <c r="B368" s="302">
        <f>SUM(B366:B367)</f>
        <v>14.359787447172861</v>
      </c>
      <c r="C368" s="299" t="str">
        <f>CONCATENATE("(",ROUND((B368/$H368)*100,1),")")</f>
        <v>(51.3)</v>
      </c>
      <c r="D368" s="302">
        <f>SUM(D366:D367)</f>
        <v>9.2598637518114337</v>
      </c>
      <c r="E368" s="299" t="str">
        <f>CONCATENATE("(",ROUND((D368/$H368)*100,1),")")</f>
        <v>(33.1)</v>
      </c>
      <c r="F368" s="302">
        <f>SUM(F366:F367)</f>
        <v>4.3913488010157149</v>
      </c>
      <c r="G368" s="299" t="str">
        <f>CONCATENATE("(",ROUND((F368/$H368)*100,1),")")</f>
        <v>(15.7)</v>
      </c>
      <c r="H368" s="302">
        <f>SUM(H366:H367)</f>
        <v>28.01100000000001</v>
      </c>
      <c r="I368" s="299" t="str">
        <f>CONCATENATE("(",ROUND((H368/$H368)*100,1),")")</f>
        <v>(100)</v>
      </c>
      <c r="K368" s="302">
        <f t="shared" si="276"/>
        <v>0.98812141228663641</v>
      </c>
      <c r="L368" s="302">
        <f t="shared" si="277"/>
        <v>0.46171683124912555</v>
      </c>
      <c r="M368" s="302">
        <f t="shared" si="278"/>
        <v>0.19716175646415302</v>
      </c>
      <c r="N368" s="302">
        <f t="shared" si="279"/>
        <v>1.646999999999915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9.8249201028527686</v>
      </c>
      <c r="C371" s="299" t="str">
        <f>CONCATENATE("(",ROUND((B371/$H373)*100,1),")")</f>
        <v>(33.1)</v>
      </c>
      <c r="D371" s="302">
        <f>'Ind T6'!R153</f>
        <v>4.2986881660417131</v>
      </c>
      <c r="E371" s="299" t="str">
        <f>CONCATENATE("(",ROUND((D371/$H373)*100,1),")")</f>
        <v>(14.5)</v>
      </c>
      <c r="F371" s="302">
        <f>'Ind T6'!S153</f>
        <v>2.4082088436810407</v>
      </c>
      <c r="G371" s="299" t="str">
        <f>CONCATENATE("(",ROUND((F371/$H373)*100,1),")")</f>
        <v>(8.1)</v>
      </c>
      <c r="H371" s="302">
        <f>SUM(B371,D371,F371)</f>
        <v>16.531817112575524</v>
      </c>
      <c r="I371" s="299" t="str">
        <f>CONCATENATE("(",ROUND((H371/$H373)*100,1),")")</f>
        <v>(55.7)</v>
      </c>
      <c r="K371" s="302">
        <f>B376-B371</f>
        <v>1.1094171273044875</v>
      </c>
      <c r="L371" s="302">
        <f>D376-D371</f>
        <v>0.44164881774211562</v>
      </c>
      <c r="M371" s="302">
        <f>F376-F371</f>
        <v>0.28028665303680222</v>
      </c>
      <c r="N371" s="302">
        <f>SUM(K371:M371)</f>
        <v>1.8313525980834053</v>
      </c>
    </row>
    <row r="372" spans="1:14" x14ac:dyDescent="0.2">
      <c r="A372" s="282" t="s">
        <v>365</v>
      </c>
      <c r="B372" s="302">
        <f>'Ind T6'!Q152</f>
        <v>5.5229887566067282</v>
      </c>
      <c r="C372" s="299" t="str">
        <f>CONCATENATE("(",ROUND((B372/$H373)*100,1),")")</f>
        <v>(18.6)</v>
      </c>
      <c r="D372" s="302">
        <f>'Ind T6'!R152</f>
        <v>5.4228924170188462</v>
      </c>
      <c r="E372" s="299" t="str">
        <f>CONCATENATE("(",ROUND((D372/$H373)*100,1),")")</f>
        <v>(18.3)</v>
      </c>
      <c r="F372" s="302">
        <f>'Ind T6'!S152</f>
        <v>2.1803017137988268</v>
      </c>
      <c r="G372" s="299" t="str">
        <f>CONCATENATE("(",ROUND((F372/$H373)*100,1),")")</f>
        <v>(7.4)</v>
      </c>
      <c r="H372" s="302">
        <f t="shared" ref="H372" si="280">SUM(B372,D372,F372)</f>
        <v>13.126182887424401</v>
      </c>
      <c r="I372" s="299" t="str">
        <f>CONCATENATE("(",ROUND((H372/$H373)*100,1),")")</f>
        <v>(44.3)</v>
      </c>
      <c r="K372" s="302">
        <f t="shared" ref="K372:K373" si="281">B377-B372</f>
        <v>0.76066307551786938</v>
      </c>
      <c r="L372" s="302">
        <f t="shared" ref="L372:L373" si="282">D377-D372</f>
        <v>0.40611390553517701</v>
      </c>
      <c r="M372" s="302">
        <f t="shared" ref="M372:M373" si="283">F377-F372</f>
        <v>0.26787042086362378</v>
      </c>
      <c r="N372" s="302">
        <f t="shared" ref="N372:N373" si="284">SUM(K372:M372)</f>
        <v>1.4346474019166702</v>
      </c>
    </row>
    <row r="373" spans="1:14" x14ac:dyDescent="0.2">
      <c r="A373" s="282" t="s">
        <v>363</v>
      </c>
      <c r="B373" s="302">
        <f>SUM(B371:B372)</f>
        <v>15.347908859459498</v>
      </c>
      <c r="C373" s="299" t="str">
        <f>CONCATENATE("(",ROUND((B373/$H373)*100,1),")")</f>
        <v>(51.7)</v>
      </c>
      <c r="D373" s="302">
        <f>SUM(D371:D372)</f>
        <v>9.7215805830605593</v>
      </c>
      <c r="E373" s="299" t="str">
        <f>CONCATENATE("(",ROUND((D373/$H373)*100,1),")")</f>
        <v>(32.8)</v>
      </c>
      <c r="F373" s="302">
        <f>SUM(F371:F372)</f>
        <v>4.5885105574798679</v>
      </c>
      <c r="G373" s="299" t="str">
        <f>CONCATENATE("(",ROUND((F373/$H373)*100,1),")")</f>
        <v>(15.5)</v>
      </c>
      <c r="H373" s="302">
        <f>SUM(H371:H372)</f>
        <v>29.657999999999923</v>
      </c>
      <c r="I373" s="299" t="str">
        <f>CONCATENATE("(",ROUND((H373/$H373)*100,1),")")</f>
        <v>(100)</v>
      </c>
      <c r="K373" s="302">
        <f t="shared" si="281"/>
        <v>1.8700802028223542</v>
      </c>
      <c r="L373" s="302">
        <f t="shared" si="282"/>
        <v>0.84776272327729352</v>
      </c>
      <c r="M373" s="302">
        <f t="shared" si="283"/>
        <v>0.54815707390042512</v>
      </c>
      <c r="N373" s="302">
        <f t="shared" si="284"/>
        <v>3.2660000000000728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10.934337230157256</v>
      </c>
      <c r="C376" s="299" t="str">
        <f>CONCATENATE("(",ROUND((B376/$H378)*100,1),")")</f>
        <v>(33.2)</v>
      </c>
      <c r="D376" s="302">
        <f>'Ind T6'!W153</f>
        <v>4.7403369837838287</v>
      </c>
      <c r="E376" s="299" t="str">
        <f>CONCATENATE("(",ROUND((D376/$H378)*100,1),")")</f>
        <v>(14.4)</v>
      </c>
      <c r="F376" s="302">
        <f>'Ind T6'!X153</f>
        <v>2.6884954967178429</v>
      </c>
      <c r="G376" s="299" t="str">
        <f>CONCATENATE("(",ROUND((F376/$H378)*100,1),")")</f>
        <v>(8.2)</v>
      </c>
      <c r="H376" s="302">
        <f>SUM(B376,D376,F376)</f>
        <v>18.363169710658926</v>
      </c>
      <c r="I376" s="299" t="str">
        <f>CONCATENATE("(",ROUND((H376/$H378)*100,1),")")</f>
        <v>(55.8)</v>
      </c>
      <c r="K376" s="302">
        <f>B376-B366</f>
        <v>1.6831851648631471</v>
      </c>
      <c r="L376" s="302">
        <f>D376-D366</f>
        <v>0.68435150453406468</v>
      </c>
      <c r="M376" s="302">
        <f>F376-F366</f>
        <v>0.38487671329264828</v>
      </c>
      <c r="N376" s="302">
        <f>SUM(K376:M376)</f>
        <v>2.75241338268986</v>
      </c>
    </row>
    <row r="377" spans="1:14" x14ac:dyDescent="0.2">
      <c r="A377" s="282" t="s">
        <v>365</v>
      </c>
      <c r="B377" s="302">
        <f>'Ind T6'!V152</f>
        <v>6.2836518321245975</v>
      </c>
      <c r="C377" s="299" t="str">
        <f>CONCATENATE("(",ROUND((B377/$H378)*100,1),")")</f>
        <v>(19.1)</v>
      </c>
      <c r="D377" s="302">
        <f>'Ind T6'!W152</f>
        <v>5.8290063225540232</v>
      </c>
      <c r="E377" s="299" t="str">
        <f>CONCATENATE("(",ROUND((D377/$H378)*100,1),")")</f>
        <v>(17.7)</v>
      </c>
      <c r="F377" s="302">
        <f>'Ind T6'!X152</f>
        <v>2.4481721346624505</v>
      </c>
      <c r="G377" s="299" t="str">
        <f>CONCATENATE("(",ROUND((F377/$H378)*100,1),")")</f>
        <v>(7.4)</v>
      </c>
      <c r="H377" s="302">
        <f t="shared" ref="H377" si="285">SUM(B377,D377,F377)</f>
        <v>14.560830289341069</v>
      </c>
      <c r="I377" s="299" t="str">
        <f>CONCATENATE("(",ROUND((H377/$H378)*100,1),")")</f>
        <v>(44.2)</v>
      </c>
      <c r="K377" s="302">
        <f t="shared" ref="K377:K378" si="286">B377-B367</f>
        <v>1.1750164502458453</v>
      </c>
      <c r="L377" s="302">
        <f t="shared" ref="L377:L378" si="287">D377-D367</f>
        <v>0.6251280499923535</v>
      </c>
      <c r="M377" s="302">
        <f t="shared" ref="M377:M378" si="288">F377-F367</f>
        <v>0.3604421170719303</v>
      </c>
      <c r="N377" s="302">
        <f t="shared" ref="N377:N378" si="289">SUM(K377:M377)</f>
        <v>2.1605866173101291</v>
      </c>
    </row>
    <row r="378" spans="1:14" x14ac:dyDescent="0.2">
      <c r="A378" s="282" t="s">
        <v>363</v>
      </c>
      <c r="B378" s="302">
        <f>SUM(B376:B377)</f>
        <v>17.217989062281852</v>
      </c>
      <c r="C378" s="299" t="str">
        <f>CONCATENATE("(",ROUND((B378/$H378)*100,1),")")</f>
        <v>(52.3)</v>
      </c>
      <c r="D378" s="302">
        <f>SUM(D376:D377)</f>
        <v>10.569343306337853</v>
      </c>
      <c r="E378" s="299" t="str">
        <f>CONCATENATE("(",ROUND((D378/$H378)*100,1),")")</f>
        <v>(32.1)</v>
      </c>
      <c r="F378" s="302">
        <f>SUM(F376:F377)</f>
        <v>5.136667631380293</v>
      </c>
      <c r="G378" s="299" t="str">
        <f>CONCATENATE("(",ROUND((F378/$H378)*100,1),")")</f>
        <v>(15.6)</v>
      </c>
      <c r="H378" s="302">
        <f>SUM(H376:H377)</f>
        <v>32.923999999999992</v>
      </c>
      <c r="I378" s="299" t="str">
        <f>CONCATENATE("(",ROUND((H378/$H378)*100,1),")")</f>
        <v>(100)</v>
      </c>
      <c r="K378" s="302">
        <f t="shared" si="286"/>
        <v>2.8582016151089906</v>
      </c>
      <c r="L378" s="302">
        <f t="shared" si="287"/>
        <v>1.3094795545264191</v>
      </c>
      <c r="M378" s="302">
        <f t="shared" si="288"/>
        <v>0.74531883036457813</v>
      </c>
      <c r="N378" s="302">
        <f t="shared" si="289"/>
        <v>4.9129999999999878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5.3957342430030488</v>
      </c>
      <c r="C387" s="299" t="str">
        <f>CONCATENATE("(",ROUND((B387/$H389)*100,1),")")</f>
        <v>(35.9)</v>
      </c>
      <c r="D387" s="302">
        <f>'Ind T6'!M162</f>
        <v>0.77707638264255186</v>
      </c>
      <c r="E387" s="299" t="str">
        <f>CONCATENATE("(",ROUND((D387/$H389)*100,1),")")</f>
        <v>(5.2)</v>
      </c>
      <c r="F387" s="302">
        <f>'Ind T6'!N162</f>
        <v>0.29178499056901758</v>
      </c>
      <c r="G387" s="299" t="str">
        <f>CONCATENATE("(",ROUND((F387/$H389)*100,1),")")</f>
        <v>(1.9)</v>
      </c>
      <c r="H387" s="302">
        <f>SUM(B387,D387,F387)</f>
        <v>6.4645956162146181</v>
      </c>
      <c r="I387" s="299" t="str">
        <f>CONCATENATE("(",ROUND((H387/$H389)*100,1),")")</f>
        <v>(43.1)</v>
      </c>
      <c r="K387" s="302">
        <f>B392-B387</f>
        <v>0.13039115128682965</v>
      </c>
      <c r="L387" s="302">
        <f>D392-D387</f>
        <v>7.8922009205480093E-2</v>
      </c>
      <c r="M387" s="302">
        <f>F392-F387</f>
        <v>1.3491384097252146E-2</v>
      </c>
      <c r="N387" s="302">
        <f>SUM(K387:M387)</f>
        <v>0.22280454458956189</v>
      </c>
    </row>
    <row r="388" spans="1:14" x14ac:dyDescent="0.2">
      <c r="A388" s="282" t="s">
        <v>365</v>
      </c>
      <c r="B388" s="302">
        <f>'Ind T6'!L161</f>
        <v>4.4904162868065471</v>
      </c>
      <c r="C388" s="299" t="str">
        <f>CONCATENATE("(",ROUND((B388/$H389)*100,1),")")</f>
        <v>(29.9)</v>
      </c>
      <c r="D388" s="302">
        <f>'Ind T6'!M161</f>
        <v>3.5742026999737004</v>
      </c>
      <c r="E388" s="299" t="str">
        <f>CONCATENATE("(",ROUND((D388/$H389)*100,1),")")</f>
        <v>(23.8)</v>
      </c>
      <c r="F388" s="302">
        <f>'Ind T6'!N161</f>
        <v>0.4827853970051651</v>
      </c>
      <c r="G388" s="299" t="str">
        <f>CONCATENATE("(",ROUND((F388/$H389)*100,1),")")</f>
        <v>(3.2)</v>
      </c>
      <c r="H388" s="302">
        <f t="shared" ref="H388" si="290">SUM(B388,D388,F388)</f>
        <v>8.5474043837854126</v>
      </c>
      <c r="I388" s="299" t="str">
        <f>CONCATENATE("(",ROUND((H388/$H389)*100,1),")")</f>
        <v>(56.9)</v>
      </c>
      <c r="K388" s="302">
        <f t="shared" ref="K388:K389" si="291">B393-B388</f>
        <v>0.20323482757610822</v>
      </c>
      <c r="L388" s="302">
        <f t="shared" ref="L388:L389" si="292">D393-D388</f>
        <v>0.16946099092894684</v>
      </c>
      <c r="M388" s="302">
        <f t="shared" ref="M388:M389" si="293">F393-F388</f>
        <v>2.2499636905320974E-2</v>
      </c>
      <c r="N388" s="302">
        <f t="shared" ref="N388:N389" si="294">SUM(K388:M388)</f>
        <v>0.39519545541037604</v>
      </c>
    </row>
    <row r="389" spans="1:14" x14ac:dyDescent="0.2">
      <c r="A389" s="282" t="s">
        <v>363</v>
      </c>
      <c r="B389" s="302">
        <f>SUM(B387:B388)</f>
        <v>9.886150529809596</v>
      </c>
      <c r="C389" s="299" t="str">
        <f>CONCATENATE("(",ROUND((B389/$H389)*100,1),")")</f>
        <v>(65.9)</v>
      </c>
      <c r="D389" s="302">
        <f>SUM(D387:D388)</f>
        <v>4.3512790826162524</v>
      </c>
      <c r="E389" s="299" t="str">
        <f>CONCATENATE("(",ROUND((D389/$H389)*100,1),")")</f>
        <v>(29)</v>
      </c>
      <c r="F389" s="302">
        <f>SUM(F387:F388)</f>
        <v>0.77457038757418273</v>
      </c>
      <c r="G389" s="299" t="str">
        <f>CONCATENATE("(",ROUND((F389/$H389)*100,1),")")</f>
        <v>(5.2)</v>
      </c>
      <c r="H389" s="302">
        <f>SUM(H387:H388)</f>
        <v>15.012000000000031</v>
      </c>
      <c r="I389" s="299" t="str">
        <f>CONCATENATE("(",ROUND((H389/$H389)*100,1),")")</f>
        <v>(100)</v>
      </c>
      <c r="K389" s="302">
        <f t="shared" si="291"/>
        <v>0.33362597886293877</v>
      </c>
      <c r="L389" s="302">
        <f t="shared" si="292"/>
        <v>0.24838300013442716</v>
      </c>
      <c r="M389" s="302">
        <f t="shared" si="293"/>
        <v>3.599102100257312E-2</v>
      </c>
      <c r="N389" s="302">
        <f t="shared" si="294"/>
        <v>0.61799999999993904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5.5261253942898785</v>
      </c>
      <c r="C392" s="299" t="str">
        <f>CONCATENATE("(",ROUND((B392/$H394)*100,1),")")</f>
        <v>(35.4)</v>
      </c>
      <c r="D392" s="302">
        <f>'Ind T6'!R162</f>
        <v>0.85599839184803195</v>
      </c>
      <c r="E392" s="299" t="str">
        <f>CONCATENATE("(",ROUND((D392/$H394)*100,1),")")</f>
        <v>(5.5)</v>
      </c>
      <c r="F392" s="302">
        <f>'Ind T6'!S162</f>
        <v>0.30527637466626972</v>
      </c>
      <c r="G392" s="299" t="str">
        <f>CONCATENATE("(",ROUND((F392/$H394)*100,1),")")</f>
        <v>(2)</v>
      </c>
      <c r="H392" s="302">
        <f>SUM(B392,D392,F392)</f>
        <v>6.68740016080418</v>
      </c>
      <c r="I392" s="299" t="str">
        <f>CONCATENATE("(",ROUND((H392/$H394)*100,1),")")</f>
        <v>(42.8)</v>
      </c>
      <c r="K392" s="302">
        <f>B397-B392</f>
        <v>-0.23296927806680578</v>
      </c>
      <c r="L392" s="302">
        <f>D397-D392</f>
        <v>8.6861652238412135E-2</v>
      </c>
      <c r="M392" s="302">
        <f>F397-F392</f>
        <v>2.8089120444668714E-3</v>
      </c>
      <c r="N392" s="302">
        <f>SUM(K392:M392)</f>
        <v>-0.14329871378392678</v>
      </c>
    </row>
    <row r="393" spans="1:14" x14ac:dyDescent="0.2">
      <c r="A393" s="282" t="s">
        <v>365</v>
      </c>
      <c r="B393" s="302">
        <f>'Ind T6'!Q161</f>
        <v>4.6936511143826554</v>
      </c>
      <c r="C393" s="299" t="str">
        <f>CONCATENATE("(",ROUND((B393/$H394)*100,1),")")</f>
        <v>(30)</v>
      </c>
      <c r="D393" s="302">
        <f>'Ind T6'!R161</f>
        <v>3.7436636909026473</v>
      </c>
      <c r="E393" s="299" t="str">
        <f>CONCATENATE("(",ROUND((D393/$H394)*100,1),")")</f>
        <v>(24)</v>
      </c>
      <c r="F393" s="302">
        <f>'Ind T6'!S161</f>
        <v>0.50528503391048607</v>
      </c>
      <c r="G393" s="299" t="str">
        <f>CONCATENATE("(",ROUND((F393/$H394)*100,1),")")</f>
        <v>(3.2)</v>
      </c>
      <c r="H393" s="302">
        <f t="shared" ref="H393" si="295">SUM(B393,D393,F393)</f>
        <v>8.9425998391957879</v>
      </c>
      <c r="I393" s="299" t="str">
        <f>CONCATENATE("(",ROUND((H393/$H394)*100,1),")")</f>
        <v>(57.2)</v>
      </c>
      <c r="K393" s="302">
        <f t="shared" ref="K393:K394" si="296">B398-B393</f>
        <v>-7.0977053968013237E-3</v>
      </c>
      <c r="L393" s="302">
        <f t="shared" ref="L393:L394" si="297">D398-D393</f>
        <v>-4.0100917240422085E-3</v>
      </c>
      <c r="M393" s="302">
        <f t="shared" ref="M393:M394" si="298">F398-F393</f>
        <v>3.4065109048164732E-3</v>
      </c>
      <c r="N393" s="302">
        <f t="shared" ref="N393:N394" si="299">SUM(K393:M393)</f>
        <v>-7.701286216027059E-3</v>
      </c>
    </row>
    <row r="394" spans="1:14" x14ac:dyDescent="0.2">
      <c r="A394" s="282" t="s">
        <v>363</v>
      </c>
      <c r="B394" s="302">
        <f>SUM(B392:B393)</f>
        <v>10.219776508672535</v>
      </c>
      <c r="C394" s="299" t="str">
        <f>CONCATENATE("(",ROUND((B394/$H394)*100,1),")")</f>
        <v>(65.4)</v>
      </c>
      <c r="D394" s="302">
        <f>SUM(D392:D393)</f>
        <v>4.5996620827506796</v>
      </c>
      <c r="E394" s="299" t="str">
        <f>CONCATENATE("(",ROUND((D394/$H394)*100,1),")")</f>
        <v>(29.4)</v>
      </c>
      <c r="F394" s="302">
        <f>SUM(F392:F393)</f>
        <v>0.81056140857675585</v>
      </c>
      <c r="G394" s="299" t="str">
        <f>CONCATENATE("(",ROUND((F394/$H394)*100,1),")")</f>
        <v>(5.2)</v>
      </c>
      <c r="H394" s="302">
        <f>SUM(H392:H393)</f>
        <v>15.629999999999967</v>
      </c>
      <c r="I394" s="299" t="str">
        <f>CONCATENATE("(",ROUND((H394/$H394)*100,1),")")</f>
        <v>(100)</v>
      </c>
      <c r="K394" s="302">
        <f t="shared" si="296"/>
        <v>-0.240066983463608</v>
      </c>
      <c r="L394" s="302">
        <f t="shared" si="297"/>
        <v>8.2851560514369815E-2</v>
      </c>
      <c r="M394" s="302">
        <f t="shared" si="298"/>
        <v>6.2154229492832336E-3</v>
      </c>
      <c r="N394" s="302">
        <f t="shared" si="299"/>
        <v>-0.15099999999995495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5.2931561162230727</v>
      </c>
      <c r="C397" s="299" t="str">
        <f>CONCATENATE("(",ROUND((B397/$H399)*100,1),")")</f>
        <v>(34.2)</v>
      </c>
      <c r="D397" s="302">
        <f>'Ind T6'!W162</f>
        <v>0.94286004408644408</v>
      </c>
      <c r="E397" s="299" t="str">
        <f>CONCATENATE("(",ROUND((D397/$H399)*100,1),")")</f>
        <v>(6.1)</v>
      </c>
      <c r="F397" s="302">
        <f>'Ind T6'!X162</f>
        <v>0.30808528671073659</v>
      </c>
      <c r="G397" s="299" t="str">
        <f>CONCATENATE("(",ROUND((F397/$H399)*100,1),")")</f>
        <v>(2)</v>
      </c>
      <c r="H397" s="302">
        <f>SUM(B397,D397,F397)</f>
        <v>6.5441014470202532</v>
      </c>
      <c r="I397" s="299" t="str">
        <f>CONCATENATE("(",ROUND((H397/$H399)*100,1),")")</f>
        <v>(42.3)</v>
      </c>
      <c r="K397" s="302">
        <f>B397-B387</f>
        <v>-0.10257812677997613</v>
      </c>
      <c r="L397" s="302">
        <f>D397-D387</f>
        <v>0.16578366144389223</v>
      </c>
      <c r="M397" s="302">
        <f>F397-F387</f>
        <v>1.6300296141719017E-2</v>
      </c>
      <c r="N397" s="302">
        <f>SUM(K397:M397)</f>
        <v>7.9505830805635114E-2</v>
      </c>
    </row>
    <row r="398" spans="1:14" x14ac:dyDescent="0.2">
      <c r="A398" s="282" t="s">
        <v>365</v>
      </c>
      <c r="B398" s="302">
        <f>'Ind T6'!V161</f>
        <v>4.686553408985854</v>
      </c>
      <c r="C398" s="299" t="str">
        <f>CONCATENATE("(",ROUND((B398/$H399)*100,1),")")</f>
        <v>(30.3)</v>
      </c>
      <c r="D398" s="302">
        <f>'Ind T6'!W161</f>
        <v>3.7396535991786051</v>
      </c>
      <c r="E398" s="299" t="str">
        <f>CONCATENATE("(",ROUND((D398/$H399)*100,1),")")</f>
        <v>(24.2)</v>
      </c>
      <c r="F398" s="302">
        <f>'Ind T6'!X161</f>
        <v>0.50869154481530254</v>
      </c>
      <c r="G398" s="299" t="str">
        <f>CONCATENATE("(",ROUND((F398/$H399)*100,1),")")</f>
        <v>(3.3)</v>
      </c>
      <c r="H398" s="302">
        <f t="shared" ref="H398" si="300">SUM(B398,D398,F398)</f>
        <v>8.934898552979762</v>
      </c>
      <c r="I398" s="299" t="str">
        <f>CONCATENATE("(",ROUND((H398/$H399)*100,1),")")</f>
        <v>(57.7)</v>
      </c>
      <c r="K398" s="302">
        <f t="shared" ref="K398:K399" si="301">B398-B388</f>
        <v>0.1961371221793069</v>
      </c>
      <c r="L398" s="302">
        <f t="shared" ref="L398:L399" si="302">D398-D388</f>
        <v>0.16545089920490463</v>
      </c>
      <c r="M398" s="302">
        <f t="shared" ref="M398:M399" si="303">F398-F388</f>
        <v>2.5906147810137448E-2</v>
      </c>
      <c r="N398" s="302">
        <f t="shared" ref="N398:N399" si="304">SUM(K398:M398)</f>
        <v>0.38749416919434898</v>
      </c>
    </row>
    <row r="399" spans="1:14" x14ac:dyDescent="0.2">
      <c r="A399" s="282" t="s">
        <v>363</v>
      </c>
      <c r="B399" s="302">
        <f>SUM(B397:B398)</f>
        <v>9.9797095252089267</v>
      </c>
      <c r="C399" s="299" t="str">
        <f>CONCATENATE("(",ROUND((B399/$H399)*100,1),")")</f>
        <v>(64.5)</v>
      </c>
      <c r="D399" s="302">
        <f>SUM(D397:D398)</f>
        <v>4.6825136432650494</v>
      </c>
      <c r="E399" s="299" t="str">
        <f>CONCATENATE("(",ROUND((D399/$H399)*100,1),")")</f>
        <v>(30.3)</v>
      </c>
      <c r="F399" s="302">
        <f>SUM(F397:F398)</f>
        <v>0.81677683152603908</v>
      </c>
      <c r="G399" s="299" t="str">
        <f>CONCATENATE("(",ROUND((F399/$H399)*100,1),")")</f>
        <v>(5.3)</v>
      </c>
      <c r="H399" s="302">
        <f>SUM(H397:H398)</f>
        <v>15.479000000000015</v>
      </c>
      <c r="I399" s="299" t="str">
        <f>CONCATENATE("(",ROUND((H399/$H399)*100,1),")")</f>
        <v>(100)</v>
      </c>
      <c r="K399" s="302">
        <f t="shared" si="301"/>
        <v>9.3558995399330769E-2</v>
      </c>
      <c r="L399" s="302">
        <f t="shared" si="302"/>
        <v>0.33123456064879697</v>
      </c>
      <c r="M399" s="302">
        <f t="shared" si="303"/>
        <v>4.2206443951856354E-2</v>
      </c>
      <c r="N399" s="302">
        <f t="shared" si="304"/>
        <v>0.46699999999998409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9.9556324268041916</v>
      </c>
      <c r="C408" s="299" t="str">
        <f>CONCATENATE("(",ROUND((B408/$H410)*100,1),")")</f>
        <v>(16.6)</v>
      </c>
      <c r="D408" s="302">
        <f>'Ind T6'!M171</f>
        <v>5.0134950579884352</v>
      </c>
      <c r="E408" s="299" t="str">
        <f>CONCATENATE("(",ROUND((D408/$H410)*100,1),")")</f>
        <v>(8.3)</v>
      </c>
      <c r="F408" s="302">
        <f>'Ind T6'!N171</f>
        <v>3.2315024922883873</v>
      </c>
      <c r="G408" s="299" t="str">
        <f>CONCATENATE("(",ROUND((F408/$H410)*100,1),")")</f>
        <v>(5.4)</v>
      </c>
      <c r="H408" s="302">
        <f>SUM(B408,D408,F408)</f>
        <v>18.200629977081014</v>
      </c>
      <c r="I408" s="299" t="str">
        <f>CONCATENATE("(",ROUND((H408/$H410)*100,1),")")</f>
        <v>(30.3)</v>
      </c>
      <c r="K408" s="302">
        <f>B413-B408</f>
        <v>-0.1988296347219336</v>
      </c>
      <c r="L408" s="302">
        <f>D413-D408</f>
        <v>3.1777878599433151E-2</v>
      </c>
      <c r="M408" s="302">
        <f>F413-F408</f>
        <v>3.959429596420927E-2</v>
      </c>
      <c r="N408" s="302">
        <f>SUM(K408:M408)</f>
        <v>-0.12745746015829118</v>
      </c>
    </row>
    <row r="409" spans="1:14" x14ac:dyDescent="0.2">
      <c r="A409" s="282" t="s">
        <v>365</v>
      </c>
      <c r="B409" s="302">
        <f>'Ind T6'!L170</f>
        <v>15.581971755152169</v>
      </c>
      <c r="C409" s="299" t="str">
        <f>CONCATENATE("(",ROUND((B409/$H410)*100,1),")")</f>
        <v>(25.9)</v>
      </c>
      <c r="D409" s="302">
        <f>'Ind T6'!M170</f>
        <v>21.471255718057574</v>
      </c>
      <c r="E409" s="299" t="str">
        <f>CONCATENATE("(",ROUND((D409/$H410)*100,1),")")</f>
        <v>(35.7)</v>
      </c>
      <c r="F409" s="302">
        <f>'Ind T6'!N170</f>
        <v>4.8541425497092456</v>
      </c>
      <c r="G409" s="299" t="str">
        <f>CONCATENATE("(",ROUND((F409/$H410)*100,1),")")</f>
        <v>(8.1)</v>
      </c>
      <c r="H409" s="302">
        <f t="shared" ref="H409" si="305">SUM(B409,D409,F409)</f>
        <v>41.90737002291899</v>
      </c>
      <c r="I409" s="299" t="str">
        <f>CONCATENATE("(",ROUND((H409/$H410)*100,1),")")</f>
        <v>(69.7)</v>
      </c>
      <c r="K409" s="302">
        <f t="shared" ref="K409:K410" si="306">B414-B409</f>
        <v>0.2348073168239555</v>
      </c>
      <c r="L409" s="302">
        <f t="shared" ref="L409:L410" si="307">D414-D409</f>
        <v>-0.6092037089451523</v>
      </c>
      <c r="M409" s="302">
        <f t="shared" ref="M409:M410" si="308">F414-F409</f>
        <v>1.98538522795495E-2</v>
      </c>
      <c r="N409" s="302">
        <f t="shared" ref="N409:N410" si="309">SUM(K409:M409)</f>
        <v>-0.3545425398416473</v>
      </c>
    </row>
    <row r="410" spans="1:14" x14ac:dyDescent="0.2">
      <c r="A410" s="282" t="s">
        <v>363</v>
      </c>
      <c r="B410" s="302">
        <f>SUM(B408:B409)</f>
        <v>25.537604181956361</v>
      </c>
      <c r="C410" s="299" t="str">
        <f>CONCATENATE("(",ROUND((B410/$H410)*100,1),")")</f>
        <v>(42.5)</v>
      </c>
      <c r="D410" s="302">
        <f>SUM(D408:D409)</f>
        <v>26.48475077604601</v>
      </c>
      <c r="E410" s="299" t="str">
        <f>CONCATENATE("(",ROUND((D410/$H410)*100,1),")")</f>
        <v>(44.1)</v>
      </c>
      <c r="F410" s="302">
        <f>SUM(F408:F409)</f>
        <v>8.0856450419976333</v>
      </c>
      <c r="G410" s="299" t="str">
        <f>CONCATENATE("(",ROUND((F410/$H410)*100,1),")")</f>
        <v>(13.5)</v>
      </c>
      <c r="H410" s="302">
        <f>SUM(H408:H409)</f>
        <v>60.108000000000004</v>
      </c>
      <c r="I410" s="299" t="str">
        <f>CONCATENATE("(",ROUND((H410/$H410)*100,1),")")</f>
        <v>(100)</v>
      </c>
      <c r="K410" s="302">
        <f t="shared" si="306"/>
        <v>3.5977682102021902E-2</v>
      </c>
      <c r="L410" s="302">
        <f t="shared" si="307"/>
        <v>-0.57742583034572093</v>
      </c>
      <c r="M410" s="302">
        <f t="shared" si="308"/>
        <v>5.9448148243758325E-2</v>
      </c>
      <c r="N410" s="302">
        <f t="shared" si="309"/>
        <v>-0.4819999999999407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9.756802792082258</v>
      </c>
      <c r="C413" s="299" t="str">
        <f>CONCATENATE("(",ROUND((B413/$H415)*100,1),")")</f>
        <v>(16.4)</v>
      </c>
      <c r="D413" s="302">
        <f>'Ind T6'!R171</f>
        <v>5.0452729365878684</v>
      </c>
      <c r="E413" s="299" t="str">
        <f>CONCATENATE("(",ROUND((D413/$H415)*100,1),")")</f>
        <v>(8.5)</v>
      </c>
      <c r="F413" s="302">
        <f>'Ind T6'!S171</f>
        <v>3.2710967882525965</v>
      </c>
      <c r="G413" s="299" t="str">
        <f>CONCATENATE("(",ROUND((F413/$H415)*100,1),")")</f>
        <v>(5.5)</v>
      </c>
      <c r="H413" s="302">
        <f>SUM(B413,D413,F413)</f>
        <v>18.073172516922721</v>
      </c>
      <c r="I413" s="299" t="str">
        <f>CONCATENATE("(",ROUND((H413/$H415)*100,1),")")</f>
        <v>(30.3)</v>
      </c>
      <c r="K413" s="302">
        <f>B418-B413</f>
        <v>0.11651159152163082</v>
      </c>
      <c r="L413" s="302">
        <f>D418-D413</f>
        <v>0.30591371885069396</v>
      </c>
      <c r="M413" s="302">
        <f>F418-F413</f>
        <v>0.22911291417959667</v>
      </c>
      <c r="N413" s="302">
        <f>SUM(K413:M413)</f>
        <v>0.65153822455192145</v>
      </c>
    </row>
    <row r="414" spans="1:14" x14ac:dyDescent="0.2">
      <c r="A414" s="282" t="s">
        <v>365</v>
      </c>
      <c r="B414" s="302">
        <f>'Ind T6'!Q170</f>
        <v>15.816779071976125</v>
      </c>
      <c r="C414" s="299" t="str">
        <f>CONCATENATE("(",ROUND((B414/$H415)*100,1),")")</f>
        <v>(26.5)</v>
      </c>
      <c r="D414" s="302">
        <f>'Ind T6'!R170</f>
        <v>20.862052009112421</v>
      </c>
      <c r="E414" s="299" t="str">
        <f>CONCATENATE("(",ROUND((D414/$H415)*100,1),")")</f>
        <v>(35)</v>
      </c>
      <c r="F414" s="302">
        <f>'Ind T6'!S170</f>
        <v>4.8739964019887951</v>
      </c>
      <c r="G414" s="299" t="str">
        <f>CONCATENATE("(",ROUND((F414/$H415)*100,1),")")</f>
        <v>(8.2)</v>
      </c>
      <c r="H414" s="302">
        <f t="shared" ref="H414" si="310">SUM(B414,D414,F414)</f>
        <v>41.552827483077344</v>
      </c>
      <c r="I414" s="299" t="str">
        <f>CONCATENATE("(",ROUND((H414/$H415)*100,1),")")</f>
        <v>(69.7)</v>
      </c>
      <c r="K414" s="302">
        <f t="shared" ref="K414:K415" si="311">B419-B414</f>
        <v>1.3654508733380055</v>
      </c>
      <c r="L414" s="302">
        <f t="shared" ref="L414:L415" si="312">D419-D414</f>
        <v>-0.14511723847230584</v>
      </c>
      <c r="M414" s="302">
        <f t="shared" ref="M414:M415" si="313">F419-F414</f>
        <v>0.19312814058235617</v>
      </c>
      <c r="N414" s="302">
        <f t="shared" ref="N414:N415" si="314">SUM(K414:M414)</f>
        <v>1.4134617754480558</v>
      </c>
    </row>
    <row r="415" spans="1:14" x14ac:dyDescent="0.2">
      <c r="A415" s="282" t="s">
        <v>363</v>
      </c>
      <c r="B415" s="302">
        <f>SUM(B413:B414)</f>
        <v>25.573581864058383</v>
      </c>
      <c r="C415" s="299" t="str">
        <f>CONCATENATE("(",ROUND((B415/$H415)*100,1),")")</f>
        <v>(42.9)</v>
      </c>
      <c r="D415" s="302">
        <f>SUM(D413:D414)</f>
        <v>25.907324945700289</v>
      </c>
      <c r="E415" s="299" t="str">
        <f>CONCATENATE("(",ROUND((D415/$H415)*100,1),")")</f>
        <v>(43.4)</v>
      </c>
      <c r="F415" s="302">
        <f>SUM(F413:F414)</f>
        <v>8.1450931902413917</v>
      </c>
      <c r="G415" s="299" t="str">
        <f>CONCATENATE("(",ROUND((F415/$H415)*100,1),")")</f>
        <v>(13.7)</v>
      </c>
      <c r="H415" s="302">
        <f>SUM(H413:H414)</f>
        <v>59.626000000000062</v>
      </c>
      <c r="I415" s="299" t="str">
        <f>CONCATENATE("(",ROUND((H415/$H415)*100,1),")")</f>
        <v>(100)</v>
      </c>
      <c r="K415" s="302">
        <f t="shared" si="311"/>
        <v>1.4819624648596346</v>
      </c>
      <c r="L415" s="302">
        <f t="shared" si="312"/>
        <v>0.16079648037838723</v>
      </c>
      <c r="M415" s="302">
        <f t="shared" si="313"/>
        <v>0.42224105476195284</v>
      </c>
      <c r="N415" s="302">
        <f t="shared" si="314"/>
        <v>2.0649999999999746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9.8733143836038888</v>
      </c>
      <c r="C418" s="299" t="str">
        <f>CONCATENATE("(",ROUND((B418/$H420)*100,1),")")</f>
        <v>(16)</v>
      </c>
      <c r="D418" s="302">
        <f>'Ind T6'!W171</f>
        <v>5.3511866554385623</v>
      </c>
      <c r="E418" s="299" t="str">
        <f>CONCATENATE("(",ROUND((D418/$H420)*100,1),")")</f>
        <v>(8.7)</v>
      </c>
      <c r="F418" s="302">
        <f>'Ind T6'!X171</f>
        <v>3.5002097024321932</v>
      </c>
      <c r="G418" s="299" t="str">
        <f>CONCATENATE("(",ROUND((F418/$H420)*100,1),")")</f>
        <v>(5.7)</v>
      </c>
      <c r="H418" s="302">
        <f>SUM(B418,D418,F418)</f>
        <v>18.724710741474645</v>
      </c>
      <c r="I418" s="299" t="str">
        <f>CONCATENATE("(",ROUND((H418/$H420)*100,1),")")</f>
        <v>(30.4)</v>
      </c>
      <c r="K418" s="302">
        <f>B418-B408</f>
        <v>-8.2318043200302782E-2</v>
      </c>
      <c r="L418" s="302">
        <f>D418-D408</f>
        <v>0.33769159745012711</v>
      </c>
      <c r="M418" s="302">
        <f>F418-F408</f>
        <v>0.26870721014380594</v>
      </c>
      <c r="N418" s="302">
        <f>SUM(K418:M418)</f>
        <v>0.52408076439363027</v>
      </c>
    </row>
    <row r="419" spans="1:14" x14ac:dyDescent="0.2">
      <c r="A419" s="282" t="s">
        <v>365</v>
      </c>
      <c r="B419" s="302">
        <f>'Ind T6'!V170</f>
        <v>17.182229945314131</v>
      </c>
      <c r="C419" s="299" t="str">
        <f>CONCATENATE("(",ROUND((B419/$H420)*100,1),")")</f>
        <v>(27.9)</v>
      </c>
      <c r="D419" s="302">
        <f>'Ind T6'!W170</f>
        <v>20.716934770640115</v>
      </c>
      <c r="E419" s="299" t="str">
        <f>CONCATENATE("(",ROUND((D419/$H420)*100,1),")")</f>
        <v>(33.6)</v>
      </c>
      <c r="F419" s="302">
        <f>'Ind T6'!X170</f>
        <v>5.0671245425711513</v>
      </c>
      <c r="G419" s="299" t="str">
        <f>CONCATENATE("(",ROUND((F419/$H420)*100,1),")")</f>
        <v>(8.2)</v>
      </c>
      <c r="H419" s="302">
        <f t="shared" ref="H419" si="315">SUM(B419,D419,F419)</f>
        <v>42.966289258525393</v>
      </c>
      <c r="I419" s="299" t="str">
        <f>CONCATENATE("(",ROUND((H419/$H420)*100,1),")")</f>
        <v>(69.6)</v>
      </c>
      <c r="K419" s="302">
        <f t="shared" ref="K419:K420" si="316">B419-B409</f>
        <v>1.600258190161961</v>
      </c>
      <c r="L419" s="302">
        <f t="shared" ref="L419:L420" si="317">D419-D409</f>
        <v>-0.75432094741745814</v>
      </c>
      <c r="M419" s="302">
        <f t="shared" ref="M419:M420" si="318">F419-F409</f>
        <v>0.21298199286190567</v>
      </c>
      <c r="N419" s="302">
        <f t="shared" ref="N419:N420" si="319">SUM(K419:M419)</f>
        <v>1.0589192356064085</v>
      </c>
    </row>
    <row r="420" spans="1:14" x14ac:dyDescent="0.2">
      <c r="A420" s="282" t="s">
        <v>363</v>
      </c>
      <c r="B420" s="302">
        <f>SUM(B418:B419)</f>
        <v>27.055544328918018</v>
      </c>
      <c r="C420" s="299" t="str">
        <f>CONCATENATE("(",ROUND((B420/$H420)*100,1),")")</f>
        <v>(43.9)</v>
      </c>
      <c r="D420" s="302">
        <f>SUM(D418:D419)</f>
        <v>26.068121426078676</v>
      </c>
      <c r="E420" s="299" t="str">
        <f>CONCATENATE("(",ROUND((D420/$H420)*100,1),")")</f>
        <v>(42.3)</v>
      </c>
      <c r="F420" s="302">
        <f>SUM(F418:F419)</f>
        <v>8.5673342450033445</v>
      </c>
      <c r="G420" s="299" t="str">
        <f>CONCATENATE("(",ROUND((F420/$H420)*100,1),")")</f>
        <v>(13.9)</v>
      </c>
      <c r="H420" s="302">
        <f>SUM(H418:H419)</f>
        <v>61.691000000000038</v>
      </c>
      <c r="I420" s="299" t="str">
        <f>CONCATENATE("(",ROUND((H420/$H420)*100,1),")")</f>
        <v>(100)</v>
      </c>
      <c r="K420" s="302">
        <f t="shared" si="316"/>
        <v>1.5179401469616565</v>
      </c>
      <c r="L420" s="302">
        <f t="shared" si="317"/>
        <v>-0.4166293499673337</v>
      </c>
      <c r="M420" s="302">
        <f t="shared" si="318"/>
        <v>0.48168920300571116</v>
      </c>
      <c r="N420" s="302">
        <f t="shared" si="319"/>
        <v>1.5830000000000339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6.4422569852558267</v>
      </c>
      <c r="C429" s="299" t="str">
        <f>CONCATENATE("(",ROUND((B429/$H431)*100,1),")")</f>
        <v>(13.3)</v>
      </c>
      <c r="D429" s="302">
        <f>'Ind T6'!M180</f>
        <v>2.7580580231892773</v>
      </c>
      <c r="E429" s="299" t="str">
        <f>CONCATENATE("(",ROUND((D429/$H431)*100,1),")")</f>
        <v>(5.7)</v>
      </c>
      <c r="F429" s="302">
        <f>'Ind T6'!N180</f>
        <v>0.87236125958139543</v>
      </c>
      <c r="G429" s="299" t="str">
        <f>CONCATENATE("(",ROUND((F429/$H431)*100,1),")")</f>
        <v>(1.8)</v>
      </c>
      <c r="H429" s="302">
        <f>SUM(B429,D429,F429)</f>
        <v>10.0726762680265</v>
      </c>
      <c r="I429" s="299" t="str">
        <f>CONCATENATE("(",ROUND((H429/$H431)*100,1),")")</f>
        <v>(20.8)</v>
      </c>
      <c r="K429" s="302">
        <f>B434-B429</f>
        <v>0.24475140154296415</v>
      </c>
      <c r="L429" s="302">
        <f>D434-D429</f>
        <v>0.14050419816414594</v>
      </c>
      <c r="M429" s="302">
        <f>F434-F429</f>
        <v>-1.338534379451084E-3</v>
      </c>
      <c r="N429" s="302">
        <f>SUM(K429:M429)</f>
        <v>0.38391706532765901</v>
      </c>
    </row>
    <row r="430" spans="1:14" x14ac:dyDescent="0.2">
      <c r="A430" s="282" t="s">
        <v>365</v>
      </c>
      <c r="B430" s="302">
        <f>'Ind T6'!L179</f>
        <v>18.044537054843445</v>
      </c>
      <c r="C430" s="299" t="str">
        <f>CONCATENATE("(",ROUND((B430/$H431)*100,1),")")</f>
        <v>(37.2)</v>
      </c>
      <c r="D430" s="302">
        <f>'Ind T6'!M179</f>
        <v>16.850578299885434</v>
      </c>
      <c r="E430" s="299" t="str">
        <f>CONCATENATE("(",ROUND((D430/$H431)*100,1),")")</f>
        <v>(34.8)</v>
      </c>
      <c r="F430" s="302">
        <f>'Ind T6'!N179</f>
        <v>3.4842083772445882</v>
      </c>
      <c r="G430" s="299" t="str">
        <f>CONCATENATE("(",ROUND((F430/$H431)*100,1),")")</f>
        <v>(7.2)</v>
      </c>
      <c r="H430" s="302">
        <f t="shared" ref="H430" si="320">SUM(B430,D430,F430)</f>
        <v>38.379323731973471</v>
      </c>
      <c r="I430" s="299" t="str">
        <f>CONCATENATE("(",ROUND((H430/$H431)*100,1),")")</f>
        <v>(79.2)</v>
      </c>
      <c r="K430" s="302">
        <f t="shared" ref="K430:K431" si="321">B435-B430</f>
        <v>1.1165503839459987</v>
      </c>
      <c r="L430" s="302">
        <f t="shared" ref="L430:L431" si="322">D435-D430</f>
        <v>3.8371393215896887E-4</v>
      </c>
      <c r="M430" s="302">
        <f t="shared" ref="M430:M431" si="323">F435-F430</f>
        <v>0.30614883679428972</v>
      </c>
      <c r="N430" s="302">
        <f t="shared" ref="N430:N431" si="324">SUM(K430:M430)</f>
        <v>1.4230829346724474</v>
      </c>
    </row>
    <row r="431" spans="1:14" x14ac:dyDescent="0.2">
      <c r="A431" s="282" t="s">
        <v>363</v>
      </c>
      <c r="B431" s="302">
        <f>SUM(B429:B430)</f>
        <v>24.486794040099273</v>
      </c>
      <c r="C431" s="299" t="str">
        <f>CONCATENATE("(",ROUND((B431/$H431)*100,1),")")</f>
        <v>(50.5)</v>
      </c>
      <c r="D431" s="302">
        <f>SUM(D429:D430)</f>
        <v>19.608636323074712</v>
      </c>
      <c r="E431" s="299" t="str">
        <f>CONCATENATE("(",ROUND((D431/$H431)*100,1),")")</f>
        <v>(40.5)</v>
      </c>
      <c r="F431" s="302">
        <f>SUM(F429:F430)</f>
        <v>4.3565696368259834</v>
      </c>
      <c r="G431" s="299" t="str">
        <f>CONCATENATE("(",ROUND((F431/$H431)*100,1),")")</f>
        <v>(9)</v>
      </c>
      <c r="H431" s="302">
        <f>SUM(H429:H430)</f>
        <v>48.45199999999997</v>
      </c>
      <c r="I431" s="299" t="str">
        <f>CONCATENATE("(",ROUND((H431/$H431)*100,1),")")</f>
        <v>(100)</v>
      </c>
      <c r="K431" s="302">
        <f t="shared" si="321"/>
        <v>1.361301785488962</v>
      </c>
      <c r="L431" s="302">
        <f t="shared" si="322"/>
        <v>0.14088791209630358</v>
      </c>
      <c r="M431" s="302">
        <f t="shared" si="323"/>
        <v>0.30481030241483875</v>
      </c>
      <c r="N431" s="302">
        <f t="shared" si="324"/>
        <v>1.8070000000001043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6.6870083867987908</v>
      </c>
      <c r="C434" s="299" t="str">
        <f>CONCATENATE("(",ROUND((B434/$H436)*100,1),")")</f>
        <v>(13.3)</v>
      </c>
      <c r="D434" s="302">
        <f>'Ind T6'!R180</f>
        <v>2.8985622213534232</v>
      </c>
      <c r="E434" s="299" t="str">
        <f>CONCATENATE("(",ROUND((D434/$H436)*100,1),")")</f>
        <v>(5.8)</v>
      </c>
      <c r="F434" s="302">
        <f>'Ind T6'!S180</f>
        <v>0.87102272520194435</v>
      </c>
      <c r="G434" s="299" t="str">
        <f>CONCATENATE("(",ROUND((F434/$H436)*100,1),")")</f>
        <v>(1.7)</v>
      </c>
      <c r="H434" s="302">
        <f>SUM(B434,D434,F434)</f>
        <v>10.456593333354158</v>
      </c>
      <c r="I434" s="299" t="str">
        <f>CONCATENATE("(",ROUND((H434/$H436)*100,1),")")</f>
        <v>(20.8)</v>
      </c>
      <c r="K434" s="302">
        <f>B439-B434</f>
        <v>0.11837644310728379</v>
      </c>
      <c r="L434" s="302">
        <f>D439-D434</f>
        <v>0.11965643947088811</v>
      </c>
      <c r="M434" s="302">
        <f>F439-F434</f>
        <v>-6.0786656816680273E-2</v>
      </c>
      <c r="N434" s="302">
        <f>SUM(K434:M434)</f>
        <v>0.17724622576149163</v>
      </c>
    </row>
    <row r="435" spans="1:14" x14ac:dyDescent="0.2">
      <c r="A435" s="282" t="s">
        <v>365</v>
      </c>
      <c r="B435" s="302">
        <f>'Ind T6'!Q179</f>
        <v>19.161087438789444</v>
      </c>
      <c r="C435" s="299" t="str">
        <f>CONCATENATE("(",ROUND((B435/$H436)*100,1),")")</f>
        <v>(38.1)</v>
      </c>
      <c r="D435" s="302">
        <f>'Ind T6'!R179</f>
        <v>16.850962013817593</v>
      </c>
      <c r="E435" s="299" t="str">
        <f>CONCATENATE("(",ROUND((D435/$H436)*100,1),")")</f>
        <v>(33.5)</v>
      </c>
      <c r="F435" s="302">
        <f>'Ind T6'!S179</f>
        <v>3.7903572140388779</v>
      </c>
      <c r="G435" s="299" t="str">
        <f>CONCATENATE("(",ROUND((F435/$H436)*100,1),")")</f>
        <v>(7.5)</v>
      </c>
      <c r="H435" s="302">
        <f t="shared" ref="H435" si="325">SUM(B435,D435,F435)</f>
        <v>39.802406666645915</v>
      </c>
      <c r="I435" s="299" t="str">
        <f>CONCATENATE("(",ROUND((H435/$H436)*100,1),")")</f>
        <v>(79.2)</v>
      </c>
      <c r="K435" s="302">
        <f t="shared" ref="K435:K436" si="326">B440-B435</f>
        <v>1.2043078755468386</v>
      </c>
      <c r="L435" s="302">
        <f t="shared" ref="L435:L436" si="327">D440-D435</f>
        <v>-1.0302990238096363</v>
      </c>
      <c r="M435" s="302">
        <f t="shared" ref="M435:M436" si="328">F440-F435</f>
        <v>0.33974492250122124</v>
      </c>
      <c r="N435" s="302">
        <f t="shared" ref="N435:N436" si="329">SUM(K435:M435)</f>
        <v>0.5137537742384235</v>
      </c>
    </row>
    <row r="436" spans="1:14" x14ac:dyDescent="0.2">
      <c r="A436" s="282" t="s">
        <v>363</v>
      </c>
      <c r="B436" s="302">
        <f>SUM(B434:B435)</f>
        <v>25.848095825588235</v>
      </c>
      <c r="C436" s="299" t="str">
        <f>CONCATENATE("(",ROUND((B436/$H436)*100,1),")")</f>
        <v>(51.4)</v>
      </c>
      <c r="D436" s="302">
        <f>SUM(D434:D435)</f>
        <v>19.749524235171016</v>
      </c>
      <c r="E436" s="299" t="str">
        <f>CONCATENATE("(",ROUND((D436/$H436)*100,1),")")</f>
        <v>(39.3)</v>
      </c>
      <c r="F436" s="302">
        <f>SUM(F434:F435)</f>
        <v>4.6613799392408222</v>
      </c>
      <c r="G436" s="299" t="str">
        <f>CONCATENATE("(",ROUND((F436/$H436)*100,1),")")</f>
        <v>(9.3)</v>
      </c>
      <c r="H436" s="302">
        <f>SUM(H434:H435)</f>
        <v>50.259000000000071</v>
      </c>
      <c r="I436" s="299" t="str">
        <f>CONCATENATE("(",ROUND((H436/$H436)*100,1),")")</f>
        <v>(100)</v>
      </c>
      <c r="K436" s="302">
        <f t="shared" si="326"/>
        <v>1.3226843186541224</v>
      </c>
      <c r="L436" s="302">
        <f t="shared" si="327"/>
        <v>-0.91064258433874912</v>
      </c>
      <c r="M436" s="302">
        <f t="shared" si="328"/>
        <v>0.2789582656845413</v>
      </c>
      <c r="N436" s="302">
        <f t="shared" si="329"/>
        <v>0.69099999999991457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6.8053848299060746</v>
      </c>
      <c r="C439" s="299" t="str">
        <f>CONCATENATE("(",ROUND((B439/$H441)*100,1),")")</f>
        <v>(13.4)</v>
      </c>
      <c r="D439" s="302">
        <f>'Ind T6'!W180</f>
        <v>3.0182186608243113</v>
      </c>
      <c r="E439" s="299" t="str">
        <f>CONCATENATE("(",ROUND((D439/$H441)*100,1),")")</f>
        <v>(5.9)</v>
      </c>
      <c r="F439" s="302">
        <f>'Ind T6'!X180</f>
        <v>0.81023606838526407</v>
      </c>
      <c r="G439" s="299" t="str">
        <f>CONCATENATE("(",ROUND((F439/$H441)*100,1),")")</f>
        <v>(1.6)</v>
      </c>
      <c r="H439" s="302">
        <f>SUM(B439,D439,F439)</f>
        <v>10.63383955911565</v>
      </c>
      <c r="I439" s="299" t="str">
        <f>CONCATENATE("(",ROUND((H439/$H441)*100,1),")")</f>
        <v>(20.9)</v>
      </c>
      <c r="K439" s="302">
        <f>B439-B429</f>
        <v>0.36312784465024794</v>
      </c>
      <c r="L439" s="302">
        <f>D439-D429</f>
        <v>0.26016063763503405</v>
      </c>
      <c r="M439" s="302">
        <f>F439-F429</f>
        <v>-6.2125191196131357E-2</v>
      </c>
      <c r="N439" s="302">
        <f>SUM(K439:M439)</f>
        <v>0.56116329108915064</v>
      </c>
    </row>
    <row r="440" spans="1:14" x14ac:dyDescent="0.2">
      <c r="A440" s="282" t="s">
        <v>365</v>
      </c>
      <c r="B440" s="302">
        <f>'Ind T6'!V179</f>
        <v>20.365395314336283</v>
      </c>
      <c r="C440" s="299" t="str">
        <f>CONCATENATE("(",ROUND((B440/$H441)*100,1),")")</f>
        <v>(40)</v>
      </c>
      <c r="D440" s="302">
        <f>'Ind T6'!W179</f>
        <v>15.820662990007957</v>
      </c>
      <c r="E440" s="299" t="str">
        <f>CONCATENATE("(",ROUND((D440/$H441)*100,1),")")</f>
        <v>(31.1)</v>
      </c>
      <c r="F440" s="302">
        <f>'Ind T6'!X179</f>
        <v>4.1301021365400992</v>
      </c>
      <c r="G440" s="299" t="str">
        <f>CONCATENATE("(",ROUND((F440/$H441)*100,1),")")</f>
        <v>(8.1)</v>
      </c>
      <c r="H440" s="302">
        <f t="shared" ref="H440" si="330">SUM(B440,D440,F440)</f>
        <v>40.316160440884346</v>
      </c>
      <c r="I440" s="299" t="str">
        <f>CONCATENATE("(",ROUND((H440/$H441)*100,1),")")</f>
        <v>(79.1)</v>
      </c>
      <c r="K440" s="302">
        <f t="shared" ref="K440:K441" si="331">B440-B430</f>
        <v>2.3208582594928373</v>
      </c>
      <c r="L440" s="302">
        <f t="shared" ref="L440:L441" si="332">D440-D430</f>
        <v>-1.0299153098774774</v>
      </c>
      <c r="M440" s="302">
        <f t="shared" ref="M440:M441" si="333">F440-F430</f>
        <v>0.64589375929551096</v>
      </c>
      <c r="N440" s="302">
        <f t="shared" ref="N440:N441" si="334">SUM(K440:M440)</f>
        <v>1.9368367089108709</v>
      </c>
    </row>
    <row r="441" spans="1:14" x14ac:dyDescent="0.2">
      <c r="A441" s="282" t="s">
        <v>363</v>
      </c>
      <c r="B441" s="302">
        <f>SUM(B439:B440)</f>
        <v>27.170780144242357</v>
      </c>
      <c r="C441" s="299" t="str">
        <f>CONCATENATE("(",ROUND((B441/$H441)*100,1),")")</f>
        <v>(53.3)</v>
      </c>
      <c r="D441" s="302">
        <f>SUM(D439:D440)</f>
        <v>18.838881650832267</v>
      </c>
      <c r="E441" s="299" t="str">
        <f>CONCATENATE("(",ROUND((D441/$H441)*100,1),")")</f>
        <v>(37)</v>
      </c>
      <c r="F441" s="302">
        <f>SUM(F439:F440)</f>
        <v>4.9403382049253635</v>
      </c>
      <c r="G441" s="299" t="str">
        <f>CONCATENATE("(",ROUND((F441/$H441)*100,1),")")</f>
        <v>(9.7)</v>
      </c>
      <c r="H441" s="302">
        <f>SUM(H439:H440)</f>
        <v>50.949999999999996</v>
      </c>
      <c r="I441" s="299" t="str">
        <f>CONCATENATE("(",ROUND((H441/$H441)*100,1),")")</f>
        <v>(100)</v>
      </c>
      <c r="K441" s="302">
        <f t="shared" si="331"/>
        <v>2.6839861041430844</v>
      </c>
      <c r="L441" s="302">
        <f t="shared" si="332"/>
        <v>-0.76975467224244554</v>
      </c>
      <c r="M441" s="302">
        <f t="shared" si="333"/>
        <v>0.58376856809938005</v>
      </c>
      <c r="N441" s="302">
        <f t="shared" si="334"/>
        <v>2.4980000000000189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1.778826891693474</v>
      </c>
      <c r="C450" s="299" t="str">
        <f>CONCATENATE("(",ROUND((B450/$H452)*100,1),")")</f>
        <v>(18.3)</v>
      </c>
      <c r="D450" s="302">
        <f>'Ind T6'!M189</f>
        <v>1.4250893988697799</v>
      </c>
      <c r="E450" s="299" t="str">
        <f>CONCATENATE("(",ROUND((D450/$H452)*100,1),")")</f>
        <v>(14.7)</v>
      </c>
      <c r="F450" s="302">
        <f>'Ind T6'!N189</f>
        <v>1.3207675424207266</v>
      </c>
      <c r="G450" s="299" t="str">
        <f>CONCATENATE("(",ROUND((F450/$H452)*100,1),")")</f>
        <v>(13.6)</v>
      </c>
      <c r="H450" s="302">
        <f>SUM(B450,D450,F450)</f>
        <v>4.52468383298398</v>
      </c>
      <c r="I450" s="299" t="str">
        <f>CONCATENATE("(",ROUND((H450/$H452)*100,1),")")</f>
        <v>(46.6)</v>
      </c>
      <c r="K450" s="302">
        <f>B455-B450</f>
        <v>0.11066164943513757</v>
      </c>
      <c r="L450" s="302">
        <f>D455-D450</f>
        <v>0.12745169279428858</v>
      </c>
      <c r="M450" s="302">
        <f>F455-F450</f>
        <v>6.4376001288066087E-2</v>
      </c>
      <c r="N450" s="302">
        <f>SUM(K450:M450)</f>
        <v>0.30248934351749224</v>
      </c>
    </row>
    <row r="451" spans="1:14" x14ac:dyDescent="0.2">
      <c r="A451" s="282" t="s">
        <v>365</v>
      </c>
      <c r="B451" s="302">
        <f>'Ind T6'!L188</f>
        <v>1.3174829390792619</v>
      </c>
      <c r="C451" s="299" t="str">
        <f>CONCATENATE("(",ROUND((B451/$H452)*100,1),")")</f>
        <v>(13.6)</v>
      </c>
      <c r="D451" s="302">
        <f>'Ind T6'!M188</f>
        <v>2.2183924964612802</v>
      </c>
      <c r="E451" s="299" t="str">
        <f>CONCATENATE("(",ROUND((D451/$H452)*100,1),")")</f>
        <v>(22.8)</v>
      </c>
      <c r="F451" s="302">
        <f>'Ind T6'!N188</f>
        <v>1.6534407314754687</v>
      </c>
      <c r="G451" s="299" t="str">
        <f>CONCATENATE("(",ROUND((F451/$H452)*100,1),")")</f>
        <v>(17)</v>
      </c>
      <c r="H451" s="302">
        <f t="shared" ref="H451" si="335">SUM(B451,D451,F451)</f>
        <v>5.1893161670160106</v>
      </c>
      <c r="I451" s="299" t="str">
        <f>CONCATENATE("(",ROUND((H451/$H452)*100,1),")")</f>
        <v>(53.4)</v>
      </c>
      <c r="K451" s="302">
        <f t="shared" ref="K451:K452" si="336">B456-B451</f>
        <v>1.8642492151771828E-2</v>
      </c>
      <c r="L451" s="302">
        <f t="shared" ref="L451:L452" si="337">D456-D451</f>
        <v>0.12843642174663783</v>
      </c>
      <c r="M451" s="302">
        <f t="shared" ref="M451:M452" si="338">F456-F451</f>
        <v>-2.0568257415899405E-2</v>
      </c>
      <c r="N451" s="302">
        <f t="shared" ref="N451:N452" si="339">SUM(K451:M451)</f>
        <v>0.12651065648251025</v>
      </c>
    </row>
    <row r="452" spans="1:14" x14ac:dyDescent="0.2">
      <c r="A452" s="282" t="s">
        <v>363</v>
      </c>
      <c r="B452" s="302">
        <f>SUM(B450:B451)</f>
        <v>3.0963098307727357</v>
      </c>
      <c r="C452" s="299" t="str">
        <f>CONCATENATE("(",ROUND((B452/$H452)*100,1),")")</f>
        <v>(31.9)</v>
      </c>
      <c r="D452" s="302">
        <f>SUM(D450:D451)</f>
        <v>3.6434818953310604</v>
      </c>
      <c r="E452" s="299" t="str">
        <f>CONCATENATE("(",ROUND((D452/$H452)*100,1),")")</f>
        <v>(37.5)</v>
      </c>
      <c r="F452" s="302">
        <f>SUM(F450:F451)</f>
        <v>2.9742082738961955</v>
      </c>
      <c r="G452" s="299" t="str">
        <f>CONCATENATE("(",ROUND((F452/$H452)*100,1),")")</f>
        <v>(30.6)</v>
      </c>
      <c r="H452" s="302">
        <f>SUM(H450:H451)</f>
        <v>9.7139999999999915</v>
      </c>
      <c r="I452" s="299" t="str">
        <f>CONCATENATE("(",ROUND((H452/$H452)*100,1),")")</f>
        <v>(100)</v>
      </c>
      <c r="K452" s="302">
        <f t="shared" si="336"/>
        <v>0.12930414158690962</v>
      </c>
      <c r="L452" s="302">
        <f t="shared" si="337"/>
        <v>0.25588811454092619</v>
      </c>
      <c r="M452" s="302">
        <f t="shared" si="338"/>
        <v>4.3807743872166682E-2</v>
      </c>
      <c r="N452" s="302">
        <f t="shared" si="339"/>
        <v>0.42900000000000249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1.8894885411286115</v>
      </c>
      <c r="C455" s="299" t="str">
        <f>CONCATENATE("(",ROUND((B455/$H457)*100,1),")")</f>
        <v>(18.6)</v>
      </c>
      <c r="D455" s="302">
        <f>'Ind T6'!R189</f>
        <v>1.5525410916640685</v>
      </c>
      <c r="E455" s="299" t="str">
        <f>CONCATENATE("(",ROUND((D455/$H457)*100,1),")")</f>
        <v>(15.3)</v>
      </c>
      <c r="F455" s="302">
        <f>'Ind T6'!S189</f>
        <v>1.3851435437087927</v>
      </c>
      <c r="G455" s="299" t="str">
        <f>CONCATENATE("(",ROUND((F455/$H457)*100,1),")")</f>
        <v>(13.7)</v>
      </c>
      <c r="H455" s="302">
        <f>SUM(B455,D455,F455)</f>
        <v>4.8271731765014732</v>
      </c>
      <c r="I455" s="299" t="str">
        <f>CONCATENATE("(",ROUND((H455/$H457)*100,1),")")</f>
        <v>(47.6)</v>
      </c>
      <c r="K455" s="302">
        <f>B460-B455</f>
        <v>0.14061398176620243</v>
      </c>
      <c r="L455" s="302">
        <f>D460-D455</f>
        <v>0.17435011411266732</v>
      </c>
      <c r="M455" s="302">
        <f>F460-F455</f>
        <v>0.16682593403261192</v>
      </c>
      <c r="N455" s="302">
        <f>SUM(K455:M455)</f>
        <v>0.48179002991148168</v>
      </c>
    </row>
    <row r="456" spans="1:14" x14ac:dyDescent="0.2">
      <c r="A456" s="282" t="s">
        <v>365</v>
      </c>
      <c r="B456" s="302">
        <f>'Ind T6'!Q188</f>
        <v>1.3361254312310338</v>
      </c>
      <c r="C456" s="299" t="str">
        <f>CONCATENATE("(",ROUND((B456/$H457)*100,1),")")</f>
        <v>(13.2)</v>
      </c>
      <c r="D456" s="302">
        <f>'Ind T6'!R188</f>
        <v>2.3468289182079181</v>
      </c>
      <c r="E456" s="299" t="str">
        <f>CONCATENATE("(",ROUND((D456/$H457)*100,1),")")</f>
        <v>(23.1)</v>
      </c>
      <c r="F456" s="302">
        <f>'Ind T6'!S188</f>
        <v>1.6328724740595693</v>
      </c>
      <c r="G456" s="299" t="str">
        <f>CONCATENATE("(",ROUND((F456/$H457)*100,1),")")</f>
        <v>(16.1)</v>
      </c>
      <c r="H456" s="302">
        <f t="shared" ref="H456" si="340">SUM(B456,D456,F456)</f>
        <v>5.3158268234985213</v>
      </c>
      <c r="I456" s="299" t="str">
        <f>CONCATENATE("(",ROUND((H456/$H457)*100,1),")")</f>
        <v>(52.4)</v>
      </c>
      <c r="K456" s="302">
        <f t="shared" ref="K456:K457" si="341">B461-B456</f>
        <v>1.459102528891254E-3</v>
      </c>
      <c r="L456" s="302">
        <f t="shared" ref="L456:L457" si="342">D461-D456</f>
        <v>0.13832954457915569</v>
      </c>
      <c r="M456" s="302">
        <f t="shared" ref="M456:M457" si="343">F461-F456</f>
        <v>0.12242132298047981</v>
      </c>
      <c r="N456" s="302">
        <f t="shared" ref="N456:N457" si="344">SUM(K456:M456)</f>
        <v>0.26220997008852676</v>
      </c>
    </row>
    <row r="457" spans="1:14" x14ac:dyDescent="0.2">
      <c r="A457" s="282" t="s">
        <v>363</v>
      </c>
      <c r="B457" s="302">
        <f>SUM(B455:B456)</f>
        <v>3.2256139723596453</v>
      </c>
      <c r="C457" s="299" t="str">
        <f>CONCATENATE("(",ROUND((B457/$H457)*100,1),")")</f>
        <v>(31.8)</v>
      </c>
      <c r="D457" s="302">
        <f>SUM(D455:D456)</f>
        <v>3.8993700098719866</v>
      </c>
      <c r="E457" s="299" t="str">
        <f>CONCATENATE("(",ROUND((D457/$H457)*100,1),")")</f>
        <v>(38.4)</v>
      </c>
      <c r="F457" s="302">
        <f>SUM(F455:F456)</f>
        <v>3.0180160177683621</v>
      </c>
      <c r="G457" s="299" t="str">
        <f>CONCATENATE("(",ROUND((F457/$H457)*100,1),")")</f>
        <v>(29.8)</v>
      </c>
      <c r="H457" s="302">
        <f>SUM(H455:H456)</f>
        <v>10.142999999999994</v>
      </c>
      <c r="I457" s="299" t="str">
        <f>CONCATENATE("(",ROUND((H457/$H457)*100,1),")")</f>
        <v>(100)</v>
      </c>
      <c r="K457" s="302">
        <f t="shared" si="341"/>
        <v>0.14207308429509347</v>
      </c>
      <c r="L457" s="302">
        <f t="shared" si="342"/>
        <v>0.31267965869182257</v>
      </c>
      <c r="M457" s="302">
        <f t="shared" si="343"/>
        <v>0.28924725701309129</v>
      </c>
      <c r="N457" s="302">
        <f t="shared" si="344"/>
        <v>0.74400000000000732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2.030102522894814</v>
      </c>
      <c r="C460" s="299" t="str">
        <f>CONCATENATE("(",ROUND((B460/$H462)*100,1),")")</f>
        <v>(18.6)</v>
      </c>
      <c r="D460" s="302">
        <f>'Ind T6'!W189</f>
        <v>1.7268912057767358</v>
      </c>
      <c r="E460" s="299" t="str">
        <f>CONCATENATE("(",ROUND((D460/$H462)*100,1),")")</f>
        <v>(15.9)</v>
      </c>
      <c r="F460" s="302">
        <f>'Ind T6'!X189</f>
        <v>1.5519694777414046</v>
      </c>
      <c r="G460" s="299" t="str">
        <f>CONCATENATE("(",ROUND((F460/$H462)*100,1),")")</f>
        <v>(14.3)</v>
      </c>
      <c r="H460" s="302">
        <f>SUM(B460,D460,F460)</f>
        <v>5.3089632064129546</v>
      </c>
      <c r="I460" s="299" t="str">
        <f>CONCATENATE("(",ROUND((H460/$H462)*100,1),")")</f>
        <v>(48.8)</v>
      </c>
      <c r="K460" s="302">
        <f>B460-B450</f>
        <v>0.25127563120134</v>
      </c>
      <c r="L460" s="302">
        <f>D460-D450</f>
        <v>0.30180180690695591</v>
      </c>
      <c r="M460" s="302">
        <f>F460-F450</f>
        <v>0.23120193532067801</v>
      </c>
      <c r="N460" s="302">
        <f>SUM(K460:M460)</f>
        <v>0.78427937342897391</v>
      </c>
    </row>
    <row r="461" spans="1:14" x14ac:dyDescent="0.2">
      <c r="A461" s="282" t="s">
        <v>365</v>
      </c>
      <c r="B461" s="302">
        <f>'Ind T6'!V188</f>
        <v>1.337584533759925</v>
      </c>
      <c r="C461" s="299" t="str">
        <f>CONCATENATE("(",ROUND((B461/$H462)*100,1),")")</f>
        <v>(12.3)</v>
      </c>
      <c r="D461" s="302">
        <f>'Ind T6'!W188</f>
        <v>2.4851584627870738</v>
      </c>
      <c r="E461" s="299" t="str">
        <f>CONCATENATE("(",ROUND((D461/$H462)*100,1),")")</f>
        <v>(22.8)</v>
      </c>
      <c r="F461" s="302">
        <f>'Ind T6'!X188</f>
        <v>1.7552937970400491</v>
      </c>
      <c r="G461" s="299" t="str">
        <f>CONCATENATE("(",ROUND((F461/$H462)*100,1),")")</f>
        <v>(16.1)</v>
      </c>
      <c r="H461" s="302">
        <f t="shared" ref="H461" si="345">SUM(B461,D461,F461)</f>
        <v>5.5780367935870476</v>
      </c>
      <c r="I461" s="299" t="str">
        <f>CONCATENATE("(",ROUND((H461/$H462)*100,1),")")</f>
        <v>(51.2)</v>
      </c>
      <c r="K461" s="302">
        <f t="shared" ref="K461:K462" si="346">B461-B451</f>
        <v>2.0101594680663082E-2</v>
      </c>
      <c r="L461" s="302">
        <f t="shared" ref="L461:L462" si="347">D461-D451</f>
        <v>0.26676596632579352</v>
      </c>
      <c r="M461" s="302">
        <f t="shared" ref="M461:M462" si="348">F461-F451</f>
        <v>0.1018530655645804</v>
      </c>
      <c r="N461" s="302">
        <f t="shared" ref="N461:N462" si="349">SUM(K461:M461)</f>
        <v>0.38872062657103701</v>
      </c>
    </row>
    <row r="462" spans="1:14" x14ac:dyDescent="0.2">
      <c r="A462" s="282" t="s">
        <v>363</v>
      </c>
      <c r="B462" s="302">
        <f>SUM(B460:B461)</f>
        <v>3.3676870566547388</v>
      </c>
      <c r="C462" s="299" t="str">
        <f>CONCATENATE("(",ROUND((B462/$H462)*100,1),")")</f>
        <v>(30.9)</v>
      </c>
      <c r="D462" s="302">
        <f>SUM(D460:D461)</f>
        <v>4.2120496685638091</v>
      </c>
      <c r="E462" s="299" t="str">
        <f>CONCATENATE("(",ROUND((D462/$H462)*100,1),")")</f>
        <v>(38.7)</v>
      </c>
      <c r="F462" s="302">
        <f>SUM(F460:F461)</f>
        <v>3.3072632747814534</v>
      </c>
      <c r="G462" s="299" t="str">
        <f>CONCATENATE("(",ROUND((F462/$H462)*100,1),")")</f>
        <v>(30.4)</v>
      </c>
      <c r="H462" s="302">
        <f>SUM(H460:H461)</f>
        <v>10.887000000000002</v>
      </c>
      <c r="I462" s="299" t="str">
        <f>CONCATENATE("(",ROUND((H462/$H462)*100,1),")")</f>
        <v>(100)</v>
      </c>
      <c r="K462" s="302">
        <f t="shared" si="346"/>
        <v>0.27137722588200308</v>
      </c>
      <c r="L462" s="302">
        <f t="shared" si="347"/>
        <v>0.56856777323274876</v>
      </c>
      <c r="M462" s="302">
        <f t="shared" si="348"/>
        <v>0.33305500088525797</v>
      </c>
      <c r="N462" s="302">
        <f t="shared" si="349"/>
        <v>1.1730000000000098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2.0514209093888547</v>
      </c>
      <c r="C471" s="299" t="str">
        <f>CONCATENATE("(",ROUND((B471/$H473)*100,1),")")</f>
        <v>(16.7)</v>
      </c>
      <c r="D471" s="302">
        <f>'Ind T6'!M198</f>
        <v>0.60759996867740629</v>
      </c>
      <c r="E471" s="299" t="str">
        <f>CONCATENATE("(",ROUND((D471/$H473)*100,1),")")</f>
        <v>(5)</v>
      </c>
      <c r="F471" s="302">
        <f>'Ind T6'!N198</f>
        <v>0.96895573121012968</v>
      </c>
      <c r="G471" s="299" t="str">
        <f>CONCATENATE("(",ROUND((F471/$H473)*100,1),")")</f>
        <v>(7.9)</v>
      </c>
      <c r="H471" s="302">
        <f>SUM(B471,D471,F471)</f>
        <v>3.6279766092763905</v>
      </c>
      <c r="I471" s="299" t="str">
        <f>CONCATENATE("(",ROUND((H471/$H473)*100,1),")")</f>
        <v>(29.6)</v>
      </c>
      <c r="K471" s="302">
        <f>B476-B471</f>
        <v>-5.3893477724012318E-2</v>
      </c>
      <c r="L471" s="302">
        <f>D476-D471</f>
        <v>-3.6787114111147101E-2</v>
      </c>
      <c r="M471" s="302">
        <f>F476-F471</f>
        <v>-2.6677877088045476E-2</v>
      </c>
      <c r="N471" s="302">
        <f>SUM(K471:M471)</f>
        <v>-0.11735846892320489</v>
      </c>
    </row>
    <row r="472" spans="1:14" x14ac:dyDescent="0.2">
      <c r="A472" s="282" t="s">
        <v>365</v>
      </c>
      <c r="B472" s="302">
        <f>'Ind T6'!L197</f>
        <v>2.4095724532145115</v>
      </c>
      <c r="C472" s="299" t="str">
        <f>CONCATENATE("(",ROUND((B472/$H473)*100,1),")")</f>
        <v>(19.6)</v>
      </c>
      <c r="D472" s="302">
        <f>'Ind T6'!M197</f>
        <v>3.0797347918223057</v>
      </c>
      <c r="E472" s="299" t="str">
        <f>CONCATENATE("(",ROUND((D472/$H473)*100,1),")")</f>
        <v>(25.1)</v>
      </c>
      <c r="F472" s="302">
        <f>'Ind T6'!N197</f>
        <v>3.1567161456867909</v>
      </c>
      <c r="G472" s="299" t="str">
        <f>CONCATENATE("(",ROUND((F472/$H473)*100,1),")")</f>
        <v>(25.7)</v>
      </c>
      <c r="H472" s="302">
        <f t="shared" ref="H472" si="350">SUM(B472,D472,F472)</f>
        <v>8.6460233907236095</v>
      </c>
      <c r="I472" s="299" t="str">
        <f>CONCATENATE("(",ROUND((H472/$H473)*100,1),")")</f>
        <v>(70.4)</v>
      </c>
      <c r="K472" s="302">
        <f t="shared" ref="K472:K473" si="351">B477-B472</f>
        <v>-0.20888645476985745</v>
      </c>
      <c r="L472" s="302">
        <f t="shared" ref="L472:L473" si="352">D477-D472</f>
        <v>-0.21749336676887632</v>
      </c>
      <c r="M472" s="302">
        <f t="shared" ref="M472:M473" si="353">F477-F472</f>
        <v>-0.17126170953806197</v>
      </c>
      <c r="N472" s="302">
        <f t="shared" ref="N472:N473" si="354">SUM(K472:M472)</f>
        <v>-0.59764153107679574</v>
      </c>
    </row>
    <row r="473" spans="1:14" x14ac:dyDescent="0.2">
      <c r="A473" s="282" t="s">
        <v>363</v>
      </c>
      <c r="B473" s="302">
        <f>SUM(B471:B472)</f>
        <v>4.4609933626033662</v>
      </c>
      <c r="C473" s="299" t="str">
        <f>CONCATENATE("(",ROUND((B473/$H473)*100,1),")")</f>
        <v>(36.3)</v>
      </c>
      <c r="D473" s="302">
        <f>SUM(D471:D472)</f>
        <v>3.687334760499712</v>
      </c>
      <c r="E473" s="299" t="str">
        <f>CONCATENATE("(",ROUND((D473/$H473)*100,1),")")</f>
        <v>(30)</v>
      </c>
      <c r="F473" s="302">
        <f>SUM(F471:F472)</f>
        <v>4.1256718768969209</v>
      </c>
      <c r="G473" s="299" t="str">
        <f>CONCATENATE("(",ROUND((F473/$H473)*100,1),")")</f>
        <v>(33.6)</v>
      </c>
      <c r="H473" s="302">
        <f>SUM(H471:H472)</f>
        <v>12.274000000000001</v>
      </c>
      <c r="I473" s="299" t="str">
        <f>CONCATENATE("(",ROUND((H473/$H473)*100,1),")")</f>
        <v>(100)</v>
      </c>
      <c r="K473" s="302">
        <f t="shared" si="351"/>
        <v>-0.26277993249386977</v>
      </c>
      <c r="L473" s="302">
        <f t="shared" si="352"/>
        <v>-0.25428048088002342</v>
      </c>
      <c r="M473" s="302">
        <f t="shared" si="353"/>
        <v>-0.19793958662610756</v>
      </c>
      <c r="N473" s="302">
        <f t="shared" si="354"/>
        <v>-0.71500000000000075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1.9975274316648424</v>
      </c>
      <c r="C476" s="299" t="str">
        <f>CONCATENATE("(",ROUND((B476/$H478)*100,1),")")</f>
        <v>(17.3)</v>
      </c>
      <c r="D476" s="302">
        <f>'Ind T6'!R198</f>
        <v>0.57081285456625919</v>
      </c>
      <c r="E476" s="299" t="str">
        <f>CONCATENATE("(",ROUND((D476/$H478)*100,1),")")</f>
        <v>(4.9)</v>
      </c>
      <c r="F476" s="302">
        <f>'Ind T6'!S198</f>
        <v>0.9422778541220842</v>
      </c>
      <c r="G476" s="299" t="str">
        <f>CONCATENATE("(",ROUND((F476/$H478)*100,1),")")</f>
        <v>(8.2)</v>
      </c>
      <c r="H476" s="302">
        <f>SUM(B476,D476,F476)</f>
        <v>3.510618140353186</v>
      </c>
      <c r="I476" s="299" t="str">
        <f>CONCATENATE("(",ROUND((H476/$H478)*100,1),")")</f>
        <v>(30.4)</v>
      </c>
      <c r="K476" s="302">
        <f>B481-B476</f>
        <v>8.4136293279493568E-2</v>
      </c>
      <c r="L476" s="302">
        <f>D481-D476</f>
        <v>-1.2360803607619486E-3</v>
      </c>
      <c r="M476" s="302">
        <f>F481-F476</f>
        <v>3.5553685270866109E-2</v>
      </c>
      <c r="N476" s="302">
        <f>SUM(K476:M476)</f>
        <v>0.11845389818959773</v>
      </c>
    </row>
    <row r="477" spans="1:14" x14ac:dyDescent="0.2">
      <c r="A477" s="282" t="s">
        <v>365</v>
      </c>
      <c r="B477" s="302">
        <f>'Ind T6'!Q197</f>
        <v>2.2006859984446541</v>
      </c>
      <c r="C477" s="299" t="str">
        <f>CONCATENATE("(",ROUND((B477/$H478)*100,1),")")</f>
        <v>(19)</v>
      </c>
      <c r="D477" s="302">
        <f>'Ind T6'!R197</f>
        <v>2.8622414250534294</v>
      </c>
      <c r="E477" s="299" t="str">
        <f>CONCATENATE("(",ROUND((D477/$H478)*100,1),")")</f>
        <v>(24.8)</v>
      </c>
      <c r="F477" s="302">
        <f>'Ind T6'!S197</f>
        <v>2.985454436148729</v>
      </c>
      <c r="G477" s="299" t="str">
        <f>CONCATENATE("(",ROUND((F477/$H478)*100,1),")")</f>
        <v>(25.8)</v>
      </c>
      <c r="H477" s="302">
        <f t="shared" ref="H477" si="355">SUM(B477,D477,F477)</f>
        <v>8.0483818596468115</v>
      </c>
      <c r="I477" s="299" t="str">
        <f>CONCATENATE("(",ROUND((H477/$H478)*100,1),")")</f>
        <v>(69.6)</v>
      </c>
      <c r="K477" s="302">
        <f t="shared" ref="K477:K478" si="356">B482-B477</f>
        <v>-0.11118188125881634</v>
      </c>
      <c r="L477" s="302">
        <f t="shared" ref="L477:L478" si="357">D482-D477</f>
        <v>-0.10669995091375206</v>
      </c>
      <c r="M477" s="302">
        <f t="shared" ref="M477:M478" si="358">F482-F477</f>
        <v>-6.2572066017021477E-2</v>
      </c>
      <c r="N477" s="302">
        <f t="shared" ref="N477:N478" si="359">SUM(K477:M477)</f>
        <v>-0.28045389818958988</v>
      </c>
    </row>
    <row r="478" spans="1:14" x14ac:dyDescent="0.2">
      <c r="A478" s="282" t="s">
        <v>363</v>
      </c>
      <c r="B478" s="302">
        <f>SUM(B476:B477)</f>
        <v>4.1982134301094964</v>
      </c>
      <c r="C478" s="299" t="str">
        <f>CONCATENATE("(",ROUND((B478/$H478)*100,1),")")</f>
        <v>(36.3)</v>
      </c>
      <c r="D478" s="302">
        <f>SUM(D476:D477)</f>
        <v>3.4330542796196886</v>
      </c>
      <c r="E478" s="299" t="str">
        <f>CONCATENATE("(",ROUND((D478/$H478)*100,1),")")</f>
        <v>(29.7)</v>
      </c>
      <c r="F478" s="302">
        <f>SUM(F476:F477)</f>
        <v>3.9277322902708134</v>
      </c>
      <c r="G478" s="299" t="str">
        <f>CONCATENATE("(",ROUND((F478/$H478)*100,1),")")</f>
        <v>(34)</v>
      </c>
      <c r="H478" s="302">
        <f>SUM(H476:H477)</f>
        <v>11.558999999999997</v>
      </c>
      <c r="I478" s="299" t="str">
        <f>CONCATENATE("(",ROUND((H478/$H478)*100,1),")")</f>
        <v>(100)</v>
      </c>
      <c r="K478" s="302">
        <f t="shared" si="356"/>
        <v>-2.7045587979322327E-2</v>
      </c>
      <c r="L478" s="302">
        <f t="shared" si="357"/>
        <v>-0.10793603127451412</v>
      </c>
      <c r="M478" s="302">
        <f t="shared" si="358"/>
        <v>-2.7018380746155479E-2</v>
      </c>
      <c r="N478" s="302">
        <f t="shared" si="359"/>
        <v>-0.16199999999999193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2.0816637249443359</v>
      </c>
      <c r="C481" s="299" t="str">
        <f>CONCATENATE("(",ROUND((B481/$H483)*100,1),")")</f>
        <v>(18.3)</v>
      </c>
      <c r="D481" s="302">
        <f>'Ind T6'!W198</f>
        <v>0.56957677420549724</v>
      </c>
      <c r="E481" s="299" t="str">
        <f>CONCATENATE("(",ROUND((D481/$H483)*100,1),")")</f>
        <v>(5)</v>
      </c>
      <c r="F481" s="302">
        <f>'Ind T6'!X198</f>
        <v>0.97783153939295031</v>
      </c>
      <c r="G481" s="299" t="str">
        <f>CONCATENATE("(",ROUND((F481/$H483)*100,1),")")</f>
        <v>(8.6)</v>
      </c>
      <c r="H481" s="302">
        <f>SUM(B481,D481,F481)</f>
        <v>3.6290720385427835</v>
      </c>
      <c r="I481" s="299" t="str">
        <f>CONCATENATE("(",ROUND((H481/$H483)*100,1),")")</f>
        <v>(31.8)</v>
      </c>
      <c r="K481" s="302">
        <f>B481-B471</f>
        <v>3.0242815555481251E-2</v>
      </c>
      <c r="L481" s="302">
        <f>D481-D471</f>
        <v>-3.802319447190905E-2</v>
      </c>
      <c r="M481" s="302">
        <f>F481-F471</f>
        <v>8.8758081828206326E-3</v>
      </c>
      <c r="N481" s="302">
        <f>SUM(K481:M481)</f>
        <v>1.0954292663928333E-3</v>
      </c>
    </row>
    <row r="482" spans="1:14" x14ac:dyDescent="0.2">
      <c r="A482" s="282" t="s">
        <v>365</v>
      </c>
      <c r="B482" s="302">
        <f>'Ind T6'!V197</f>
        <v>2.0895041171858377</v>
      </c>
      <c r="C482" s="299" t="str">
        <f>CONCATENATE("(",ROUND((B482/$H483)*100,1),")")</f>
        <v>(18.3)</v>
      </c>
      <c r="D482" s="302">
        <f>'Ind T6'!W197</f>
        <v>2.7555414741396773</v>
      </c>
      <c r="E482" s="299" t="str">
        <f>CONCATENATE("(",ROUND((D482/$H483)*100,1),")")</f>
        <v>(24.2)</v>
      </c>
      <c r="F482" s="302">
        <f>'Ind T6'!X197</f>
        <v>2.9228823701317075</v>
      </c>
      <c r="G482" s="299" t="str">
        <f>CONCATENATE("(",ROUND((F482/$H483)*100,1),")")</f>
        <v>(25.6)</v>
      </c>
      <c r="H482" s="302">
        <f t="shared" ref="H482" si="360">SUM(B482,D482,F482)</f>
        <v>7.7679279614572234</v>
      </c>
      <c r="I482" s="299" t="str">
        <f>CONCATENATE("(",ROUND((H482/$H483)*100,1),")")</f>
        <v>(68.2)</v>
      </c>
      <c r="K482" s="302">
        <f t="shared" ref="K482:K483" si="361">B482-B472</f>
        <v>-0.32006833602867379</v>
      </c>
      <c r="L482" s="302">
        <f t="shared" ref="L482:L483" si="362">D482-D472</f>
        <v>-0.32419331768262838</v>
      </c>
      <c r="M482" s="302">
        <f t="shared" ref="M482:M483" si="363">F482-F472</f>
        <v>-0.23383377555508345</v>
      </c>
      <c r="N482" s="302">
        <f t="shared" ref="N482:N483" si="364">SUM(K482:M482)</f>
        <v>-0.87809542926638562</v>
      </c>
    </row>
    <row r="483" spans="1:14" x14ac:dyDescent="0.2">
      <c r="A483" s="282" t="s">
        <v>363</v>
      </c>
      <c r="B483" s="302">
        <f>SUM(B481:B482)</f>
        <v>4.1711678421301741</v>
      </c>
      <c r="C483" s="299" t="str">
        <f>CONCATENATE("(",ROUND((B483/$H483)*100,1),")")</f>
        <v>(36.6)</v>
      </c>
      <c r="D483" s="302">
        <f>SUM(D481:D482)</f>
        <v>3.3251182483451744</v>
      </c>
      <c r="E483" s="299" t="str">
        <f>CONCATENATE("(",ROUND((D483/$H483)*100,1),")")</f>
        <v>(29.2)</v>
      </c>
      <c r="F483" s="302">
        <f>SUM(F481:F482)</f>
        <v>3.9007139095246579</v>
      </c>
      <c r="G483" s="299" t="str">
        <f>CONCATENATE("(",ROUND((F483/$H483)*100,1),")")</f>
        <v>(34.2)</v>
      </c>
      <c r="H483" s="302">
        <f>SUM(H481:H482)</f>
        <v>11.397000000000007</v>
      </c>
      <c r="I483" s="299" t="str">
        <f>CONCATENATE("(",ROUND((H483/$H483)*100,1),")")</f>
        <v>(100)</v>
      </c>
      <c r="K483" s="302">
        <f t="shared" si="361"/>
        <v>-0.2898255204731921</v>
      </c>
      <c r="L483" s="302">
        <f t="shared" si="362"/>
        <v>-0.36221651215453754</v>
      </c>
      <c r="M483" s="302">
        <f t="shared" si="363"/>
        <v>-0.22495796737226303</v>
      </c>
      <c r="N483" s="302">
        <f t="shared" si="364"/>
        <v>-0.87699999999999267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Oxfordshire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0.5649599016617185</v>
      </c>
      <c r="C8" s="300">
        <v>0.23654934019890092</v>
      </c>
      <c r="D8" s="300">
        <v>0.31267631439404814</v>
      </c>
      <c r="E8" s="300">
        <f>SUM(B8:D8)</f>
        <v>1.1141855562546676</v>
      </c>
      <c r="F8" s="300"/>
      <c r="G8" s="300">
        <v>0.14178185891916706</v>
      </c>
      <c r="H8" s="300">
        <v>0.36878934101894023</v>
      </c>
      <c r="I8" s="300">
        <v>0.20353130877300452</v>
      </c>
      <c r="J8" s="300">
        <f>SUM(G8:I8)</f>
        <v>0.71410250871111181</v>
      </c>
      <c r="K8" s="300"/>
      <c r="L8" s="300">
        <v>0.60904264736022784</v>
      </c>
      <c r="M8" s="300">
        <v>0.28018844658674397</v>
      </c>
      <c r="N8" s="300">
        <v>0.19033869729471081</v>
      </c>
      <c r="O8" s="300">
        <f>SUM(L8:N8)</f>
        <v>1.0795697912416826</v>
      </c>
      <c r="P8" s="300"/>
      <c r="Q8" s="300">
        <v>0.62696307921600425</v>
      </c>
      <c r="R8" s="300">
        <v>0.27962980354064104</v>
      </c>
      <c r="S8" s="300">
        <v>0.1988402075877754</v>
      </c>
      <c r="T8" s="300">
        <f>SUM(Q8:S8)</f>
        <v>1.1054330903444207</v>
      </c>
      <c r="U8" s="300"/>
      <c r="V8" s="300">
        <v>0.63081598058614607</v>
      </c>
      <c r="W8" s="300">
        <v>0.26165901221870302</v>
      </c>
      <c r="X8" s="300">
        <v>0.20621633644393958</v>
      </c>
      <c r="Y8" s="300">
        <f>SUM(V8:X8)</f>
        <v>1.0986913292487888</v>
      </c>
    </row>
    <row r="9" spans="1:25" x14ac:dyDescent="0.2">
      <c r="A9" s="260" t="s">
        <v>364</v>
      </c>
      <c r="B9" s="300">
        <v>1.2531156102848693</v>
      </c>
      <c r="C9" s="300">
        <v>0.11469261810302288</v>
      </c>
      <c r="D9" s="300">
        <v>0.40500621535743592</v>
      </c>
      <c r="E9" s="300">
        <f t="shared" ref="E9:E10" si="0">SUM(B9:D9)</f>
        <v>1.7728144437453279</v>
      </c>
      <c r="F9" s="300"/>
      <c r="G9" s="300">
        <v>1.4499738326652838</v>
      </c>
      <c r="H9" s="300">
        <v>0.16611171127778807</v>
      </c>
      <c r="I9" s="300">
        <v>1.22581194734582</v>
      </c>
      <c r="J9" s="300">
        <f t="shared" ref="J9:J10" si="1">SUM(G9:I9)</f>
        <v>2.8418974912888917</v>
      </c>
      <c r="K9" s="300"/>
      <c r="L9" s="300">
        <v>1.2277635335695376</v>
      </c>
      <c r="M9" s="300">
        <v>3.5692795743143347E-3</v>
      </c>
      <c r="N9" s="300">
        <v>0.3720973956144652</v>
      </c>
      <c r="O9" s="300">
        <f t="shared" ref="O9:O10" si="2">SUM(L9:N9)</f>
        <v>1.6034302087583172</v>
      </c>
      <c r="P9" s="300"/>
      <c r="Q9" s="300">
        <v>1.3063395279849046</v>
      </c>
      <c r="R9" s="300">
        <v>3.6503397997824684E-3</v>
      </c>
      <c r="S9" s="300">
        <v>0.37157704187089191</v>
      </c>
      <c r="T9" s="300">
        <f t="shared" ref="T9:T10" si="3">SUM(Q9:S9)</f>
        <v>1.681566909655579</v>
      </c>
      <c r="U9" s="300"/>
      <c r="V9" s="300">
        <v>1.4262317254963255</v>
      </c>
      <c r="W9" s="300">
        <v>3.733047994572412E-3</v>
      </c>
      <c r="X9" s="300">
        <v>0.34634389726031306</v>
      </c>
      <c r="Y9" s="300">
        <f t="shared" ref="Y9:Y10" si="4">SUM(V9:X9)</f>
        <v>1.7763086707512108</v>
      </c>
    </row>
    <row r="10" spans="1:25" x14ac:dyDescent="0.2">
      <c r="A10" s="264" t="s">
        <v>363</v>
      </c>
      <c r="B10" s="301">
        <f>SUM(B8:B9)</f>
        <v>1.8180755119465877</v>
      </c>
      <c r="C10" s="301">
        <f t="shared" ref="C10:D10" si="5">SUM(C8:C9)</f>
        <v>0.35124195830192378</v>
      </c>
      <c r="D10" s="301">
        <f t="shared" si="5"/>
        <v>0.71768252975148406</v>
      </c>
      <c r="E10" s="301">
        <f t="shared" si="0"/>
        <v>2.8869999999999956</v>
      </c>
      <c r="F10" s="301"/>
      <c r="G10" s="301">
        <f>SUM(G8:G9)</f>
        <v>1.5917556915844508</v>
      </c>
      <c r="H10" s="301">
        <f t="shared" ref="H10" si="6">SUM(H8:H9)</f>
        <v>0.53490105229672835</v>
      </c>
      <c r="I10" s="301">
        <f t="shared" ref="I10" si="7">SUM(I8:I9)</f>
        <v>1.4293432561188246</v>
      </c>
      <c r="J10" s="301">
        <f t="shared" si="1"/>
        <v>3.556000000000004</v>
      </c>
      <c r="K10" s="301"/>
      <c r="L10" s="301">
        <f>SUM(L8:L9)</f>
        <v>1.8368061809297656</v>
      </c>
      <c r="M10" s="301">
        <f t="shared" ref="M10" si="8">SUM(M8:M9)</f>
        <v>0.28375772616105832</v>
      </c>
      <c r="N10" s="301">
        <f t="shared" ref="N10" si="9">SUM(N8:N9)</f>
        <v>0.56243609290917607</v>
      </c>
      <c r="O10" s="301">
        <f t="shared" si="2"/>
        <v>2.6829999999999998</v>
      </c>
      <c r="P10" s="301"/>
      <c r="Q10" s="301">
        <f>SUM(Q8:Q9)</f>
        <v>1.933302607200909</v>
      </c>
      <c r="R10" s="301">
        <f t="shared" ref="R10" si="10">SUM(R8:R9)</f>
        <v>0.28328014334042351</v>
      </c>
      <c r="S10" s="301">
        <f t="shared" ref="S10" si="11">SUM(S8:S9)</f>
        <v>0.57041724945866734</v>
      </c>
      <c r="T10" s="301">
        <f t="shared" si="3"/>
        <v>2.7869999999999999</v>
      </c>
      <c r="U10" s="301"/>
      <c r="V10" s="301">
        <f>SUM(V8:V9)</f>
        <v>2.0570477060824714</v>
      </c>
      <c r="W10" s="301">
        <f t="shared" ref="W10" si="12">SUM(W8:W9)</f>
        <v>0.26539206021327544</v>
      </c>
      <c r="X10" s="301">
        <f t="shared" ref="X10" si="13">SUM(X8:X9)</f>
        <v>0.55256023370425267</v>
      </c>
      <c r="Y10" s="301">
        <f t="shared" si="4"/>
        <v>2.8749999999999996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1.3873506266301124E-2</v>
      </c>
      <c r="C17" s="300">
        <v>4.0629554066096184E-3</v>
      </c>
      <c r="D17" s="300">
        <v>4.9548236666112435E-5</v>
      </c>
      <c r="E17" s="300">
        <f>SUM(B17:D17)</f>
        <v>1.7986009909576856E-2</v>
      </c>
      <c r="F17" s="300"/>
      <c r="G17" s="300">
        <v>3.0110171662344871E-2</v>
      </c>
      <c r="H17" s="300">
        <v>8.6856264412490478E-3</v>
      </c>
      <c r="I17" s="300">
        <v>0.14232846528386256</v>
      </c>
      <c r="J17" s="300">
        <f>SUM(G17:I17)</f>
        <v>0.18112426338745646</v>
      </c>
      <c r="K17" s="300"/>
      <c r="L17" s="300">
        <v>3.4249504950245716E-2</v>
      </c>
      <c r="M17" s="300">
        <v>8.2587458746511532E-3</v>
      </c>
      <c r="N17" s="300">
        <v>0</v>
      </c>
      <c r="O17" s="300">
        <f>SUM(L17:N17)</f>
        <v>4.250825082489687E-2</v>
      </c>
      <c r="P17" s="300"/>
      <c r="Q17" s="300">
        <v>2.9812615271445898E-2</v>
      </c>
      <c r="R17" s="300">
        <v>7.3640722982142408E-3</v>
      </c>
      <c r="S17" s="300">
        <v>0</v>
      </c>
      <c r="T17" s="300">
        <f>SUM(Q17:S17)</f>
        <v>3.7176687569660138E-2</v>
      </c>
      <c r="U17" s="300"/>
      <c r="V17" s="300">
        <v>2.5826732673692638E-2</v>
      </c>
      <c r="W17" s="300">
        <v>6.8638613862476369E-3</v>
      </c>
      <c r="X17" s="300">
        <v>0</v>
      </c>
      <c r="Y17" s="300">
        <f>SUM(V17:X17)</f>
        <v>3.2690594059940278E-2</v>
      </c>
    </row>
    <row r="18" spans="1:25" x14ac:dyDescent="0.2">
      <c r="A18" s="260" t="s">
        <v>364</v>
      </c>
      <c r="B18" s="300">
        <v>0.10405129699792104</v>
      </c>
      <c r="C18" s="300">
        <v>1.3724861556460029E-2</v>
      </c>
      <c r="D18" s="300">
        <v>3.4237831536041825E-2</v>
      </c>
      <c r="E18" s="300">
        <f t="shared" ref="E18:E19" si="14">SUM(B18:D18)</f>
        <v>0.15201399009042288</v>
      </c>
      <c r="F18" s="300"/>
      <c r="G18" s="300">
        <v>0.19513707404502451</v>
      </c>
      <c r="H18" s="300">
        <v>1.9687419933367019E-3</v>
      </c>
      <c r="I18" s="300">
        <v>7.3769920574181524E-2</v>
      </c>
      <c r="J18" s="300">
        <f t="shared" ref="J18:J19" si="15">SUM(G18:I18)</f>
        <v>0.27087573661254272</v>
      </c>
      <c r="K18" s="300"/>
      <c r="L18" s="300">
        <v>0.19930297029724117</v>
      </c>
      <c r="M18" s="300">
        <v>1.4574257425807458E-3</v>
      </c>
      <c r="N18" s="300">
        <v>0.1247313531352808</v>
      </c>
      <c r="O18" s="300">
        <f t="shared" ref="O18:O19" si="16">SUM(L18:N18)</f>
        <v>0.32549174917510271</v>
      </c>
      <c r="P18" s="300"/>
      <c r="Q18" s="300">
        <v>0.17436222796061246</v>
      </c>
      <c r="R18" s="300">
        <v>1.3065289561058891E-3</v>
      </c>
      <c r="S18" s="300">
        <v>0.10915455551362116</v>
      </c>
      <c r="T18" s="300">
        <f t="shared" ref="T18:T19" si="17">SUM(Q18:S18)</f>
        <v>0.28482331243033954</v>
      </c>
      <c r="U18" s="300"/>
      <c r="V18" s="300">
        <v>0.15612376237638514</v>
      </c>
      <c r="W18" s="300">
        <v>1.2797029702970484E-3</v>
      </c>
      <c r="X18" s="300">
        <v>9.1905940593378033E-2</v>
      </c>
      <c r="Y18" s="300">
        <f t="shared" ref="Y18:Y19" si="18">SUM(V18:X18)</f>
        <v>0.24930940594006024</v>
      </c>
    </row>
    <row r="19" spans="1:25" x14ac:dyDescent="0.2">
      <c r="A19" s="264" t="s">
        <v>363</v>
      </c>
      <c r="B19" s="301">
        <f>SUM(B17:B18)</f>
        <v>0.11792480326422217</v>
      </c>
      <c r="C19" s="301">
        <f t="shared" ref="C19" si="19">SUM(C17:C18)</f>
        <v>1.7787816963069646E-2</v>
      </c>
      <c r="D19" s="301">
        <f t="shared" ref="D19" si="20">SUM(D17:D18)</f>
        <v>3.4287379772707939E-2</v>
      </c>
      <c r="E19" s="301">
        <f t="shared" si="14"/>
        <v>0.16999999999999973</v>
      </c>
      <c r="F19" s="301"/>
      <c r="G19" s="301">
        <f>SUM(G17:G18)</f>
        <v>0.22524724570736937</v>
      </c>
      <c r="H19" s="301">
        <f t="shared" ref="H19" si="21">SUM(H17:H18)</f>
        <v>1.065436843458575E-2</v>
      </c>
      <c r="I19" s="301">
        <f t="shared" ref="I19" si="22">SUM(I17:I18)</f>
        <v>0.21609838585804408</v>
      </c>
      <c r="J19" s="301">
        <f t="shared" si="15"/>
        <v>0.45199999999999918</v>
      </c>
      <c r="K19" s="301"/>
      <c r="L19" s="301">
        <f>SUM(L17:L18)</f>
        <v>0.2335524752474869</v>
      </c>
      <c r="M19" s="301">
        <f t="shared" ref="M19" si="23">SUM(M17:M18)</f>
        <v>9.7161716172318984E-3</v>
      </c>
      <c r="N19" s="301">
        <f t="shared" ref="N19" si="24">SUM(N17:N18)</f>
        <v>0.1247313531352808</v>
      </c>
      <c r="O19" s="301">
        <f t="shared" si="16"/>
        <v>0.36799999999999961</v>
      </c>
      <c r="P19" s="301"/>
      <c r="Q19" s="301">
        <f>SUM(Q17:Q18)</f>
        <v>0.20417484323205837</v>
      </c>
      <c r="R19" s="301">
        <f t="shared" ref="R19" si="25">SUM(R17:R18)</f>
        <v>8.6706012543201292E-3</v>
      </c>
      <c r="S19" s="301">
        <f t="shared" ref="S19" si="26">SUM(S17:S18)</f>
        <v>0.10915455551362116</v>
      </c>
      <c r="T19" s="301">
        <f t="shared" si="17"/>
        <v>0.32199999999999962</v>
      </c>
      <c r="U19" s="301"/>
      <c r="V19" s="301">
        <f>SUM(V17:V18)</f>
        <v>0.18195049505007779</v>
      </c>
      <c r="W19" s="301">
        <f t="shared" ref="W19" si="27">SUM(W17:W18)</f>
        <v>8.1435643565446851E-3</v>
      </c>
      <c r="X19" s="301">
        <f t="shared" ref="X19" si="28">SUM(X17:X18)</f>
        <v>9.1905940593378033E-2</v>
      </c>
      <c r="Y19" s="301">
        <f t="shared" si="18"/>
        <v>0.28200000000000047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0.62953933873774304</v>
      </c>
      <c r="C26" s="300">
        <v>0.21058230053858629</v>
      </c>
      <c r="D26" s="300">
        <v>0.12141595723784125</v>
      </c>
      <c r="E26" s="300">
        <f>SUM(B26:D26)</f>
        <v>0.96153759651417059</v>
      </c>
      <c r="F26" s="300"/>
      <c r="G26" s="300">
        <v>0.91372824254890228</v>
      </c>
      <c r="H26" s="300">
        <v>0.33668725436134211</v>
      </c>
      <c r="I26" s="300">
        <v>0.13868613138866553</v>
      </c>
      <c r="J26" s="300">
        <f>SUM(G26:I26)</f>
        <v>1.3891016282989099</v>
      </c>
      <c r="K26" s="300"/>
      <c r="L26" s="300">
        <v>0.82475007828909486</v>
      </c>
      <c r="M26" s="300">
        <v>0.45087190730852378</v>
      </c>
      <c r="N26" s="300">
        <v>0.10706608205267415</v>
      </c>
      <c r="O26" s="300">
        <f>SUM(L26:N26)</f>
        <v>1.3826880676502928</v>
      </c>
      <c r="P26" s="300"/>
      <c r="Q26" s="300">
        <v>0.94852572503393096</v>
      </c>
      <c r="R26" s="300">
        <v>0.49882627772411808</v>
      </c>
      <c r="S26" s="300">
        <v>0.12200729303033263</v>
      </c>
      <c r="T26" s="300">
        <f>SUM(Q26:S26)</f>
        <v>1.5693592957883817</v>
      </c>
      <c r="U26" s="300"/>
      <c r="V26" s="300">
        <v>1.1311573919597735</v>
      </c>
      <c r="W26" s="300">
        <v>0.55277933284901526</v>
      </c>
      <c r="X26" s="300">
        <v>0.14177756092288823</v>
      </c>
      <c r="Y26" s="300">
        <f>SUM(V26:X26)</f>
        <v>1.8257142857316768</v>
      </c>
    </row>
    <row r="27" spans="1:25" x14ac:dyDescent="0.2">
      <c r="A27" s="260" t="s">
        <v>364</v>
      </c>
      <c r="B27" s="300">
        <v>1.3072611364104758</v>
      </c>
      <c r="C27" s="300">
        <v>8.2831597703415347E-2</v>
      </c>
      <c r="D27" s="300">
        <v>7.236966937193591E-2</v>
      </c>
      <c r="E27" s="300">
        <f t="shared" ref="E27:E28" si="29">SUM(B27:D27)</f>
        <v>1.4624624034858271</v>
      </c>
      <c r="F27" s="300"/>
      <c r="G27" s="300">
        <v>1.8403649635040022</v>
      </c>
      <c r="H27" s="300">
        <v>0.15575519371097499</v>
      </c>
      <c r="I27" s="300">
        <v>3.4778214486108426E-2</v>
      </c>
      <c r="J27" s="300">
        <f t="shared" ref="J27:J28" si="30">SUM(G27:I27)</f>
        <v>2.0308983717010856</v>
      </c>
      <c r="K27" s="300"/>
      <c r="L27" s="300">
        <v>1.8119121515809256</v>
      </c>
      <c r="M27" s="300">
        <v>0.14076417162407759</v>
      </c>
      <c r="N27" s="300">
        <v>6.963560914470808E-2</v>
      </c>
      <c r="O27" s="300">
        <f t="shared" ref="O27:O28" si="31">SUM(L27:N27)</f>
        <v>2.022311932349711</v>
      </c>
      <c r="P27" s="300"/>
      <c r="Q27" s="300">
        <v>1.9867753973942095</v>
      </c>
      <c r="R27" s="300">
        <v>0.15601817560108597</v>
      </c>
      <c r="S27" s="300">
        <v>7.7847131216325804E-2</v>
      </c>
      <c r="T27" s="300">
        <f t="shared" ref="T27:T28" si="32">SUM(Q27:S27)</f>
        <v>2.220640704211621</v>
      </c>
      <c r="U27" s="300"/>
      <c r="V27" s="300">
        <v>2.1699843352635981</v>
      </c>
      <c r="W27" s="300">
        <v>0.17426825196808768</v>
      </c>
      <c r="X27" s="300">
        <v>9.0033127036632257E-2</v>
      </c>
      <c r="Y27" s="300">
        <f t="shared" ref="Y27:Y28" si="33">SUM(V27:X27)</f>
        <v>2.4342857142683183</v>
      </c>
    </row>
    <row r="28" spans="1:25" x14ac:dyDescent="0.2">
      <c r="A28" s="264" t="s">
        <v>363</v>
      </c>
      <c r="B28" s="301">
        <f>SUM(B26:B27)</f>
        <v>1.9368004751482188</v>
      </c>
      <c r="C28" s="301">
        <f t="shared" ref="C28" si="34">SUM(C26:C27)</f>
        <v>0.29341389824200165</v>
      </c>
      <c r="D28" s="301">
        <f t="shared" ref="D28" si="35">SUM(D26:D27)</f>
        <v>0.19378562660977716</v>
      </c>
      <c r="E28" s="301">
        <f t="shared" si="29"/>
        <v>2.4239999999999977</v>
      </c>
      <c r="F28" s="301"/>
      <c r="G28" s="301">
        <f>SUM(G26:G27)</f>
        <v>2.7540932060529046</v>
      </c>
      <c r="H28" s="301">
        <f t="shared" ref="H28" si="36">SUM(H26:H27)</f>
        <v>0.49244244807231707</v>
      </c>
      <c r="I28" s="301">
        <f t="shared" ref="I28" si="37">SUM(I26:I27)</f>
        <v>0.17346434587477397</v>
      </c>
      <c r="J28" s="301">
        <f t="shared" si="30"/>
        <v>3.4199999999999955</v>
      </c>
      <c r="K28" s="301"/>
      <c r="L28" s="301">
        <f>SUM(L26:L27)</f>
        <v>2.6366622298700202</v>
      </c>
      <c r="M28" s="301">
        <f t="shared" ref="M28" si="38">SUM(M26:M27)</f>
        <v>0.59163607893260139</v>
      </c>
      <c r="N28" s="301">
        <f t="shared" ref="N28" si="39">SUM(N26:N27)</f>
        <v>0.17670169119738222</v>
      </c>
      <c r="O28" s="301">
        <f t="shared" si="31"/>
        <v>3.4050000000000038</v>
      </c>
      <c r="P28" s="301"/>
      <c r="Q28" s="301">
        <f>SUM(Q26:Q27)</f>
        <v>2.9353011224281405</v>
      </c>
      <c r="R28" s="301">
        <f t="shared" ref="R28" si="40">SUM(R26:R27)</f>
        <v>0.65484445332520402</v>
      </c>
      <c r="S28" s="301">
        <f t="shared" ref="S28" si="41">SUM(S26:S27)</f>
        <v>0.19985442424665845</v>
      </c>
      <c r="T28" s="301">
        <f t="shared" si="32"/>
        <v>3.7900000000000027</v>
      </c>
      <c r="U28" s="301"/>
      <c r="V28" s="301">
        <f>SUM(V26:V27)</f>
        <v>3.3011417272233716</v>
      </c>
      <c r="W28" s="301">
        <f t="shared" ref="W28" si="42">SUM(W26:W27)</f>
        <v>0.72704758481710297</v>
      </c>
      <c r="X28" s="301">
        <f t="shared" ref="X28" si="43">SUM(X26:X27)</f>
        <v>0.23181068795952048</v>
      </c>
      <c r="Y28" s="301">
        <f t="shared" si="33"/>
        <v>4.2599999999999953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0.82035372547288998</v>
      </c>
      <c r="C35" s="300">
        <v>0.21578680581705928</v>
      </c>
      <c r="D35" s="300">
        <v>9.0412140413638709E-2</v>
      </c>
      <c r="E35" s="300">
        <f>SUM(B35:D35)</f>
        <v>1.1265526717035879</v>
      </c>
      <c r="F35" s="300"/>
      <c r="G35" s="300">
        <v>0.96682729453606986</v>
      </c>
      <c r="H35" s="300">
        <v>0.24928849011963738</v>
      </c>
      <c r="I35" s="300">
        <v>0.15039718825184495</v>
      </c>
      <c r="J35" s="300">
        <f>SUM(G35:I35)</f>
        <v>1.3665129729075522</v>
      </c>
      <c r="K35" s="300"/>
      <c r="L35" s="300">
        <v>0.96110953584760417</v>
      </c>
      <c r="M35" s="300">
        <v>0.31990656803877138</v>
      </c>
      <c r="N35" s="300">
        <v>0.1368575504430819</v>
      </c>
      <c r="O35" s="300">
        <f>SUM(L35:N35)</f>
        <v>1.4178736543294574</v>
      </c>
      <c r="P35" s="300"/>
      <c r="Q35" s="300">
        <v>0.87811131725969271</v>
      </c>
      <c r="R35" s="300">
        <v>0.30717452072434542</v>
      </c>
      <c r="S35" s="300">
        <v>0.13294999999932605</v>
      </c>
      <c r="T35" s="300">
        <f>SUM(Q35:S35)</f>
        <v>1.3182358379833641</v>
      </c>
      <c r="U35" s="300"/>
      <c r="V35" s="300">
        <v>0.66288441771567608</v>
      </c>
      <c r="W35" s="300">
        <v>0.24468433005594148</v>
      </c>
      <c r="X35" s="300">
        <v>0.11471696083382354</v>
      </c>
      <c r="Y35" s="300">
        <f>SUM(V35:X35)</f>
        <v>1.0222857086054411</v>
      </c>
    </row>
    <row r="36" spans="1:25" x14ac:dyDescent="0.2">
      <c r="A36" s="260" t="s">
        <v>364</v>
      </c>
      <c r="B36" s="300">
        <v>3.2081676210465737</v>
      </c>
      <c r="C36" s="300">
        <v>0.10876351099527135</v>
      </c>
      <c r="D36" s="300">
        <v>0.22551619625456568</v>
      </c>
      <c r="E36" s="300">
        <f t="shared" ref="E36:E37" si="44">SUM(B36:D36)</f>
        <v>3.5424473282964106</v>
      </c>
      <c r="F36" s="300"/>
      <c r="G36" s="300">
        <v>3.9708154074756927</v>
      </c>
      <c r="H36" s="300">
        <v>0.12097702594578857</v>
      </c>
      <c r="I36" s="300">
        <v>0.30969459367096336</v>
      </c>
      <c r="J36" s="300">
        <f t="shared" ref="J36:J37" si="45">SUM(G36:I36)</f>
        <v>4.4014870270924451</v>
      </c>
      <c r="K36" s="300"/>
      <c r="L36" s="300">
        <v>3.8187671333626358</v>
      </c>
      <c r="M36" s="300">
        <v>0.12451257426894584</v>
      </c>
      <c r="N36" s="300">
        <v>0.19784663803896763</v>
      </c>
      <c r="O36" s="300">
        <f t="shared" ref="O36:O37" si="46">SUM(L36:N36)</f>
        <v>4.1411263456705498</v>
      </c>
      <c r="P36" s="300"/>
      <c r="Q36" s="300">
        <v>3.6778722325179052</v>
      </c>
      <c r="R36" s="300">
        <v>0.12217915893561207</v>
      </c>
      <c r="S36" s="300">
        <v>0.19971277056312722</v>
      </c>
      <c r="T36" s="300">
        <f t="shared" ref="T36:T37" si="47">SUM(Q36:S36)</f>
        <v>3.9997641620166449</v>
      </c>
      <c r="U36" s="300"/>
      <c r="V36" s="300">
        <v>2.9549360731407268</v>
      </c>
      <c r="W36" s="300">
        <v>0.10294025658267789</v>
      </c>
      <c r="X36" s="300">
        <v>0.17283796167114884</v>
      </c>
      <c r="Y36" s="300">
        <f t="shared" ref="Y36:Y37" si="48">SUM(V36:X36)</f>
        <v>3.2307142913945537</v>
      </c>
    </row>
    <row r="37" spans="1:25" x14ac:dyDescent="0.2">
      <c r="A37" s="264" t="s">
        <v>363</v>
      </c>
      <c r="B37" s="301">
        <f>SUM(B35:B36)</f>
        <v>4.0285213465194634</v>
      </c>
      <c r="C37" s="301">
        <f t="shared" ref="C37" si="49">SUM(C35:C36)</f>
        <v>0.3245503168123306</v>
      </c>
      <c r="D37" s="301">
        <f t="shared" ref="D37" si="50">SUM(D35:D36)</f>
        <v>0.31592833666820441</v>
      </c>
      <c r="E37" s="301">
        <f t="shared" si="44"/>
        <v>4.6689999999999987</v>
      </c>
      <c r="F37" s="301"/>
      <c r="G37" s="301">
        <f>SUM(G35:G36)</f>
        <v>4.9376427020117628</v>
      </c>
      <c r="H37" s="301">
        <f t="shared" ref="H37" si="51">SUM(H35:H36)</f>
        <v>0.37026551606542596</v>
      </c>
      <c r="I37" s="301">
        <f t="shared" ref="I37" si="52">SUM(I35:I36)</f>
        <v>0.46009178192280831</v>
      </c>
      <c r="J37" s="301">
        <f t="shared" si="45"/>
        <v>5.7679999999999971</v>
      </c>
      <c r="K37" s="301"/>
      <c r="L37" s="301">
        <f>SUM(L35:L36)</f>
        <v>4.7798766692102399</v>
      </c>
      <c r="M37" s="301">
        <f t="shared" ref="M37" si="53">SUM(M35:M36)</f>
        <v>0.44441914230771723</v>
      </c>
      <c r="N37" s="301">
        <f t="shared" ref="N37" si="54">SUM(N35:N36)</f>
        <v>0.33470418848204952</v>
      </c>
      <c r="O37" s="301">
        <f t="shared" si="46"/>
        <v>5.5590000000000073</v>
      </c>
      <c r="P37" s="301"/>
      <c r="Q37" s="301">
        <f>SUM(Q35:Q36)</f>
        <v>4.555983549777598</v>
      </c>
      <c r="R37" s="301">
        <f t="shared" ref="R37" si="55">SUM(R35:R36)</f>
        <v>0.42935367965995752</v>
      </c>
      <c r="S37" s="301">
        <f t="shared" ref="S37" si="56">SUM(S35:S36)</f>
        <v>0.3326627705624533</v>
      </c>
      <c r="T37" s="301">
        <f t="shared" si="47"/>
        <v>5.3180000000000085</v>
      </c>
      <c r="U37" s="301"/>
      <c r="V37" s="301">
        <f>SUM(V35:V36)</f>
        <v>3.6178204908564027</v>
      </c>
      <c r="W37" s="301">
        <f t="shared" ref="W37" si="57">SUM(W35:W36)</f>
        <v>0.34762458663861939</v>
      </c>
      <c r="X37" s="301">
        <f t="shared" ref="X37" si="58">SUM(X35:X36)</f>
        <v>0.28755492250497239</v>
      </c>
      <c r="Y37" s="301">
        <f t="shared" si="48"/>
        <v>4.2529999999999939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2.7303508521355502</v>
      </c>
      <c r="C44" s="300">
        <v>0.89842026015713627</v>
      </c>
      <c r="D44" s="300">
        <v>0.68549599345077006</v>
      </c>
      <c r="E44" s="300">
        <f>SUM(B44:D44)</f>
        <v>4.3142671057434567</v>
      </c>
      <c r="F44" s="300"/>
      <c r="G44" s="300">
        <v>3.1554679029919481</v>
      </c>
      <c r="H44" s="300">
        <v>0.8889409424266782</v>
      </c>
      <c r="I44" s="300">
        <v>0.68237115030084405</v>
      </c>
      <c r="J44" s="300">
        <f>SUM(G44:I44)</f>
        <v>4.7267799957194701</v>
      </c>
      <c r="K44" s="300"/>
      <c r="L44" s="300">
        <v>2.8897169475399953</v>
      </c>
      <c r="M44" s="300">
        <v>1.164277797394726</v>
      </c>
      <c r="N44" s="300">
        <v>0.57556241404588493</v>
      </c>
      <c r="O44" s="300">
        <f>SUM(L44:N44)</f>
        <v>4.6295571589806066</v>
      </c>
      <c r="P44" s="300"/>
      <c r="Q44" s="300">
        <v>2.6933355527041951</v>
      </c>
      <c r="R44" s="300">
        <v>1.0871219365591609</v>
      </c>
      <c r="S44" s="300">
        <v>0.51766351102357255</v>
      </c>
      <c r="T44" s="300">
        <f>SUM(Q44:S44)</f>
        <v>4.2981210002869288</v>
      </c>
      <c r="U44" s="300"/>
      <c r="V44" s="300">
        <v>2.4088393576180525</v>
      </c>
      <c r="W44" s="300">
        <v>0.972467038450187</v>
      </c>
      <c r="X44" s="300">
        <v>0.45374336843035157</v>
      </c>
      <c r="Y44" s="300">
        <f>SUM(V44:X44)</f>
        <v>3.8350497644985913</v>
      </c>
    </row>
    <row r="45" spans="1:25" x14ac:dyDescent="0.2">
      <c r="A45" s="260" t="s">
        <v>364</v>
      </c>
      <c r="B45" s="300">
        <v>11.784924303970188</v>
      </c>
      <c r="C45" s="300">
        <v>0.37073423598822314</v>
      </c>
      <c r="D45" s="300">
        <v>1.4390743542981488</v>
      </c>
      <c r="E45" s="300">
        <f t="shared" ref="E45:E46" si="59">SUM(B45:D45)</f>
        <v>13.594732894256559</v>
      </c>
      <c r="F45" s="300"/>
      <c r="G45" s="300">
        <v>12.950554022783196</v>
      </c>
      <c r="H45" s="300">
        <v>0.51160808616247921</v>
      </c>
      <c r="I45" s="300">
        <v>0.9820578953348601</v>
      </c>
      <c r="J45" s="300">
        <f t="shared" ref="J45:J46" si="60">SUM(G45:I45)</f>
        <v>14.444220004280535</v>
      </c>
      <c r="K45" s="300"/>
      <c r="L45" s="300">
        <v>12.373871849148502</v>
      </c>
      <c r="M45" s="300">
        <v>0.52621477755621837</v>
      </c>
      <c r="N45" s="300">
        <v>1.251356214314693</v>
      </c>
      <c r="O45" s="300">
        <f t="shared" ref="O45:O46" si="61">SUM(L45:N45)</f>
        <v>14.151442841019414</v>
      </c>
      <c r="P45" s="300"/>
      <c r="Q45" s="300">
        <v>11.441153846970336</v>
      </c>
      <c r="R45" s="300">
        <v>0.48919535031333206</v>
      </c>
      <c r="S45" s="300">
        <v>1.1605298024294077</v>
      </c>
      <c r="T45" s="300">
        <f t="shared" ref="T45:T46" si="62">SUM(Q45:S45)</f>
        <v>13.090878999713077</v>
      </c>
      <c r="U45" s="300"/>
      <c r="V45" s="300">
        <v>9.8791500968779129</v>
      </c>
      <c r="W45" s="300">
        <v>0.4305294586754595</v>
      </c>
      <c r="X45" s="300">
        <v>1.052270679948041</v>
      </c>
      <c r="Y45" s="300">
        <f t="shared" ref="Y45:Y46" si="63">SUM(V45:X45)</f>
        <v>11.361950235501414</v>
      </c>
    </row>
    <row r="46" spans="1:25" x14ac:dyDescent="0.2">
      <c r="A46" s="264" t="s">
        <v>363</v>
      </c>
      <c r="B46" s="301">
        <f>SUM(B44:B45)</f>
        <v>14.515275156105737</v>
      </c>
      <c r="C46" s="301">
        <f t="shared" ref="C46" si="64">SUM(C44:C45)</f>
        <v>1.2691544961453594</v>
      </c>
      <c r="D46" s="301">
        <f t="shared" ref="D46" si="65">SUM(D44:D45)</f>
        <v>2.1245703477489188</v>
      </c>
      <c r="E46" s="301">
        <f t="shared" si="59"/>
        <v>17.909000000000017</v>
      </c>
      <c r="F46" s="301"/>
      <c r="G46" s="301">
        <f>SUM(G44:G45)</f>
        <v>16.106021925775146</v>
      </c>
      <c r="H46" s="301">
        <f t="shared" ref="H46" si="66">SUM(H44:H45)</f>
        <v>1.4005490285891575</v>
      </c>
      <c r="I46" s="301">
        <f t="shared" ref="I46" si="67">SUM(I44:I45)</f>
        <v>1.6644290456357043</v>
      </c>
      <c r="J46" s="301">
        <f t="shared" si="60"/>
        <v>19.171000000000006</v>
      </c>
      <c r="K46" s="301"/>
      <c r="L46" s="301">
        <f>SUM(L44:L45)</f>
        <v>15.263588796688497</v>
      </c>
      <c r="M46" s="301">
        <f t="shared" ref="M46" si="68">SUM(M44:M45)</f>
        <v>1.6904925749509445</v>
      </c>
      <c r="N46" s="301">
        <f t="shared" ref="N46" si="69">SUM(N44:N45)</f>
        <v>1.8269186283605778</v>
      </c>
      <c r="O46" s="301">
        <f t="shared" si="61"/>
        <v>18.781000000000017</v>
      </c>
      <c r="P46" s="301"/>
      <c r="Q46" s="301">
        <f>SUM(Q44:Q45)</f>
        <v>14.13448939967453</v>
      </c>
      <c r="R46" s="301">
        <f t="shared" ref="R46" si="70">SUM(R44:R45)</f>
        <v>1.5763172868724928</v>
      </c>
      <c r="S46" s="301">
        <f t="shared" ref="S46" si="71">SUM(S44:S45)</f>
        <v>1.6781933134529803</v>
      </c>
      <c r="T46" s="301">
        <f t="shared" si="62"/>
        <v>17.389000000000003</v>
      </c>
      <c r="U46" s="301"/>
      <c r="V46" s="301">
        <f>SUM(V44:V45)</f>
        <v>12.287989454495966</v>
      </c>
      <c r="W46" s="301">
        <f t="shared" ref="W46" si="72">SUM(W44:W45)</f>
        <v>1.4029964971256466</v>
      </c>
      <c r="X46" s="301">
        <f t="shared" ref="X46" si="73">SUM(X44:X45)</f>
        <v>1.5060140483783926</v>
      </c>
      <c r="Y46" s="301">
        <f t="shared" si="63"/>
        <v>15.197000000000006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0.15289631795844433</v>
      </c>
      <c r="C53" s="300">
        <v>4.1123487971258518E-2</v>
      </c>
      <c r="D53" s="300">
        <v>5.0644689619340276E-5</v>
      </c>
      <c r="E53" s="300">
        <f>SUM(B53:D53)</f>
        <v>0.19407045061932221</v>
      </c>
      <c r="F53" s="300"/>
      <c r="G53" s="300">
        <v>0.21081201334913566</v>
      </c>
      <c r="H53" s="300">
        <v>5.8546162404808234E-2</v>
      </c>
      <c r="I53" s="300">
        <v>5.7285873193557341E-5</v>
      </c>
      <c r="J53" s="300">
        <f>SUM(G53:I53)</f>
        <v>0.26941546162713742</v>
      </c>
      <c r="K53" s="300"/>
      <c r="L53" s="300">
        <v>0.26052681599382232</v>
      </c>
      <c r="M53" s="300">
        <v>7.0919070548493793E-2</v>
      </c>
      <c r="N53" s="300">
        <v>0.10872078710487534</v>
      </c>
      <c r="O53" s="300">
        <f>SUM(L53:N53)</f>
        <v>0.44016667364719142</v>
      </c>
      <c r="P53" s="300"/>
      <c r="Q53" s="300">
        <v>0.25633376344801767</v>
      </c>
      <c r="R53" s="300">
        <v>6.9153032260737407E-2</v>
      </c>
      <c r="S53" s="300">
        <v>0.1044906666670558</v>
      </c>
      <c r="T53" s="300">
        <f>SUM(Q53:S53)</f>
        <v>0.42997746237581086</v>
      </c>
      <c r="U53" s="300"/>
      <c r="V53" s="300">
        <v>0.26327694675376417</v>
      </c>
      <c r="W53" s="300">
        <v>6.96909564936012E-2</v>
      </c>
      <c r="X53" s="300">
        <v>0.10364296094202224</v>
      </c>
      <c r="Y53" s="300">
        <f>SUM(V53:X53)</f>
        <v>0.4366108641893876</v>
      </c>
    </row>
    <row r="54" spans="1:25" x14ac:dyDescent="0.2">
      <c r="A54" s="260" t="s">
        <v>364</v>
      </c>
      <c r="B54" s="300">
        <v>0.50690269839017787</v>
      </c>
      <c r="C54" s="300">
        <v>7.5967034428688612E-3</v>
      </c>
      <c r="D54" s="300">
        <v>5.3430147547630404E-2</v>
      </c>
      <c r="E54" s="300">
        <f t="shared" ref="E54:E55" si="74">SUM(B54:D54)</f>
        <v>0.56792954938067719</v>
      </c>
      <c r="F54" s="300"/>
      <c r="G54" s="300">
        <v>0.70054894326702943</v>
      </c>
      <c r="H54" s="300">
        <v>1.4264182425063002E-2</v>
      </c>
      <c r="I54" s="300">
        <v>0.14877141268076899</v>
      </c>
      <c r="J54" s="300">
        <f t="shared" ref="J54:J55" si="75">SUM(G54:I54)</f>
        <v>0.86358453837286142</v>
      </c>
      <c r="K54" s="300"/>
      <c r="L54" s="300">
        <v>0.84781515595294843</v>
      </c>
      <c r="M54" s="300">
        <v>1.3018170399859573E-2</v>
      </c>
      <c r="N54" s="300">
        <v>0</v>
      </c>
      <c r="O54" s="300">
        <f t="shared" ref="O54:O55" si="76">SUM(L54:N54)</f>
        <v>0.86083332635280796</v>
      </c>
      <c r="P54" s="300"/>
      <c r="Q54" s="300">
        <v>0.8211378924628685</v>
      </c>
      <c r="R54" s="300">
        <v>1.2884645161321992E-2</v>
      </c>
      <c r="S54" s="300">
        <v>0</v>
      </c>
      <c r="T54" s="300">
        <f t="shared" ref="T54:T55" si="77">SUM(Q54:S54)</f>
        <v>0.83402253762419054</v>
      </c>
      <c r="U54" s="300"/>
      <c r="V54" s="300">
        <v>0.81701410375649586</v>
      </c>
      <c r="W54" s="300">
        <v>1.3375032054116994E-2</v>
      </c>
      <c r="X54" s="300">
        <v>0</v>
      </c>
      <c r="Y54" s="300">
        <f t="shared" ref="Y54:Y55" si="78">SUM(V54:X54)</f>
        <v>0.8303891358106128</v>
      </c>
    </row>
    <row r="55" spans="1:25" x14ac:dyDescent="0.2">
      <c r="A55" s="264" t="s">
        <v>363</v>
      </c>
      <c r="B55" s="301">
        <f>SUM(B53:B54)</f>
        <v>0.65979901634862226</v>
      </c>
      <c r="C55" s="301">
        <f t="shared" ref="C55" si="79">SUM(C53:C54)</f>
        <v>4.8720191414127381E-2</v>
      </c>
      <c r="D55" s="301">
        <f t="shared" ref="D55" si="80">SUM(D53:D54)</f>
        <v>5.3480792237249747E-2</v>
      </c>
      <c r="E55" s="301">
        <f t="shared" si="74"/>
        <v>0.76199999999999946</v>
      </c>
      <c r="F55" s="301"/>
      <c r="G55" s="301">
        <f>SUM(G53:G54)</f>
        <v>0.91136095661616512</v>
      </c>
      <c r="H55" s="301">
        <f t="shared" ref="H55" si="81">SUM(H53:H54)</f>
        <v>7.281034482987124E-2</v>
      </c>
      <c r="I55" s="301">
        <f t="shared" ref="I55" si="82">SUM(I53:I54)</f>
        <v>0.14882869855396255</v>
      </c>
      <c r="J55" s="301">
        <f t="shared" si="75"/>
        <v>1.1329999999999989</v>
      </c>
      <c r="K55" s="301"/>
      <c r="L55" s="301">
        <f>SUM(L53:L54)</f>
        <v>1.1083419719467709</v>
      </c>
      <c r="M55" s="301">
        <f t="shared" ref="M55" si="83">SUM(M53:M54)</f>
        <v>8.3937240948353364E-2</v>
      </c>
      <c r="N55" s="301">
        <f t="shared" ref="N55" si="84">SUM(N53:N54)</f>
        <v>0.10872078710487534</v>
      </c>
      <c r="O55" s="301">
        <f t="shared" si="76"/>
        <v>1.3009999999999997</v>
      </c>
      <c r="P55" s="301"/>
      <c r="Q55" s="301">
        <f>SUM(Q53:Q54)</f>
        <v>1.0774716559108861</v>
      </c>
      <c r="R55" s="301">
        <f t="shared" ref="R55" si="85">SUM(R53:R54)</f>
        <v>8.2037677422059405E-2</v>
      </c>
      <c r="S55" s="301">
        <f t="shared" ref="S55" si="86">SUM(S53:S54)</f>
        <v>0.1044906666670558</v>
      </c>
      <c r="T55" s="301">
        <f t="shared" si="77"/>
        <v>1.2640000000000013</v>
      </c>
      <c r="U55" s="301"/>
      <c r="V55" s="301">
        <f>SUM(V53:V54)</f>
        <v>1.0802910505102601</v>
      </c>
      <c r="W55" s="301">
        <f t="shared" ref="W55" si="87">SUM(W53:W54)</f>
        <v>8.3065988547718198E-2</v>
      </c>
      <c r="X55" s="301">
        <f t="shared" ref="X55" si="88">SUM(X53:X54)</f>
        <v>0.10364296094202224</v>
      </c>
      <c r="Y55" s="301">
        <f t="shared" si="78"/>
        <v>1.2670000000000006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0.36377365364499742</v>
      </c>
      <c r="C62" s="300">
        <v>0.12817791946585577</v>
      </c>
      <c r="D62" s="300">
        <v>5.7640745379897489E-2</v>
      </c>
      <c r="E62" s="300">
        <f>SUM(B62:D62)</f>
        <v>0.54959231849075063</v>
      </c>
      <c r="F62" s="300"/>
      <c r="G62" s="300">
        <v>0.42764715957100424</v>
      </c>
      <c r="H62" s="300">
        <v>0.10353325720826788</v>
      </c>
      <c r="I62" s="300">
        <v>7.590436768598248E-2</v>
      </c>
      <c r="J62" s="300">
        <f>SUM(G62:I62)</f>
        <v>0.6070847844652546</v>
      </c>
      <c r="K62" s="300"/>
      <c r="L62" s="300">
        <v>0.3586087226027822</v>
      </c>
      <c r="M62" s="300">
        <v>8.6028021450201053E-2</v>
      </c>
      <c r="N62" s="300">
        <v>5.8572269923128145E-3</v>
      </c>
      <c r="O62" s="300">
        <f>SUM(L62:N62)</f>
        <v>0.45049397104529609</v>
      </c>
      <c r="P62" s="300"/>
      <c r="Q62" s="300">
        <v>0.40904722615174743</v>
      </c>
      <c r="R62" s="300">
        <v>9.5564088509500392E-2</v>
      </c>
      <c r="S62" s="300">
        <v>6.3609612555443028E-3</v>
      </c>
      <c r="T62" s="300">
        <f>SUM(Q62:S62)</f>
        <v>0.51097227591679217</v>
      </c>
      <c r="U62" s="300"/>
      <c r="V62" s="300">
        <v>0.50827568852172011</v>
      </c>
      <c r="W62" s="300">
        <v>0.11270965077625709</v>
      </c>
      <c r="X62" s="300">
        <v>7.1119944248512939E-3</v>
      </c>
      <c r="Y62" s="300">
        <f>SUM(V62:X62)</f>
        <v>0.6280973337228285</v>
      </c>
    </row>
    <row r="63" spans="1:25" x14ac:dyDescent="0.2">
      <c r="A63" s="260" t="s">
        <v>364</v>
      </c>
      <c r="B63" s="300">
        <v>1.4764051766699935</v>
      </c>
      <c r="C63" s="300">
        <v>4.6002504839257267E-2</v>
      </c>
      <c r="D63" s="300">
        <v>0</v>
      </c>
      <c r="E63" s="300">
        <f t="shared" ref="E63:E64" si="89">SUM(B63:D63)</f>
        <v>1.5224076815092507</v>
      </c>
      <c r="F63" s="300"/>
      <c r="G63" s="300">
        <v>1.8572169568980907</v>
      </c>
      <c r="H63" s="300">
        <v>4.2794747359870863E-2</v>
      </c>
      <c r="I63" s="300">
        <v>0.12290351127678503</v>
      </c>
      <c r="J63" s="300">
        <f t="shared" ref="J63:J64" si="90">SUM(G63:I63)</f>
        <v>2.0229152155347467</v>
      </c>
      <c r="K63" s="300"/>
      <c r="L63" s="300">
        <v>1.5906764204486801</v>
      </c>
      <c r="M63" s="300">
        <v>0.21898707417709806</v>
      </c>
      <c r="N63" s="300">
        <v>0.10184253432891621</v>
      </c>
      <c r="O63" s="300">
        <f t="shared" ref="O63:O64" si="91">SUM(L63:N63)</f>
        <v>1.9115060289546943</v>
      </c>
      <c r="P63" s="300"/>
      <c r="Q63" s="300">
        <v>1.733998038251142</v>
      </c>
      <c r="R63" s="300">
        <v>0.24141718835859585</v>
      </c>
      <c r="S63" s="300">
        <v>0.10761249747347232</v>
      </c>
      <c r="T63" s="300">
        <f t="shared" ref="T63:T64" si="92">SUM(Q63:S63)</f>
        <v>2.0830277240832102</v>
      </c>
      <c r="U63" s="300"/>
      <c r="V63" s="300">
        <v>1.9735784528702749</v>
      </c>
      <c r="W63" s="300">
        <v>0.27906847688918912</v>
      </c>
      <c r="X63" s="300">
        <v>0.11425573651770224</v>
      </c>
      <c r="Y63" s="300">
        <f t="shared" ref="Y63:Y64" si="93">SUM(V63:X63)</f>
        <v>2.3669026662771664</v>
      </c>
    </row>
    <row r="64" spans="1:25" x14ac:dyDescent="0.2">
      <c r="A64" s="264" t="s">
        <v>363</v>
      </c>
      <c r="B64" s="301">
        <f>SUM(B62:B63)</f>
        <v>1.8401788303149909</v>
      </c>
      <c r="C64" s="301">
        <f t="shared" ref="C64" si="94">SUM(C62:C63)</f>
        <v>0.17418042430511305</v>
      </c>
      <c r="D64" s="301">
        <f t="shared" ref="D64" si="95">SUM(D62:D63)</f>
        <v>5.7640745379897489E-2</v>
      </c>
      <c r="E64" s="301">
        <f t="shared" si="89"/>
        <v>2.0720000000000014</v>
      </c>
      <c r="F64" s="301"/>
      <c r="G64" s="301">
        <f>SUM(G62:G63)</f>
        <v>2.284864116469095</v>
      </c>
      <c r="H64" s="301">
        <f t="shared" ref="H64" si="96">SUM(H62:H63)</f>
        <v>0.14632800456813874</v>
      </c>
      <c r="I64" s="301">
        <f t="shared" ref="I64" si="97">SUM(I62:I63)</f>
        <v>0.19880787896276753</v>
      </c>
      <c r="J64" s="301">
        <f t="shared" si="90"/>
        <v>2.6300000000000012</v>
      </c>
      <c r="K64" s="301"/>
      <c r="L64" s="301">
        <f>SUM(L62:L63)</f>
        <v>1.9492851430514624</v>
      </c>
      <c r="M64" s="301">
        <f t="shared" ref="M64" si="98">SUM(M62:M63)</f>
        <v>0.30501509562729912</v>
      </c>
      <c r="N64" s="301">
        <f t="shared" ref="N64" si="99">SUM(N62:N63)</f>
        <v>0.10769976132122902</v>
      </c>
      <c r="O64" s="301">
        <f t="shared" si="91"/>
        <v>2.3619999999999903</v>
      </c>
      <c r="P64" s="301"/>
      <c r="Q64" s="301">
        <f>SUM(Q62:Q63)</f>
        <v>2.1430452644028892</v>
      </c>
      <c r="R64" s="301">
        <f t="shared" ref="R64" si="100">SUM(R62:R63)</f>
        <v>0.33698127686809626</v>
      </c>
      <c r="S64" s="301">
        <f t="shared" ref="S64" si="101">SUM(S62:S63)</f>
        <v>0.11397345872901662</v>
      </c>
      <c r="T64" s="301">
        <f t="shared" si="92"/>
        <v>2.5940000000000021</v>
      </c>
      <c r="U64" s="301"/>
      <c r="V64" s="301">
        <f>SUM(V62:V63)</f>
        <v>2.4818541413919952</v>
      </c>
      <c r="W64" s="301">
        <f t="shared" ref="W64" si="102">SUM(W62:W63)</f>
        <v>0.39177812766544623</v>
      </c>
      <c r="X64" s="301">
        <f t="shared" ref="X64" si="103">SUM(X62:X63)</f>
        <v>0.12136773094255353</v>
      </c>
      <c r="Y64" s="301">
        <f t="shared" si="93"/>
        <v>2.9949999999999948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1.767017995770453</v>
      </c>
      <c r="C71" s="300">
        <v>1.2433841989672978</v>
      </c>
      <c r="D71" s="300">
        <v>0.69506152794772402</v>
      </c>
      <c r="E71" s="300">
        <f>SUM(B71:D71)</f>
        <v>3.705463722685475</v>
      </c>
      <c r="F71" s="300"/>
      <c r="G71" s="300">
        <v>2.514012579679572</v>
      </c>
      <c r="H71" s="300">
        <v>1.6271103571276679</v>
      </c>
      <c r="I71" s="300">
        <v>1.0397369936001641</v>
      </c>
      <c r="J71" s="300">
        <f>SUM(G71:I71)</f>
        <v>5.1808599304074043</v>
      </c>
      <c r="K71" s="300"/>
      <c r="L71" s="300">
        <v>2.4729301668452255</v>
      </c>
      <c r="M71" s="300">
        <v>1.9469928023158494</v>
      </c>
      <c r="N71" s="300">
        <v>0.81622746842177407</v>
      </c>
      <c r="O71" s="300">
        <f>SUM(L71:N71)</f>
        <v>5.2361504375828485</v>
      </c>
      <c r="P71" s="300"/>
      <c r="Q71" s="300">
        <v>2.6452452784242118</v>
      </c>
      <c r="R71" s="300">
        <v>2.0964757533117688</v>
      </c>
      <c r="S71" s="300">
        <v>0.87707343772309698</v>
      </c>
      <c r="T71" s="300">
        <f>SUM(Q71:S71)</f>
        <v>5.6187944694590781</v>
      </c>
      <c r="U71" s="300"/>
      <c r="V71" s="300">
        <v>2.8893444775674597</v>
      </c>
      <c r="W71" s="300">
        <v>2.3155684775449457</v>
      </c>
      <c r="X71" s="300">
        <v>0.98486368481467235</v>
      </c>
      <c r="Y71" s="300">
        <f>SUM(V71:X71)</f>
        <v>6.1897766399270777</v>
      </c>
    </row>
    <row r="72" spans="1:25" x14ac:dyDescent="0.2">
      <c r="A72" s="260" t="s">
        <v>364</v>
      </c>
      <c r="B72" s="300">
        <v>11.110321478085076</v>
      </c>
      <c r="C72" s="300">
        <v>0.54471366616258232</v>
      </c>
      <c r="D72" s="300">
        <v>9.3205011330669159</v>
      </c>
      <c r="E72" s="300">
        <f t="shared" ref="E72:E73" si="104">SUM(B72:D72)</f>
        <v>20.975536277314575</v>
      </c>
      <c r="F72" s="300"/>
      <c r="G72" s="300">
        <v>13.84144009198722</v>
      </c>
      <c r="H72" s="300">
        <v>0.52528423783586609</v>
      </c>
      <c r="I72" s="300">
        <v>9.9374157397695377</v>
      </c>
      <c r="J72" s="300">
        <f t="shared" ref="J72:J73" si="105">SUM(G72:I72)</f>
        <v>24.304140069592624</v>
      </c>
      <c r="K72" s="300"/>
      <c r="L72" s="300">
        <v>13.268648369556935</v>
      </c>
      <c r="M72" s="300">
        <v>0.9812659303988247</v>
      </c>
      <c r="N72" s="300">
        <v>10.856935262461439</v>
      </c>
      <c r="O72" s="300">
        <f t="shared" ref="O72:O73" si="106">SUM(L72:N72)</f>
        <v>25.106849562417199</v>
      </c>
      <c r="P72" s="300"/>
      <c r="Q72" s="300">
        <v>13.953728706336827</v>
      </c>
      <c r="R72" s="300">
        <v>1.0641869987341093</v>
      </c>
      <c r="S72" s="300">
        <v>11.67928982546989</v>
      </c>
      <c r="T72" s="300">
        <f t="shared" ref="T72:T73" si="107">SUM(Q72:S72)</f>
        <v>26.697205530540828</v>
      </c>
      <c r="U72" s="300"/>
      <c r="V72" s="300">
        <v>14.560261706531243</v>
      </c>
      <c r="W72" s="300">
        <v>1.1883953296490872</v>
      </c>
      <c r="X72" s="300">
        <v>12.862566323892587</v>
      </c>
      <c r="Y72" s="300">
        <f t="shared" ref="Y72:Y73" si="108">SUM(V72:X72)</f>
        <v>28.611223360072916</v>
      </c>
    </row>
    <row r="73" spans="1:25" x14ac:dyDescent="0.2">
      <c r="A73" s="264" t="s">
        <v>363</v>
      </c>
      <c r="B73" s="301">
        <f>SUM(B71:B72)</f>
        <v>12.87733947385553</v>
      </c>
      <c r="C73" s="301">
        <f t="shared" ref="C73" si="109">SUM(C71:C72)</f>
        <v>1.7880978651298802</v>
      </c>
      <c r="D73" s="301">
        <f t="shared" ref="D73" si="110">SUM(D71:D72)</f>
        <v>10.01556266101464</v>
      </c>
      <c r="E73" s="301">
        <f t="shared" si="104"/>
        <v>24.681000000000047</v>
      </c>
      <c r="F73" s="301"/>
      <c r="G73" s="301">
        <f>SUM(G71:G72)</f>
        <v>16.355452671666793</v>
      </c>
      <c r="H73" s="301">
        <f t="shared" ref="H73" si="111">SUM(H71:H72)</f>
        <v>2.1523945949635341</v>
      </c>
      <c r="I73" s="301">
        <f t="shared" ref="I73" si="112">SUM(I71:I72)</f>
        <v>10.977152733369701</v>
      </c>
      <c r="J73" s="301">
        <f t="shared" si="105"/>
        <v>29.485000000000028</v>
      </c>
      <c r="K73" s="301"/>
      <c r="L73" s="301">
        <f>SUM(L71:L72)</f>
        <v>15.741578536402161</v>
      </c>
      <c r="M73" s="301">
        <f t="shared" ref="M73" si="113">SUM(M71:M72)</f>
        <v>2.9282587327146743</v>
      </c>
      <c r="N73" s="301">
        <f t="shared" ref="N73" si="114">SUM(N71:N72)</f>
        <v>11.673162730883213</v>
      </c>
      <c r="O73" s="301">
        <f t="shared" si="106"/>
        <v>30.343000000000046</v>
      </c>
      <c r="P73" s="301"/>
      <c r="Q73" s="301">
        <f>SUM(Q71:Q72)</f>
        <v>16.598973984761038</v>
      </c>
      <c r="R73" s="301">
        <f t="shared" ref="R73" si="115">SUM(R71:R72)</f>
        <v>3.1606627520458783</v>
      </c>
      <c r="S73" s="301">
        <f t="shared" ref="S73" si="116">SUM(S71:S72)</f>
        <v>12.556363263192987</v>
      </c>
      <c r="T73" s="301">
        <f t="shared" si="107"/>
        <v>32.315999999999903</v>
      </c>
      <c r="U73" s="301"/>
      <c r="V73" s="301">
        <f>SUM(V71:V72)</f>
        <v>17.449606184098702</v>
      </c>
      <c r="W73" s="301">
        <f t="shared" ref="W73" si="117">SUM(W71:W72)</f>
        <v>3.5039638071940331</v>
      </c>
      <c r="X73" s="301">
        <f t="shared" ref="X73" si="118">SUM(X71:X72)</f>
        <v>13.84743000870726</v>
      </c>
      <c r="Y73" s="301">
        <f t="shared" si="108"/>
        <v>34.800999999999995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11.116214378555149</v>
      </c>
      <c r="C80" s="300">
        <v>13.879043945575962</v>
      </c>
      <c r="D80" s="300">
        <v>1.3945776740638467</v>
      </c>
      <c r="E80" s="300">
        <f>SUM(B80:D80)</f>
        <v>26.389835998194958</v>
      </c>
      <c r="F80" s="300"/>
      <c r="G80" s="300">
        <v>12.254604629436873</v>
      </c>
      <c r="H80" s="300">
        <v>14.510187198237197</v>
      </c>
      <c r="I80" s="300">
        <v>1.1254334765292495</v>
      </c>
      <c r="J80" s="300">
        <f>SUM(G80:I80)</f>
        <v>27.890225304203319</v>
      </c>
      <c r="K80" s="300"/>
      <c r="L80" s="300">
        <v>13.321603741532266</v>
      </c>
      <c r="M80" s="300">
        <v>15.045146853756982</v>
      </c>
      <c r="N80" s="300">
        <v>1.3889998581128638</v>
      </c>
      <c r="O80" s="300">
        <f>SUM(L80:N80)</f>
        <v>29.755750453402111</v>
      </c>
      <c r="P80" s="300"/>
      <c r="Q80" s="300">
        <v>13.893445474070289</v>
      </c>
      <c r="R80" s="300">
        <v>14.473956681519882</v>
      </c>
      <c r="S80" s="300">
        <v>1.4310257643157538</v>
      </c>
      <c r="T80" s="300">
        <f>SUM(Q80:S80)</f>
        <v>29.798427919905926</v>
      </c>
      <c r="U80" s="300"/>
      <c r="V80" s="300">
        <v>14.997122330213324</v>
      </c>
      <c r="W80" s="300">
        <v>13.486150180272425</v>
      </c>
      <c r="X80" s="300">
        <v>1.5267264381634074</v>
      </c>
      <c r="Y80" s="300">
        <f>SUM(V80:X80)</f>
        <v>30.009998948649155</v>
      </c>
    </row>
    <row r="81" spans="1:25" x14ac:dyDescent="0.2">
      <c r="A81" s="260" t="s">
        <v>364</v>
      </c>
      <c r="B81" s="300">
        <v>19.502889060184895</v>
      </c>
      <c r="C81" s="300">
        <v>6.4563979614061173</v>
      </c>
      <c r="D81" s="300">
        <v>1.9928769802139914</v>
      </c>
      <c r="E81" s="300">
        <f t="shared" ref="E81:E82" si="119">SUM(B81:D81)</f>
        <v>27.952164001805006</v>
      </c>
      <c r="F81" s="300"/>
      <c r="G81" s="300">
        <v>22.705446550415054</v>
      </c>
      <c r="H81" s="300">
        <v>6.3994092866725749</v>
      </c>
      <c r="I81" s="300">
        <v>1.8509188587090857</v>
      </c>
      <c r="J81" s="300">
        <f t="shared" ref="J81:J82" si="120">SUM(G81:I81)</f>
        <v>30.955774695796716</v>
      </c>
      <c r="K81" s="300"/>
      <c r="L81" s="300">
        <v>21.287950036300966</v>
      </c>
      <c r="M81" s="300">
        <v>7.6867986492526583</v>
      </c>
      <c r="N81" s="300">
        <v>1.7415008610443681</v>
      </c>
      <c r="O81" s="300">
        <f t="shared" ref="O81:O82" si="121">SUM(L81:N81)</f>
        <v>30.716249546597993</v>
      </c>
      <c r="P81" s="300"/>
      <c r="Q81" s="300">
        <v>21.645735575250054</v>
      </c>
      <c r="R81" s="300">
        <v>7.6840087917957804</v>
      </c>
      <c r="S81" s="300">
        <v>1.7648277130482175</v>
      </c>
      <c r="T81" s="300">
        <f t="shared" ref="T81:T82" si="122">SUM(Q81:S81)</f>
        <v>31.09457208009405</v>
      </c>
      <c r="U81" s="300"/>
      <c r="V81" s="300">
        <v>22.098947344022012</v>
      </c>
      <c r="W81" s="300">
        <v>7.7559878271323921</v>
      </c>
      <c r="X81" s="300">
        <v>1.8040658801964145</v>
      </c>
      <c r="Y81" s="300">
        <f t="shared" ref="Y81:Y82" si="123">SUM(V81:X81)</f>
        <v>31.659001051350817</v>
      </c>
    </row>
    <row r="82" spans="1:25" x14ac:dyDescent="0.2">
      <c r="A82" s="264" t="s">
        <v>363</v>
      </c>
      <c r="B82" s="301">
        <f>SUM(B80:B81)</f>
        <v>30.619103438740044</v>
      </c>
      <c r="C82" s="301">
        <f t="shared" ref="C82" si="124">SUM(C80:C81)</f>
        <v>20.33544190698208</v>
      </c>
      <c r="D82" s="301">
        <f t="shared" ref="D82" si="125">SUM(D80:D81)</f>
        <v>3.3874546542778381</v>
      </c>
      <c r="E82" s="301">
        <f t="shared" si="119"/>
        <v>54.341999999999963</v>
      </c>
      <c r="F82" s="301"/>
      <c r="G82" s="301">
        <f>SUM(G80:G81)</f>
        <v>34.960051179851931</v>
      </c>
      <c r="H82" s="301">
        <f t="shared" ref="H82" si="126">SUM(H80:H81)</f>
        <v>20.909596484909773</v>
      </c>
      <c r="I82" s="301">
        <f t="shared" ref="I82" si="127">SUM(I80:I81)</f>
        <v>2.9763523352383352</v>
      </c>
      <c r="J82" s="301">
        <f t="shared" si="120"/>
        <v>58.846000000000032</v>
      </c>
      <c r="K82" s="301"/>
      <c r="L82" s="301">
        <f>SUM(L80:L81)</f>
        <v>34.609553777833234</v>
      </c>
      <c r="M82" s="301">
        <f t="shared" ref="M82" si="128">SUM(M80:M81)</f>
        <v>22.731945503009641</v>
      </c>
      <c r="N82" s="301">
        <f t="shared" ref="N82" si="129">SUM(N80:N81)</f>
        <v>3.130500719157232</v>
      </c>
      <c r="O82" s="301">
        <f t="shared" si="121"/>
        <v>60.472000000000108</v>
      </c>
      <c r="P82" s="301"/>
      <c r="Q82" s="301">
        <f>SUM(Q80:Q81)</f>
        <v>35.539181049320341</v>
      </c>
      <c r="R82" s="301">
        <f t="shared" ref="R82" si="130">SUM(R80:R81)</f>
        <v>22.157965473315663</v>
      </c>
      <c r="S82" s="301">
        <f t="shared" ref="S82" si="131">SUM(S80:S81)</f>
        <v>3.1958534773639711</v>
      </c>
      <c r="T82" s="301">
        <f t="shared" si="122"/>
        <v>60.892999999999972</v>
      </c>
      <c r="U82" s="301"/>
      <c r="V82" s="301">
        <f>SUM(V80:V81)</f>
        <v>37.096069674235338</v>
      </c>
      <c r="W82" s="301">
        <f t="shared" ref="W82" si="132">SUM(W80:W81)</f>
        <v>21.242138007404819</v>
      </c>
      <c r="X82" s="301">
        <f t="shared" ref="X82" si="133">SUM(X80:X81)</f>
        <v>3.3307923183598218</v>
      </c>
      <c r="Y82" s="301">
        <f t="shared" si="123"/>
        <v>61.668999999999976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1.9173910087689845</v>
      </c>
      <c r="C89" s="300">
        <v>1.0583326244729141</v>
      </c>
      <c r="D89" s="300">
        <v>0.18581863432709958</v>
      </c>
      <c r="E89" s="300">
        <f>SUM(B89:D89)</f>
        <v>3.1615422675689979</v>
      </c>
      <c r="F89" s="300"/>
      <c r="G89" s="300">
        <v>2.2224216768517584</v>
      </c>
      <c r="H89" s="300">
        <v>1.3257020442492817</v>
      </c>
      <c r="I89" s="300">
        <v>0.29657559165819841</v>
      </c>
      <c r="J89" s="300">
        <f>SUM(G89:I89)</f>
        <v>3.8446993127592384</v>
      </c>
      <c r="K89" s="300"/>
      <c r="L89" s="300">
        <v>2.1620884855875278</v>
      </c>
      <c r="M89" s="300">
        <v>1.2988480532695192</v>
      </c>
      <c r="N89" s="300">
        <v>0.11962214078667981</v>
      </c>
      <c r="O89" s="300">
        <f>SUM(L89:N89)</f>
        <v>3.580558679643727</v>
      </c>
      <c r="P89" s="300"/>
      <c r="Q89" s="300">
        <v>2.2374728184652555</v>
      </c>
      <c r="R89" s="300">
        <v>1.3816816421011935</v>
      </c>
      <c r="S89" s="300">
        <v>0.11974222758964161</v>
      </c>
      <c r="T89" s="300">
        <f>SUM(Q89:S89)</f>
        <v>3.7388966881560908</v>
      </c>
      <c r="U89" s="300"/>
      <c r="V89" s="300">
        <v>2.3208873838344068</v>
      </c>
      <c r="W89" s="300">
        <v>1.495195977327562</v>
      </c>
      <c r="X89" s="300">
        <v>0.11805049938505378</v>
      </c>
      <c r="Y89" s="300">
        <f>SUM(V89:X89)</f>
        <v>3.9341338605470226</v>
      </c>
    </row>
    <row r="90" spans="1:25" x14ac:dyDescent="0.2">
      <c r="A90" s="260" t="s">
        <v>364</v>
      </c>
      <c r="B90" s="300">
        <v>7.9865912353779374</v>
      </c>
      <c r="C90" s="300">
        <v>0.81324368749875131</v>
      </c>
      <c r="D90" s="300">
        <v>2.1746228095543181</v>
      </c>
      <c r="E90" s="300">
        <f t="shared" ref="E90:E91" si="134">SUM(B90:D90)</f>
        <v>10.974457732431008</v>
      </c>
      <c r="F90" s="300"/>
      <c r="G90" s="300">
        <v>7.7889324787253198</v>
      </c>
      <c r="H90" s="300">
        <v>1.1690489606648218</v>
      </c>
      <c r="I90" s="300">
        <v>2.7253192478505728</v>
      </c>
      <c r="J90" s="300">
        <f t="shared" ref="J90:J91" si="135">SUM(G90:I90)</f>
        <v>11.683300687240715</v>
      </c>
      <c r="K90" s="300"/>
      <c r="L90" s="300">
        <v>7.9479434295540781</v>
      </c>
      <c r="M90" s="300">
        <v>1.2813296195074539</v>
      </c>
      <c r="N90" s="300">
        <v>1.353168271294751</v>
      </c>
      <c r="O90" s="300">
        <f t="shared" ref="O90:O91" si="136">SUM(L90:N90)</f>
        <v>10.582441320356283</v>
      </c>
      <c r="P90" s="300"/>
      <c r="Q90" s="300">
        <v>8.2001349042154796</v>
      </c>
      <c r="R90" s="300">
        <v>1.336671217495879</v>
      </c>
      <c r="S90" s="300">
        <v>1.4032971901325628</v>
      </c>
      <c r="T90" s="300">
        <f t="shared" ref="T90:T91" si="137">SUM(Q90:S90)</f>
        <v>10.94010331184392</v>
      </c>
      <c r="U90" s="300"/>
      <c r="V90" s="300">
        <v>8.0914579808876077</v>
      </c>
      <c r="W90" s="300">
        <v>1.3915128129803265</v>
      </c>
      <c r="X90" s="300">
        <v>1.4518953455850456</v>
      </c>
      <c r="Y90" s="300">
        <f t="shared" ref="Y90:Y91" si="138">SUM(V90:X90)</f>
        <v>10.93486613945298</v>
      </c>
    </row>
    <row r="91" spans="1:25" x14ac:dyDescent="0.2">
      <c r="A91" s="264" t="s">
        <v>363</v>
      </c>
      <c r="B91" s="301">
        <f>SUM(B89:B90)</f>
        <v>9.9039822441469223</v>
      </c>
      <c r="C91" s="301">
        <f t="shared" ref="C91" si="139">SUM(C89:C90)</f>
        <v>1.8715763119716655</v>
      </c>
      <c r="D91" s="301">
        <f t="shared" ref="D91" si="140">SUM(D89:D90)</f>
        <v>2.3604414438814176</v>
      </c>
      <c r="E91" s="301">
        <f t="shared" si="134"/>
        <v>14.136000000000006</v>
      </c>
      <c r="F91" s="301"/>
      <c r="G91" s="301">
        <f>SUM(G89:G90)</f>
        <v>10.011354155577077</v>
      </c>
      <c r="H91" s="301">
        <f t="shared" ref="H91" si="141">SUM(H89:H90)</f>
        <v>2.4947510049141037</v>
      </c>
      <c r="I91" s="301">
        <f t="shared" ref="I91" si="142">SUM(I89:I90)</f>
        <v>3.021894839508771</v>
      </c>
      <c r="J91" s="301">
        <f t="shared" si="135"/>
        <v>15.527999999999953</v>
      </c>
      <c r="K91" s="301"/>
      <c r="L91" s="301">
        <f>SUM(L89:L90)</f>
        <v>10.110031915141606</v>
      </c>
      <c r="M91" s="301">
        <f t="shared" ref="M91" si="143">SUM(M89:M90)</f>
        <v>2.5801776727769732</v>
      </c>
      <c r="N91" s="301">
        <f t="shared" ref="N91" si="144">SUM(N89:N90)</f>
        <v>1.4727904120814308</v>
      </c>
      <c r="O91" s="301">
        <f t="shared" si="136"/>
        <v>14.163000000000009</v>
      </c>
      <c r="P91" s="301"/>
      <c r="Q91" s="301">
        <f>SUM(Q89:Q90)</f>
        <v>10.437607722680735</v>
      </c>
      <c r="R91" s="301">
        <f t="shared" ref="R91" si="145">SUM(R89:R90)</f>
        <v>2.7183528595970725</v>
      </c>
      <c r="S91" s="301">
        <f t="shared" ref="S91" si="146">SUM(S89:S90)</f>
        <v>1.5230394177222044</v>
      </c>
      <c r="T91" s="301">
        <f t="shared" si="137"/>
        <v>14.679000000000011</v>
      </c>
      <c r="U91" s="301"/>
      <c r="V91" s="301">
        <f>SUM(V89:V90)</f>
        <v>10.412345364722015</v>
      </c>
      <c r="W91" s="301">
        <f t="shared" ref="W91" si="147">SUM(W89:W90)</f>
        <v>2.8867087903078885</v>
      </c>
      <c r="X91" s="301">
        <f t="shared" ref="X91" si="148">SUM(X89:X90)</f>
        <v>1.5699458449700994</v>
      </c>
      <c r="Y91" s="301">
        <f t="shared" si="138"/>
        <v>14.869000000000003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4.9892726387860025</v>
      </c>
      <c r="C98" s="300">
        <v>8.1096270160126025</v>
      </c>
      <c r="D98" s="300">
        <v>0.56375866574420763</v>
      </c>
      <c r="E98" s="300">
        <f>SUM(B98:D98)</f>
        <v>13.662658320542812</v>
      </c>
      <c r="F98" s="300"/>
      <c r="G98" s="300">
        <v>5.4888155931987832</v>
      </c>
      <c r="H98" s="300">
        <v>9.138109352223065</v>
      </c>
      <c r="I98" s="300">
        <v>0.78301421118436021</v>
      </c>
      <c r="J98" s="300">
        <f>SUM(G98:I98)</f>
        <v>15.409939156606208</v>
      </c>
      <c r="K98" s="300"/>
      <c r="L98" s="300">
        <v>5.2071264269805964</v>
      </c>
      <c r="M98" s="300">
        <v>8.8991016936123959</v>
      </c>
      <c r="N98" s="300">
        <v>0.50641010523348817</v>
      </c>
      <c r="O98" s="300">
        <f>SUM(L98:N98)</f>
        <v>14.61263822582648</v>
      </c>
      <c r="P98" s="300"/>
      <c r="Q98" s="300">
        <v>5.5709578381594484</v>
      </c>
      <c r="R98" s="300">
        <v>9.4548410210002203</v>
      </c>
      <c r="S98" s="300">
        <v>0.54860021928100067</v>
      </c>
      <c r="T98" s="300">
        <f>SUM(Q98:S98)</f>
        <v>15.574399078440669</v>
      </c>
      <c r="U98" s="300"/>
      <c r="V98" s="300">
        <v>6.4963522286332083</v>
      </c>
      <c r="W98" s="300">
        <v>10.966879145125038</v>
      </c>
      <c r="X98" s="300">
        <v>0.64111392198333661</v>
      </c>
      <c r="Y98" s="300">
        <f>SUM(V98:X98)</f>
        <v>18.104345295741584</v>
      </c>
    </row>
    <row r="99" spans="1:25" x14ac:dyDescent="0.2">
      <c r="A99" s="260" t="s">
        <v>364</v>
      </c>
      <c r="B99" s="300">
        <v>6.6062987308236494</v>
      </c>
      <c r="C99" s="300">
        <v>5.1691956173170359</v>
      </c>
      <c r="D99" s="300">
        <v>0.61984733131650238</v>
      </c>
      <c r="E99" s="300">
        <f t="shared" ref="E99:E100" si="149">SUM(B99:D99)</f>
        <v>12.395341679457189</v>
      </c>
      <c r="F99" s="300"/>
      <c r="G99" s="300">
        <v>7.2726956645193495</v>
      </c>
      <c r="H99" s="300">
        <v>6.2605985702638067</v>
      </c>
      <c r="I99" s="300">
        <v>0.94376660861066852</v>
      </c>
      <c r="J99" s="300">
        <f t="shared" ref="J99:J100" si="150">SUM(G99:I99)</f>
        <v>14.477060843393824</v>
      </c>
      <c r="K99" s="300"/>
      <c r="L99" s="300">
        <v>6.1164380775923597</v>
      </c>
      <c r="M99" s="300">
        <v>6.3801384562583285</v>
      </c>
      <c r="N99" s="300">
        <v>0.33678524032285956</v>
      </c>
      <c r="O99" s="300">
        <f t="shared" ref="O99:O100" si="151">SUM(L99:N99)</f>
        <v>12.833361774173548</v>
      </c>
      <c r="P99" s="300"/>
      <c r="Q99" s="300">
        <v>6.5575783577222175</v>
      </c>
      <c r="R99" s="300">
        <v>6.756467434191971</v>
      </c>
      <c r="S99" s="300">
        <v>0.36355512964512815</v>
      </c>
      <c r="T99" s="300">
        <f t="shared" ref="T99:T100" si="152">SUM(Q99:S99)</f>
        <v>13.677600921559318</v>
      </c>
      <c r="U99" s="300"/>
      <c r="V99" s="300">
        <v>7.7235247541730514</v>
      </c>
      <c r="W99" s="300">
        <v>7.8496785808202691</v>
      </c>
      <c r="X99" s="300">
        <v>0.42545136926513777</v>
      </c>
      <c r="Y99" s="300">
        <f t="shared" ref="Y99:Y100" si="153">SUM(V99:X99)</f>
        <v>15.998654704258458</v>
      </c>
    </row>
    <row r="100" spans="1:25" x14ac:dyDescent="0.2">
      <c r="A100" s="264" t="s">
        <v>363</v>
      </c>
      <c r="B100" s="301">
        <f>SUM(B98:B99)</f>
        <v>11.595571369609651</v>
      </c>
      <c r="C100" s="301">
        <f t="shared" ref="C100" si="154">SUM(C98:C99)</f>
        <v>13.278822633329639</v>
      </c>
      <c r="D100" s="301">
        <f t="shared" ref="D100" si="155">SUM(D98:D99)</f>
        <v>1.18360599706071</v>
      </c>
      <c r="E100" s="301">
        <f t="shared" si="149"/>
        <v>26.058</v>
      </c>
      <c r="F100" s="301"/>
      <c r="G100" s="301">
        <f>SUM(G98:G99)</f>
        <v>12.761511257718134</v>
      </c>
      <c r="H100" s="301">
        <f t="shared" ref="H100" si="156">SUM(H98:H99)</f>
        <v>15.398707922486871</v>
      </c>
      <c r="I100" s="301">
        <f t="shared" ref="I100" si="157">SUM(I98:I99)</f>
        <v>1.7267808197950287</v>
      </c>
      <c r="J100" s="301">
        <f t="shared" si="150"/>
        <v>29.887000000000032</v>
      </c>
      <c r="K100" s="301"/>
      <c r="L100" s="301">
        <f>SUM(L98:L99)</f>
        <v>11.323564504572957</v>
      </c>
      <c r="M100" s="301">
        <f t="shared" ref="M100" si="158">SUM(M98:M99)</f>
        <v>15.279240149870724</v>
      </c>
      <c r="N100" s="301">
        <f t="shared" ref="N100" si="159">SUM(N98:N99)</f>
        <v>0.84319534555634768</v>
      </c>
      <c r="O100" s="301">
        <f t="shared" si="151"/>
        <v>27.446000000000026</v>
      </c>
      <c r="P100" s="301"/>
      <c r="Q100" s="301">
        <f>SUM(Q98:Q99)</f>
        <v>12.128536195881665</v>
      </c>
      <c r="R100" s="301">
        <f t="shared" ref="R100" si="160">SUM(R98:R99)</f>
        <v>16.211308455192192</v>
      </c>
      <c r="S100" s="301">
        <f t="shared" ref="S100" si="161">SUM(S98:S99)</f>
        <v>0.91215534892612882</v>
      </c>
      <c r="T100" s="301">
        <f t="shared" si="152"/>
        <v>29.251999999999985</v>
      </c>
      <c r="U100" s="301"/>
      <c r="V100" s="301">
        <f>SUM(V98:V99)</f>
        <v>14.219876982806259</v>
      </c>
      <c r="W100" s="301">
        <f t="shared" ref="W100" si="162">SUM(W98:W99)</f>
        <v>18.816557725945309</v>
      </c>
      <c r="X100" s="301">
        <f t="shared" ref="X100" si="163">SUM(X98:X99)</f>
        <v>1.0665652912484744</v>
      </c>
      <c r="Y100" s="301">
        <f t="shared" si="153"/>
        <v>34.103000000000044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2.181052396102273</v>
      </c>
      <c r="C107" s="300">
        <v>0.77804834582623161</v>
      </c>
      <c r="D107" s="300">
        <v>0.73710681739144479</v>
      </c>
      <c r="E107" s="300">
        <f>SUM(B107:D107)</f>
        <v>3.6962075593199497</v>
      </c>
      <c r="F107" s="300"/>
      <c r="G107" s="300">
        <v>1.6991494682675206</v>
      </c>
      <c r="H107" s="300">
        <v>0.87361930210963457</v>
      </c>
      <c r="I107" s="300">
        <v>0.44864110510961397</v>
      </c>
      <c r="J107" s="300">
        <f>SUM(G107:I107)</f>
        <v>3.0214098754867686</v>
      </c>
      <c r="K107" s="300"/>
      <c r="L107" s="300">
        <v>1.7623149133796159</v>
      </c>
      <c r="M107" s="300">
        <v>0.8641004548698995</v>
      </c>
      <c r="N107" s="300">
        <v>1.2896182134483611</v>
      </c>
      <c r="O107" s="300">
        <f>SUM(L107:N107)</f>
        <v>3.9160335816978766</v>
      </c>
      <c r="P107" s="300"/>
      <c r="Q107" s="300">
        <v>1.7320464050610966</v>
      </c>
      <c r="R107" s="300">
        <v>0.8620382910676716</v>
      </c>
      <c r="S107" s="300">
        <v>1.255154441367065</v>
      </c>
      <c r="T107" s="300">
        <f>SUM(Q107:S107)</f>
        <v>3.8492391374958332</v>
      </c>
      <c r="U107" s="300"/>
      <c r="V107" s="300">
        <v>1.7384892528377638</v>
      </c>
      <c r="W107" s="300">
        <v>0.85992221085997722</v>
      </c>
      <c r="X107" s="300">
        <v>1.1955291709196163</v>
      </c>
      <c r="Y107" s="300">
        <f>SUM(V107:X107)</f>
        <v>3.7939406346173574</v>
      </c>
    </row>
    <row r="108" spans="1:25" x14ac:dyDescent="0.2">
      <c r="A108" s="260" t="s">
        <v>364</v>
      </c>
      <c r="B108" s="300">
        <v>2.7986800449000895</v>
      </c>
      <c r="C108" s="300">
        <v>0.72770778946002301</v>
      </c>
      <c r="D108" s="300">
        <v>1.4304046063199354</v>
      </c>
      <c r="E108" s="300">
        <f t="shared" ref="E108:E109" si="164">SUM(B108:D108)</f>
        <v>4.9567924406800472</v>
      </c>
      <c r="F108" s="300"/>
      <c r="G108" s="300">
        <v>2.3048435846655462</v>
      </c>
      <c r="H108" s="300">
        <v>0.81408037194149396</v>
      </c>
      <c r="I108" s="300">
        <v>1.0016661679061989</v>
      </c>
      <c r="J108" s="300">
        <f t="shared" ref="J108:J109" si="165">SUM(G108:I108)</f>
        <v>4.1205901245132388</v>
      </c>
      <c r="K108" s="300"/>
      <c r="L108" s="300">
        <v>2.1421053904987897</v>
      </c>
      <c r="M108" s="300">
        <v>0.67574760476799967</v>
      </c>
      <c r="N108" s="300">
        <v>0.76611342303533436</v>
      </c>
      <c r="O108" s="300">
        <f t="shared" ref="O108:O109" si="166">SUM(L108:N108)</f>
        <v>3.5839664183021238</v>
      </c>
      <c r="P108" s="300"/>
      <c r="Q108" s="300">
        <v>2.0962487791227589</v>
      </c>
      <c r="R108" s="300">
        <v>0.6967108011323524</v>
      </c>
      <c r="S108" s="300">
        <v>0.75880128224905319</v>
      </c>
      <c r="T108" s="300">
        <f t="shared" ref="T108:T109" si="167">SUM(Q108:S108)</f>
        <v>3.5517608625041643</v>
      </c>
      <c r="U108" s="300"/>
      <c r="V108" s="300">
        <v>2.0643029682242195</v>
      </c>
      <c r="W108" s="300">
        <v>0.73938996929343959</v>
      </c>
      <c r="X108" s="300">
        <v>0.76236642786498943</v>
      </c>
      <c r="Y108" s="300">
        <f t="shared" ref="Y108:Y109" si="168">SUM(V108:X108)</f>
        <v>3.5660593653826482</v>
      </c>
    </row>
    <row r="109" spans="1:25" x14ac:dyDescent="0.2">
      <c r="A109" s="264" t="s">
        <v>363</v>
      </c>
      <c r="B109" s="301">
        <f>SUM(B107:B108)</f>
        <v>4.979732441002362</v>
      </c>
      <c r="C109" s="301">
        <f t="shared" ref="C109" si="169">SUM(C107:C108)</f>
        <v>1.5057561352862545</v>
      </c>
      <c r="D109" s="301">
        <f t="shared" ref="D109" si="170">SUM(D107:D108)</f>
        <v>2.1675114237113799</v>
      </c>
      <c r="E109" s="301">
        <f t="shared" si="164"/>
        <v>8.6529999999999969</v>
      </c>
      <c r="F109" s="301"/>
      <c r="G109" s="301">
        <f>SUM(G107:G108)</f>
        <v>4.0039930529330672</v>
      </c>
      <c r="H109" s="301">
        <f t="shared" ref="H109" si="171">SUM(H107:H108)</f>
        <v>1.6876996740511285</v>
      </c>
      <c r="I109" s="301">
        <f t="shared" ref="I109" si="172">SUM(I107:I108)</f>
        <v>1.4503072730158129</v>
      </c>
      <c r="J109" s="301">
        <f t="shared" si="165"/>
        <v>7.1420000000000083</v>
      </c>
      <c r="K109" s="301"/>
      <c r="L109" s="301">
        <f>SUM(L107:L108)</f>
        <v>3.9044203038784056</v>
      </c>
      <c r="M109" s="301">
        <f t="shared" ref="M109" si="173">SUM(M107:M108)</f>
        <v>1.5398480596378992</v>
      </c>
      <c r="N109" s="301">
        <f t="shared" ref="N109" si="174">SUM(N107:N108)</f>
        <v>2.0557316364836957</v>
      </c>
      <c r="O109" s="301">
        <f t="shared" si="166"/>
        <v>7.5</v>
      </c>
      <c r="P109" s="301"/>
      <c r="Q109" s="301">
        <f>SUM(Q107:Q108)</f>
        <v>3.8282951841838555</v>
      </c>
      <c r="R109" s="301">
        <f t="shared" ref="R109" si="175">SUM(R107:R108)</f>
        <v>1.558749092200024</v>
      </c>
      <c r="S109" s="301">
        <f t="shared" ref="S109" si="176">SUM(S107:S108)</f>
        <v>2.0139557236161183</v>
      </c>
      <c r="T109" s="301">
        <f t="shared" si="167"/>
        <v>7.400999999999998</v>
      </c>
      <c r="U109" s="301"/>
      <c r="V109" s="301">
        <f>SUM(V107:V108)</f>
        <v>3.8027922210619831</v>
      </c>
      <c r="W109" s="301">
        <f t="shared" ref="W109" si="177">SUM(W107:W108)</f>
        <v>1.5993121801534169</v>
      </c>
      <c r="X109" s="301">
        <f t="shared" ref="X109" si="178">SUM(X107:X108)</f>
        <v>1.9578955987846056</v>
      </c>
      <c r="Y109" s="301">
        <f t="shared" si="168"/>
        <v>7.3600000000000056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2.6032406123911733</v>
      </c>
      <c r="C116" s="300">
        <v>0.7028422028311504</v>
      </c>
      <c r="D116" s="300">
        <v>0.31210608124119449</v>
      </c>
      <c r="E116" s="300">
        <f>SUM(B116:D116)</f>
        <v>3.6181888964635185</v>
      </c>
      <c r="F116" s="300"/>
      <c r="G116" s="300">
        <v>2.65264518730396</v>
      </c>
      <c r="H116" s="300">
        <v>0.98186586177724489</v>
      </c>
      <c r="I116" s="300">
        <v>7.9992766241381616E-2</v>
      </c>
      <c r="J116" s="300">
        <f>SUM(G116:I116)</f>
        <v>3.7145038153225864</v>
      </c>
      <c r="K116" s="300"/>
      <c r="L116" s="300">
        <v>3.0547261919660742</v>
      </c>
      <c r="M116" s="300">
        <v>0.81440584140364336</v>
      </c>
      <c r="N116" s="300">
        <v>0.43646994589869353</v>
      </c>
      <c r="O116" s="300">
        <f>SUM(L116:N116)</f>
        <v>4.3056019792684115</v>
      </c>
      <c r="P116" s="300"/>
      <c r="Q116" s="300">
        <v>3.3870954726236988</v>
      </c>
      <c r="R116" s="300">
        <v>0.87026396059601108</v>
      </c>
      <c r="S116" s="300">
        <v>0.48035354869144981</v>
      </c>
      <c r="T116" s="300">
        <f>SUM(Q116:S116)</f>
        <v>4.7377129819111596</v>
      </c>
      <c r="U116" s="300"/>
      <c r="V116" s="300">
        <v>3.85807102938975</v>
      </c>
      <c r="W116" s="300">
        <v>0.91802396038972733</v>
      </c>
      <c r="X116" s="300">
        <v>0.52640434481870957</v>
      </c>
      <c r="Y116" s="300">
        <f>SUM(V116:X116)</f>
        <v>5.3024993345981875</v>
      </c>
    </row>
    <row r="117" spans="1:25" x14ac:dyDescent="0.2">
      <c r="A117" s="260" t="s">
        <v>364</v>
      </c>
      <c r="B117" s="300">
        <v>8.5740656066116454</v>
      </c>
      <c r="C117" s="300">
        <v>0.44045467781076914</v>
      </c>
      <c r="D117" s="300">
        <v>1.382290819114069</v>
      </c>
      <c r="E117" s="300">
        <f t="shared" ref="E117:E118" si="179">SUM(B117:D117)</f>
        <v>10.396811103536482</v>
      </c>
      <c r="F117" s="300"/>
      <c r="G117" s="300">
        <v>9.3864224899469413</v>
      </c>
      <c r="H117" s="300">
        <v>0.71655756279992822</v>
      </c>
      <c r="I117" s="300">
        <v>0.83751613193054886</v>
      </c>
      <c r="J117" s="300">
        <f t="shared" ref="J117:J118" si="180">SUM(G117:I117)</f>
        <v>10.940496184677418</v>
      </c>
      <c r="K117" s="300"/>
      <c r="L117" s="300">
        <v>8.8082164255358464</v>
      </c>
      <c r="M117" s="300">
        <v>0.6659109028441389</v>
      </c>
      <c r="N117" s="300">
        <v>1.1492706923516192</v>
      </c>
      <c r="O117" s="300">
        <f t="shared" ref="O117:O118" si="181">SUM(L117:N117)</f>
        <v>10.623398020731605</v>
      </c>
      <c r="P117" s="300"/>
      <c r="Q117" s="300">
        <v>9.4742326167082194</v>
      </c>
      <c r="R117" s="300">
        <v>0.72712513509570098</v>
      </c>
      <c r="S117" s="300">
        <v>1.2739292662849517</v>
      </c>
      <c r="T117" s="300">
        <f t="shared" ref="T117:T118" si="182">SUM(Q117:S117)</f>
        <v>11.475287018088872</v>
      </c>
      <c r="U117" s="300"/>
      <c r="V117" s="300">
        <v>10.234939566401707</v>
      </c>
      <c r="W117" s="300">
        <v>0.80032373142238844</v>
      </c>
      <c r="X117" s="300">
        <v>1.4222373675777087</v>
      </c>
      <c r="Y117" s="300">
        <f t="shared" ref="Y117:Y118" si="183">SUM(V117:X117)</f>
        <v>12.457500665401803</v>
      </c>
    </row>
    <row r="118" spans="1:25" x14ac:dyDescent="0.2">
      <c r="A118" s="264" t="s">
        <v>363</v>
      </c>
      <c r="B118" s="301">
        <f>SUM(B116:B117)</f>
        <v>11.177306219002819</v>
      </c>
      <c r="C118" s="301">
        <f t="shared" ref="C118" si="184">SUM(C116:C117)</f>
        <v>1.1432968806419195</v>
      </c>
      <c r="D118" s="301">
        <f t="shared" ref="D118" si="185">SUM(D116:D117)</f>
        <v>1.6943969003552635</v>
      </c>
      <c r="E118" s="301">
        <f t="shared" si="179"/>
        <v>14.015000000000002</v>
      </c>
      <c r="F118" s="301"/>
      <c r="G118" s="301">
        <f>SUM(G116:G117)</f>
        <v>12.039067677250902</v>
      </c>
      <c r="H118" s="301">
        <f t="shared" ref="H118" si="186">SUM(H116:H117)</f>
        <v>1.698423424577173</v>
      </c>
      <c r="I118" s="301">
        <f t="shared" ref="I118" si="187">SUM(I116:I117)</f>
        <v>0.91750889817193049</v>
      </c>
      <c r="J118" s="301">
        <f t="shared" si="180"/>
        <v>14.655000000000006</v>
      </c>
      <c r="K118" s="301"/>
      <c r="L118" s="301">
        <f>SUM(L116:L117)</f>
        <v>11.86294261750192</v>
      </c>
      <c r="M118" s="301">
        <f t="shared" ref="M118" si="188">SUM(M116:M117)</f>
        <v>1.4803167442477823</v>
      </c>
      <c r="N118" s="301">
        <f t="shared" ref="N118" si="189">SUM(N116:N117)</f>
        <v>1.5857406382503128</v>
      </c>
      <c r="O118" s="301">
        <f t="shared" si="181"/>
        <v>14.929000000000014</v>
      </c>
      <c r="P118" s="301"/>
      <c r="Q118" s="301">
        <f>SUM(Q116:Q117)</f>
        <v>12.861328089331918</v>
      </c>
      <c r="R118" s="301">
        <f t="shared" ref="R118" si="190">SUM(R116:R117)</f>
        <v>1.5973890956917121</v>
      </c>
      <c r="S118" s="301">
        <f t="shared" ref="S118" si="191">SUM(S116:S117)</f>
        <v>1.7542828149764016</v>
      </c>
      <c r="T118" s="301">
        <f t="shared" si="182"/>
        <v>16.213000000000033</v>
      </c>
      <c r="U118" s="301"/>
      <c r="V118" s="301">
        <f>SUM(V116:V117)</f>
        <v>14.093010595791457</v>
      </c>
      <c r="W118" s="301">
        <f t="shared" ref="W118" si="192">SUM(W116:W117)</f>
        <v>1.7183476918121157</v>
      </c>
      <c r="X118" s="301">
        <f t="shared" ref="X118" si="193">SUM(X116:X117)</f>
        <v>1.9486417123964181</v>
      </c>
      <c r="Y118" s="301">
        <f t="shared" si="183"/>
        <v>17.759999999999991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1.9312991155146082</v>
      </c>
      <c r="C125" s="300">
        <v>0.70203319602189707</v>
      </c>
      <c r="D125" s="300">
        <v>0.19522943380252428</v>
      </c>
      <c r="E125" s="300">
        <f>SUM(B125:D125)</f>
        <v>2.8285617453390297</v>
      </c>
      <c r="F125" s="300"/>
      <c r="G125" s="300">
        <v>1.9438414896340679</v>
      </c>
      <c r="H125" s="300">
        <v>0.60087223798389866</v>
      </c>
      <c r="I125" s="300">
        <v>0.20612648052909072</v>
      </c>
      <c r="J125" s="300">
        <f>SUM(G125:I125)</f>
        <v>2.7508402081470571</v>
      </c>
      <c r="K125" s="300"/>
      <c r="L125" s="300">
        <v>1.8843750028719664</v>
      </c>
      <c r="M125" s="300">
        <v>0.53103373641259266</v>
      </c>
      <c r="N125" s="300">
        <v>0.10385991271429086</v>
      </c>
      <c r="O125" s="300">
        <f>SUM(L125:N125)</f>
        <v>2.5192686519988499</v>
      </c>
      <c r="P125" s="300"/>
      <c r="Q125" s="300">
        <v>1.8201530494624689</v>
      </c>
      <c r="R125" s="300">
        <v>0.50743837099251854</v>
      </c>
      <c r="S125" s="300">
        <v>0.10482099857728608</v>
      </c>
      <c r="T125" s="300">
        <f>SUM(Q125:S125)</f>
        <v>2.4324124190322731</v>
      </c>
      <c r="U125" s="300"/>
      <c r="V125" s="300">
        <v>1.6709908572168028</v>
      </c>
      <c r="W125" s="300">
        <v>0.46157715323037235</v>
      </c>
      <c r="X125" s="300">
        <v>9.7999837346025603E-2</v>
      </c>
      <c r="Y125" s="300">
        <f>SUM(V125:X125)</f>
        <v>2.2305678477932007</v>
      </c>
    </row>
    <row r="126" spans="1:25" x14ac:dyDescent="0.2">
      <c r="A126" s="260" t="s">
        <v>364</v>
      </c>
      <c r="B126" s="300">
        <v>2.4775233680348254</v>
      </c>
      <c r="C126" s="300">
        <v>9.5567464916816197E-2</v>
      </c>
      <c r="D126" s="300">
        <v>0.42434742170933182</v>
      </c>
      <c r="E126" s="300">
        <f t="shared" ref="E126:E127" si="194">SUM(B126:D126)</f>
        <v>2.9974382546609735</v>
      </c>
      <c r="F126" s="300"/>
      <c r="G126" s="300">
        <v>2.2761032037564535</v>
      </c>
      <c r="H126" s="300">
        <v>8.2033754030081257E-2</v>
      </c>
      <c r="I126" s="300">
        <v>0.25802283406641496</v>
      </c>
      <c r="J126" s="300">
        <f t="shared" ref="J126:J127" si="195">SUM(G126:I126)</f>
        <v>2.6161597918529496</v>
      </c>
      <c r="K126" s="300"/>
      <c r="L126" s="300">
        <v>2.2864992803162107</v>
      </c>
      <c r="M126" s="300">
        <v>9.8533763345909284E-2</v>
      </c>
      <c r="N126" s="300">
        <v>0.50169830433902363</v>
      </c>
      <c r="O126" s="300">
        <f t="shared" ref="O126:O127" si="196">SUM(L126:N126)</f>
        <v>2.8867313480011436</v>
      </c>
      <c r="P126" s="300"/>
      <c r="Q126" s="300">
        <v>2.217949154654109</v>
      </c>
      <c r="R126" s="300">
        <v>9.958410491414868E-2</v>
      </c>
      <c r="S126" s="300">
        <v>0.5110543213994746</v>
      </c>
      <c r="T126" s="300">
        <f t="shared" ref="T126:T127" si="197">SUM(Q126:S126)</f>
        <v>2.8285875809677323</v>
      </c>
      <c r="U126" s="300"/>
      <c r="V126" s="300">
        <v>2.0427660362613618</v>
      </c>
      <c r="W126" s="300">
        <v>9.7999837348197741E-2</v>
      </c>
      <c r="X126" s="300">
        <v>0.48966627859723705</v>
      </c>
      <c r="Y126" s="300">
        <f t="shared" ref="Y126:Y127" si="198">SUM(V126:X126)</f>
        <v>2.6304321522067964</v>
      </c>
    </row>
    <row r="127" spans="1:25" x14ac:dyDescent="0.2">
      <c r="A127" s="264" t="s">
        <v>363</v>
      </c>
      <c r="B127" s="301">
        <f>SUM(B125:B126)</f>
        <v>4.4088224835494341</v>
      </c>
      <c r="C127" s="301">
        <f t="shared" ref="C127" si="199">SUM(C125:C126)</f>
        <v>0.79760066093871329</v>
      </c>
      <c r="D127" s="301">
        <f t="shared" ref="D127" si="200">SUM(D125:D126)</f>
        <v>0.61957685551185615</v>
      </c>
      <c r="E127" s="301">
        <f t="shared" si="194"/>
        <v>5.8260000000000041</v>
      </c>
      <c r="F127" s="301"/>
      <c r="G127" s="301">
        <f>SUM(G125:G126)</f>
        <v>4.2199446933905218</v>
      </c>
      <c r="H127" s="301">
        <f t="shared" ref="H127" si="201">SUM(H125:H126)</f>
        <v>0.68290599201397995</v>
      </c>
      <c r="I127" s="301">
        <f t="shared" ref="I127" si="202">SUM(I125:I126)</f>
        <v>0.46414931459550568</v>
      </c>
      <c r="J127" s="301">
        <f t="shared" si="195"/>
        <v>5.367000000000008</v>
      </c>
      <c r="K127" s="301"/>
      <c r="L127" s="301">
        <f>SUM(L125:L126)</f>
        <v>4.1708742831881773</v>
      </c>
      <c r="M127" s="301">
        <f t="shared" ref="M127" si="203">SUM(M125:M126)</f>
        <v>0.6295674997585019</v>
      </c>
      <c r="N127" s="301">
        <f t="shared" ref="N127" si="204">SUM(N125:N126)</f>
        <v>0.60555821705331447</v>
      </c>
      <c r="O127" s="301">
        <f t="shared" si="196"/>
        <v>5.4059999999999935</v>
      </c>
      <c r="P127" s="301"/>
      <c r="Q127" s="301">
        <f>SUM(Q125:Q126)</f>
        <v>4.0381022041165782</v>
      </c>
      <c r="R127" s="301">
        <f t="shared" ref="R127" si="205">SUM(R125:R126)</f>
        <v>0.60702247590666725</v>
      </c>
      <c r="S127" s="301">
        <f t="shared" ref="S127" si="206">SUM(S125:S126)</f>
        <v>0.6158753199767607</v>
      </c>
      <c r="T127" s="301">
        <f t="shared" si="197"/>
        <v>5.2610000000000063</v>
      </c>
      <c r="U127" s="301"/>
      <c r="V127" s="301">
        <f>SUM(V125:V126)</f>
        <v>3.7137568934781644</v>
      </c>
      <c r="W127" s="301">
        <f t="shared" ref="W127" si="207">SUM(W125:W126)</f>
        <v>0.55957699057857013</v>
      </c>
      <c r="X127" s="301">
        <f t="shared" ref="X127" si="208">SUM(X125:X126)</f>
        <v>0.58766611594326268</v>
      </c>
      <c r="Y127" s="301">
        <f t="shared" si="198"/>
        <v>4.8609999999999971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2.0238999031876785</v>
      </c>
      <c r="C134" s="300">
        <v>1.217844530509272</v>
      </c>
      <c r="D134" s="300">
        <v>0.36157918683951429</v>
      </c>
      <c r="E134" s="300">
        <f>SUM(B134:D134)</f>
        <v>3.6033236205364649</v>
      </c>
      <c r="F134" s="300"/>
      <c r="G134" s="300">
        <v>2.1529695188460027</v>
      </c>
      <c r="H134" s="300">
        <v>1.1034718425604939</v>
      </c>
      <c r="I134" s="300">
        <v>0.66291347731541928</v>
      </c>
      <c r="J134" s="300">
        <f>SUM(G134:I134)</f>
        <v>3.9193548387219157</v>
      </c>
      <c r="K134" s="300"/>
      <c r="L134" s="300">
        <v>2.3820803572337996</v>
      </c>
      <c r="M134" s="300">
        <v>1.8196007048778589</v>
      </c>
      <c r="N134" s="300">
        <v>0.49406870543600229</v>
      </c>
      <c r="O134" s="300">
        <f>SUM(L134:N134)</f>
        <v>4.6957497675476612</v>
      </c>
      <c r="P134" s="300"/>
      <c r="Q134" s="300">
        <v>2.4545837788304028</v>
      </c>
      <c r="R134" s="300">
        <v>1.7316437317107063</v>
      </c>
      <c r="S134" s="300">
        <v>0.49861792262361304</v>
      </c>
      <c r="T134" s="300">
        <f>SUM(Q134:S134)</f>
        <v>4.684845433164722</v>
      </c>
      <c r="U134" s="300"/>
      <c r="V134" s="300">
        <v>2.9102941773172923</v>
      </c>
      <c r="W134" s="300">
        <v>1.7552905148572082</v>
      </c>
      <c r="X134" s="300">
        <v>0.55602952739073686</v>
      </c>
      <c r="Y134" s="300">
        <f>SUM(V134:X134)</f>
        <v>5.2216142195652377</v>
      </c>
    </row>
    <row r="135" spans="1:25" x14ac:dyDescent="0.2">
      <c r="A135" s="260" t="s">
        <v>364</v>
      </c>
      <c r="B135" s="300">
        <v>2.1741928363826331</v>
      </c>
      <c r="C135" s="300">
        <v>0.52931081800284252</v>
      </c>
      <c r="D135" s="300">
        <v>0.65517272507806434</v>
      </c>
      <c r="E135" s="300">
        <f t="shared" ref="E135:E136" si="209">SUM(B135:D135)</f>
        <v>3.3586763794635397</v>
      </c>
      <c r="F135" s="300"/>
      <c r="G135" s="300">
        <v>2.0777747402791786</v>
      </c>
      <c r="H135" s="300">
        <v>0.28518657736280567</v>
      </c>
      <c r="I135" s="300">
        <v>0.46768384363609733</v>
      </c>
      <c r="J135" s="300">
        <f t="shared" ref="J135:J136" si="210">SUM(G135:I135)</f>
        <v>2.8306451612780816</v>
      </c>
      <c r="K135" s="300"/>
      <c r="L135" s="300">
        <v>2.4454583462361228</v>
      </c>
      <c r="M135" s="300">
        <v>0.59696473464767774</v>
      </c>
      <c r="N135" s="300">
        <v>0.38082715156851477</v>
      </c>
      <c r="O135" s="300">
        <f t="shared" ref="O135:O136" si="211">SUM(L135:N135)</f>
        <v>3.4232502324523151</v>
      </c>
      <c r="P135" s="300"/>
      <c r="Q135" s="300">
        <v>2.4314616312816746</v>
      </c>
      <c r="R135" s="300">
        <v>0.59511559463318053</v>
      </c>
      <c r="S135" s="300">
        <v>0.39857734092042052</v>
      </c>
      <c r="T135" s="300">
        <f t="shared" ref="T135:T136" si="212">SUM(Q135:S135)</f>
        <v>3.4251545668352756</v>
      </c>
      <c r="U135" s="300"/>
      <c r="V135" s="300">
        <v>2.6913516904818704</v>
      </c>
      <c r="W135" s="300">
        <v>0.67070475706249943</v>
      </c>
      <c r="X135" s="300">
        <v>0.47932933289038365</v>
      </c>
      <c r="Y135" s="300">
        <f t="shared" ref="Y135:Y136" si="213">SUM(V135:X135)</f>
        <v>3.8413857804347535</v>
      </c>
    </row>
    <row r="136" spans="1:25" x14ac:dyDescent="0.2">
      <c r="A136" s="264" t="s">
        <v>363</v>
      </c>
      <c r="B136" s="301">
        <f>SUM(B134:B135)</f>
        <v>4.1980927395703116</v>
      </c>
      <c r="C136" s="301">
        <f t="shared" ref="C136" si="214">SUM(C134:C135)</f>
        <v>1.7471553485121145</v>
      </c>
      <c r="D136" s="301">
        <f t="shared" ref="D136" si="215">SUM(D134:D135)</f>
        <v>1.0167519119175785</v>
      </c>
      <c r="E136" s="301">
        <f t="shared" si="209"/>
        <v>6.9620000000000051</v>
      </c>
      <c r="F136" s="301"/>
      <c r="G136" s="301">
        <f>SUM(G134:G135)</f>
        <v>4.2307442591251814</v>
      </c>
      <c r="H136" s="301">
        <f t="shared" ref="H136" si="216">SUM(H134:H135)</f>
        <v>1.3886584199232996</v>
      </c>
      <c r="I136" s="301">
        <f t="shared" ref="I136" si="217">SUM(I134:I135)</f>
        <v>1.1305973209515165</v>
      </c>
      <c r="J136" s="301">
        <f t="shared" si="210"/>
        <v>6.7499999999999973</v>
      </c>
      <c r="K136" s="301"/>
      <c r="L136" s="301">
        <f>SUM(L134:L135)</f>
        <v>4.8275387034699229</v>
      </c>
      <c r="M136" s="301">
        <f t="shared" ref="M136" si="218">SUM(M134:M135)</f>
        <v>2.4165654395255367</v>
      </c>
      <c r="N136" s="301">
        <f t="shared" ref="N136" si="219">SUM(N134:N135)</f>
        <v>0.87489585700451711</v>
      </c>
      <c r="O136" s="301">
        <f t="shared" si="211"/>
        <v>8.1189999999999767</v>
      </c>
      <c r="P136" s="301"/>
      <c r="Q136" s="301">
        <f>SUM(Q134:Q135)</f>
        <v>4.8860454101120769</v>
      </c>
      <c r="R136" s="301">
        <f t="shared" ref="R136" si="220">SUM(R134:R135)</f>
        <v>2.326759326343887</v>
      </c>
      <c r="S136" s="301">
        <f t="shared" ref="S136" si="221">SUM(S134:S135)</f>
        <v>0.89719526354403356</v>
      </c>
      <c r="T136" s="301">
        <f t="shared" si="212"/>
        <v>8.1099999999999977</v>
      </c>
      <c r="U136" s="301"/>
      <c r="V136" s="301">
        <f>SUM(V134:V135)</f>
        <v>5.6016458677991627</v>
      </c>
      <c r="W136" s="301">
        <f t="shared" ref="W136" si="222">SUM(W134:W135)</f>
        <v>2.4259952719197075</v>
      </c>
      <c r="X136" s="301">
        <f t="shared" ref="X136" si="223">SUM(X134:X135)</f>
        <v>1.0353588602811206</v>
      </c>
      <c r="Y136" s="301">
        <f t="shared" si="213"/>
        <v>9.0629999999999917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11.23334393071084</v>
      </c>
      <c r="C143" s="300">
        <v>7.4084804578287793</v>
      </c>
      <c r="D143" s="300">
        <v>3.7737369236757119</v>
      </c>
      <c r="E143" s="300">
        <f>SUM(B143:D143)</f>
        <v>22.415561312215331</v>
      </c>
      <c r="F143" s="300"/>
      <c r="G143" s="300">
        <v>13.554429999334804</v>
      </c>
      <c r="H143" s="300">
        <v>5.8491552103556366</v>
      </c>
      <c r="I143" s="300">
        <v>5.2750776366529282</v>
      </c>
      <c r="J143" s="300">
        <f>SUM(G143:I143)</f>
        <v>24.678662846343368</v>
      </c>
      <c r="K143" s="300"/>
      <c r="L143" s="300">
        <v>12.732706051012608</v>
      </c>
      <c r="M143" s="300">
        <v>5.3904312328007302</v>
      </c>
      <c r="N143" s="300">
        <v>3.2331588057040528</v>
      </c>
      <c r="O143" s="300">
        <f>SUM(L143:N143)</f>
        <v>21.356296089517393</v>
      </c>
      <c r="P143" s="300"/>
      <c r="Q143" s="300">
        <v>13.637919886051979</v>
      </c>
      <c r="R143" s="300">
        <v>5.7803377286015998</v>
      </c>
      <c r="S143" s="300">
        <v>3.5717663883084305</v>
      </c>
      <c r="T143" s="300">
        <f>SUM(Q143:S143)</f>
        <v>22.990024002962006</v>
      </c>
      <c r="U143" s="300"/>
      <c r="V143" s="300">
        <v>14.896565533274785</v>
      </c>
      <c r="W143" s="300">
        <v>6.3362146713582224</v>
      </c>
      <c r="X143" s="300">
        <v>4.1338708542469238</v>
      </c>
      <c r="Y143" s="300">
        <f>SUM(V143:X143)</f>
        <v>25.366651058879931</v>
      </c>
    </row>
    <row r="144" spans="1:25" x14ac:dyDescent="0.2">
      <c r="A144" s="260" t="s">
        <v>364</v>
      </c>
      <c r="B144" s="300">
        <v>18.405115104796373</v>
      </c>
      <c r="C144" s="300">
        <v>2.3369923566323241</v>
      </c>
      <c r="D144" s="300">
        <v>5.055331226355972</v>
      </c>
      <c r="E144" s="300">
        <f t="shared" ref="E144:E145" si="224">SUM(B144:D144)</f>
        <v>25.797438687784666</v>
      </c>
      <c r="F144" s="300"/>
      <c r="G144" s="300">
        <v>19.13602674564849</v>
      </c>
      <c r="H144" s="300">
        <v>2.3366700787840289</v>
      </c>
      <c r="I144" s="300">
        <v>5.0106403292240991</v>
      </c>
      <c r="J144" s="300">
        <f t="shared" ref="J144:J145" si="225">SUM(G144:I144)</f>
        <v>26.483337153656617</v>
      </c>
      <c r="K144" s="300"/>
      <c r="L144" s="300">
        <v>19.034464916055757</v>
      </c>
      <c r="M144" s="300">
        <v>3.0488659500672015</v>
      </c>
      <c r="N144" s="300">
        <v>3.9103730443596443</v>
      </c>
      <c r="O144" s="300">
        <f t="shared" ref="O144:O145" si="226">SUM(L144:N144)</f>
        <v>25.993703910482605</v>
      </c>
      <c r="P144" s="300"/>
      <c r="Q144" s="300">
        <v>19.77099518670979</v>
      </c>
      <c r="R144" s="300">
        <v>3.2839325294729638</v>
      </c>
      <c r="S144" s="300">
        <v>4.1730482808552347</v>
      </c>
      <c r="T144" s="300">
        <f t="shared" ref="T144:T145" si="227">SUM(Q144:S144)</f>
        <v>27.227975997037987</v>
      </c>
      <c r="U144" s="300"/>
      <c r="V144" s="300">
        <v>20.769993421843381</v>
      </c>
      <c r="W144" s="300">
        <v>3.6930954644512179</v>
      </c>
      <c r="X144" s="300">
        <v>4.5782600548254084</v>
      </c>
      <c r="Y144" s="300">
        <f t="shared" ref="Y144:Y145" si="228">SUM(V144:X144)</f>
        <v>29.041348941120006</v>
      </c>
    </row>
    <row r="145" spans="1:25" x14ac:dyDescent="0.2">
      <c r="A145" s="264" t="s">
        <v>363</v>
      </c>
      <c r="B145" s="301">
        <f>SUM(B143:B144)</f>
        <v>29.638459035507211</v>
      </c>
      <c r="C145" s="301">
        <f t="shared" ref="C145" si="229">SUM(C143:C144)</f>
        <v>9.7454728144611025</v>
      </c>
      <c r="D145" s="301">
        <f t="shared" ref="D145" si="230">SUM(D143:D144)</f>
        <v>8.8290681500316843</v>
      </c>
      <c r="E145" s="301">
        <f t="shared" si="224"/>
        <v>48.212999999999994</v>
      </c>
      <c r="F145" s="301"/>
      <c r="G145" s="301">
        <f>SUM(G143:G144)</f>
        <v>32.690456744983294</v>
      </c>
      <c r="H145" s="301">
        <f t="shared" ref="H145" si="231">SUM(H143:H144)</f>
        <v>8.1858252891396646</v>
      </c>
      <c r="I145" s="301">
        <f t="shared" ref="I145" si="232">SUM(I143:I144)</f>
        <v>10.285717965877026</v>
      </c>
      <c r="J145" s="301">
        <f t="shared" si="225"/>
        <v>51.161999999999985</v>
      </c>
      <c r="K145" s="301"/>
      <c r="L145" s="301">
        <f>SUM(L143:L144)</f>
        <v>31.767170967068367</v>
      </c>
      <c r="M145" s="301">
        <f t="shared" ref="M145" si="233">SUM(M143:M144)</f>
        <v>8.4392971828679322</v>
      </c>
      <c r="N145" s="301">
        <f t="shared" ref="N145" si="234">SUM(N143:N144)</f>
        <v>7.1435318500636971</v>
      </c>
      <c r="O145" s="301">
        <f t="shared" si="226"/>
        <v>47.349999999999994</v>
      </c>
      <c r="P145" s="301"/>
      <c r="Q145" s="301">
        <f>SUM(Q143:Q144)</f>
        <v>33.408915072761772</v>
      </c>
      <c r="R145" s="301">
        <f t="shared" ref="R145" si="235">SUM(R143:R144)</f>
        <v>9.0642702580745631</v>
      </c>
      <c r="S145" s="301">
        <f t="shared" ref="S145" si="236">SUM(S143:S144)</f>
        <v>7.7448146691636648</v>
      </c>
      <c r="T145" s="301">
        <f t="shared" si="227"/>
        <v>50.218000000000004</v>
      </c>
      <c r="U145" s="301"/>
      <c r="V145" s="301">
        <f>SUM(V143:V144)</f>
        <v>35.666558955118163</v>
      </c>
      <c r="W145" s="301">
        <f t="shared" ref="W145" si="237">SUM(W143:W144)</f>
        <v>10.029310135809441</v>
      </c>
      <c r="X145" s="301">
        <f t="shared" ref="X145" si="238">SUM(X143:X144)</f>
        <v>8.7121309090723322</v>
      </c>
      <c r="Y145" s="301">
        <f t="shared" si="228"/>
        <v>54.40799999999993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5.0183745539472193</v>
      </c>
      <c r="C152" s="300">
        <v>4.4962737455897894</v>
      </c>
      <c r="D152" s="300">
        <v>1.5823264983517622</v>
      </c>
      <c r="E152" s="300">
        <f>SUM(B152:D152)</f>
        <v>11.09697479788877</v>
      </c>
      <c r="F152" s="300"/>
      <c r="G152" s="300">
        <v>6.4622938929449809</v>
      </c>
      <c r="H152" s="300">
        <v>5.4357065545511523</v>
      </c>
      <c r="I152" s="300">
        <v>2.4345693540007658</v>
      </c>
      <c r="J152" s="300">
        <f>SUM(G152:I152)</f>
        <v>14.3325698014969</v>
      </c>
      <c r="K152" s="300"/>
      <c r="L152" s="300">
        <v>5.1086353818787522</v>
      </c>
      <c r="M152" s="300">
        <v>5.2038782725616697</v>
      </c>
      <c r="N152" s="300">
        <v>2.0877300175905202</v>
      </c>
      <c r="O152" s="300">
        <f>SUM(L152:N152)</f>
        <v>12.400243672030943</v>
      </c>
      <c r="P152" s="300"/>
      <c r="Q152" s="300">
        <v>5.5229887566067282</v>
      </c>
      <c r="R152" s="300">
        <v>5.4228924170188462</v>
      </c>
      <c r="S152" s="300">
        <v>2.1803017137988268</v>
      </c>
      <c r="T152" s="300">
        <f>SUM(Q152:S152)</f>
        <v>13.126182887424401</v>
      </c>
      <c r="U152" s="300"/>
      <c r="V152" s="300">
        <v>6.2836518321245975</v>
      </c>
      <c r="W152" s="300">
        <v>5.8290063225540232</v>
      </c>
      <c r="X152" s="300">
        <v>2.4481721346624505</v>
      </c>
      <c r="Y152" s="300">
        <f>SUM(V152:X152)</f>
        <v>14.560830289341069</v>
      </c>
    </row>
    <row r="153" spans="1:25" x14ac:dyDescent="0.2">
      <c r="A153" s="260" t="s">
        <v>364</v>
      </c>
      <c r="B153" s="300">
        <v>8.9993763153869004</v>
      </c>
      <c r="C153" s="300">
        <v>3.1513334086340996</v>
      </c>
      <c r="D153" s="300">
        <v>2.2013154780901911</v>
      </c>
      <c r="E153" s="300">
        <f t="shared" ref="E153:E154" si="239">SUM(B153:D153)</f>
        <v>14.352025202111191</v>
      </c>
      <c r="F153" s="300"/>
      <c r="G153" s="300">
        <v>10.799447565546007</v>
      </c>
      <c r="H153" s="300">
        <v>4.3954223038510563</v>
      </c>
      <c r="I153" s="300">
        <v>2.9475603291060901</v>
      </c>
      <c r="J153" s="300">
        <f t="shared" ref="J153:J154" si="240">SUM(G153:I153)</f>
        <v>18.142430198503153</v>
      </c>
      <c r="K153" s="300"/>
      <c r="L153" s="300">
        <v>9.2511520652941091</v>
      </c>
      <c r="M153" s="300">
        <v>4.055985479249764</v>
      </c>
      <c r="N153" s="300">
        <v>2.3036187834251947</v>
      </c>
      <c r="O153" s="300">
        <f t="shared" ref="O153:O154" si="241">SUM(L153:N153)</f>
        <v>15.610756327969069</v>
      </c>
      <c r="P153" s="300"/>
      <c r="Q153" s="300">
        <v>9.8249201028527686</v>
      </c>
      <c r="R153" s="300">
        <v>4.2986881660417131</v>
      </c>
      <c r="S153" s="300">
        <v>2.4082088436810407</v>
      </c>
      <c r="T153" s="300">
        <f t="shared" ref="T153:T154" si="242">SUM(Q153:S153)</f>
        <v>16.531817112575524</v>
      </c>
      <c r="U153" s="300"/>
      <c r="V153" s="300">
        <v>10.934337230157256</v>
      </c>
      <c r="W153" s="300">
        <v>4.7403369837838287</v>
      </c>
      <c r="X153" s="300">
        <v>2.6884954967178429</v>
      </c>
      <c r="Y153" s="300">
        <f t="shared" ref="Y153:Y154" si="243">SUM(V153:X153)</f>
        <v>18.363169710658926</v>
      </c>
    </row>
    <row r="154" spans="1:25" x14ac:dyDescent="0.2">
      <c r="A154" s="264" t="s">
        <v>363</v>
      </c>
      <c r="B154" s="301">
        <f>SUM(B152:B153)</f>
        <v>14.017750869334119</v>
      </c>
      <c r="C154" s="301">
        <f t="shared" ref="C154" si="244">SUM(C152:C153)</f>
        <v>7.6476071542238895</v>
      </c>
      <c r="D154" s="301">
        <f t="shared" ref="D154" si="245">SUM(D152:D153)</f>
        <v>3.7836419764419533</v>
      </c>
      <c r="E154" s="301">
        <f t="shared" si="239"/>
        <v>25.448999999999959</v>
      </c>
      <c r="F154" s="301"/>
      <c r="G154" s="301">
        <f>SUM(G152:G153)</f>
        <v>17.261741458490988</v>
      </c>
      <c r="H154" s="301">
        <f t="shared" ref="H154" si="246">SUM(H152:H153)</f>
        <v>9.8311288584022094</v>
      </c>
      <c r="I154" s="301">
        <f t="shared" ref="I154" si="247">SUM(I152:I153)</f>
        <v>5.3821296831068555</v>
      </c>
      <c r="J154" s="301">
        <f t="shared" si="240"/>
        <v>32.475000000000051</v>
      </c>
      <c r="K154" s="301"/>
      <c r="L154" s="301">
        <f>SUM(L152:L153)</f>
        <v>14.359787447172861</v>
      </c>
      <c r="M154" s="301">
        <f t="shared" ref="M154" si="248">SUM(M152:M153)</f>
        <v>9.2598637518114337</v>
      </c>
      <c r="N154" s="301">
        <f t="shared" ref="N154" si="249">SUM(N152:N153)</f>
        <v>4.3913488010157149</v>
      </c>
      <c r="O154" s="301">
        <f t="shared" si="241"/>
        <v>28.01100000000001</v>
      </c>
      <c r="P154" s="301"/>
      <c r="Q154" s="301">
        <f>SUM(Q152:Q153)</f>
        <v>15.347908859459498</v>
      </c>
      <c r="R154" s="301">
        <f t="shared" ref="R154" si="250">SUM(R152:R153)</f>
        <v>9.7215805830605593</v>
      </c>
      <c r="S154" s="301">
        <f t="shared" ref="S154" si="251">SUM(S152:S153)</f>
        <v>4.5885105574798679</v>
      </c>
      <c r="T154" s="301">
        <f t="shared" si="242"/>
        <v>29.657999999999927</v>
      </c>
      <c r="U154" s="301"/>
      <c r="V154" s="301">
        <f>SUM(V152:V153)</f>
        <v>17.217989062281852</v>
      </c>
      <c r="W154" s="301">
        <f t="shared" ref="W154" si="252">SUM(W152:W153)</f>
        <v>10.569343306337853</v>
      </c>
      <c r="X154" s="301">
        <f t="shared" ref="X154" si="253">SUM(X152:X153)</f>
        <v>5.136667631380293</v>
      </c>
      <c r="Y154" s="301">
        <f t="shared" si="243"/>
        <v>32.923999999999999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4.2265229525698143</v>
      </c>
      <c r="C161" s="300">
        <v>3.499180742520033</v>
      </c>
      <c r="D161" s="300">
        <v>0.42112655173462971</v>
      </c>
      <c r="E161" s="300">
        <f>SUM(B161:D161)</f>
        <v>8.1468302468244769</v>
      </c>
      <c r="F161" s="300"/>
      <c r="G161" s="300">
        <v>4.3774340350332466</v>
      </c>
      <c r="H161" s="300">
        <v>3.5334246711327983</v>
      </c>
      <c r="I161" s="300">
        <v>0.34352891133304225</v>
      </c>
      <c r="J161" s="300">
        <f>SUM(G161:I161)</f>
        <v>8.2543876174990878</v>
      </c>
      <c r="K161" s="300"/>
      <c r="L161" s="300">
        <v>4.4904162868065471</v>
      </c>
      <c r="M161" s="300">
        <v>3.5742026999737004</v>
      </c>
      <c r="N161" s="300">
        <v>0.4827853970051651</v>
      </c>
      <c r="O161" s="300">
        <f>SUM(L161:N161)</f>
        <v>8.5474043837854126</v>
      </c>
      <c r="P161" s="300"/>
      <c r="Q161" s="300">
        <v>4.6936511143826554</v>
      </c>
      <c r="R161" s="300">
        <v>3.7436636909026473</v>
      </c>
      <c r="S161" s="300">
        <v>0.50528503391048607</v>
      </c>
      <c r="T161" s="300">
        <f>SUM(Q161:S161)</f>
        <v>8.9425998391957879</v>
      </c>
      <c r="U161" s="300"/>
      <c r="V161" s="300">
        <v>4.686553408985854</v>
      </c>
      <c r="W161" s="300">
        <v>3.7396535991786051</v>
      </c>
      <c r="X161" s="300">
        <v>0.50869154481530254</v>
      </c>
      <c r="Y161" s="300">
        <f>SUM(V161:X161)</f>
        <v>8.934898552979762</v>
      </c>
    </row>
    <row r="162" spans="1:25" x14ac:dyDescent="0.2">
      <c r="A162" s="260" t="s">
        <v>364</v>
      </c>
      <c r="B162" s="300">
        <v>5.325058289965213</v>
      </c>
      <c r="C162" s="300">
        <v>0.76841992034033313</v>
      </c>
      <c r="D162" s="300">
        <v>0.43969154286998002</v>
      </c>
      <c r="E162" s="300">
        <f t="shared" ref="E162:E163" si="254">SUM(B162:D162)</f>
        <v>6.5331697531755264</v>
      </c>
      <c r="F162" s="300"/>
      <c r="G162" s="300">
        <v>5.2489997765294936</v>
      </c>
      <c r="H162" s="300">
        <v>0.75992429118578475</v>
      </c>
      <c r="I162" s="300">
        <v>0.35768831478564728</v>
      </c>
      <c r="J162" s="300">
        <f t="shared" ref="J162:J163" si="255">SUM(G162:I162)</f>
        <v>6.3666123825009251</v>
      </c>
      <c r="K162" s="300"/>
      <c r="L162" s="300">
        <v>5.3957342430030488</v>
      </c>
      <c r="M162" s="300">
        <v>0.77707638264255186</v>
      </c>
      <c r="N162" s="300">
        <v>0.29178499056901758</v>
      </c>
      <c r="O162" s="300">
        <f t="shared" ref="O162:O163" si="256">SUM(L162:N162)</f>
        <v>6.4645956162146181</v>
      </c>
      <c r="P162" s="300"/>
      <c r="Q162" s="300">
        <v>5.5261253942898785</v>
      </c>
      <c r="R162" s="300">
        <v>0.85599839184803195</v>
      </c>
      <c r="S162" s="300">
        <v>0.30527637466626972</v>
      </c>
      <c r="T162" s="300">
        <f t="shared" ref="T162:T163" si="257">SUM(Q162:S162)</f>
        <v>6.68740016080418</v>
      </c>
      <c r="U162" s="300"/>
      <c r="V162" s="300">
        <v>5.2931561162230727</v>
      </c>
      <c r="W162" s="300">
        <v>0.94286004408644408</v>
      </c>
      <c r="X162" s="300">
        <v>0.30808528671073659</v>
      </c>
      <c r="Y162" s="300">
        <f t="shared" ref="Y162:Y163" si="258">SUM(V162:X162)</f>
        <v>6.5441014470202532</v>
      </c>
    </row>
    <row r="163" spans="1:25" x14ac:dyDescent="0.2">
      <c r="A163" s="264" t="s">
        <v>363</v>
      </c>
      <c r="B163" s="301">
        <f>SUM(B161:B162)</f>
        <v>9.5515812425350273</v>
      </c>
      <c r="C163" s="301">
        <f t="shared" ref="C163" si="259">SUM(C161:C162)</f>
        <v>4.2676006628603664</v>
      </c>
      <c r="D163" s="301">
        <f t="shared" ref="D163" si="260">SUM(D161:D162)</f>
        <v>0.86081809460460978</v>
      </c>
      <c r="E163" s="301">
        <f t="shared" si="254"/>
        <v>14.680000000000003</v>
      </c>
      <c r="F163" s="301"/>
      <c r="G163" s="301">
        <f>SUM(G161:G162)</f>
        <v>9.626433811562741</v>
      </c>
      <c r="H163" s="301">
        <f t="shared" ref="H163" si="261">SUM(H161:H162)</f>
        <v>4.293348962318583</v>
      </c>
      <c r="I163" s="301">
        <f t="shared" ref="I163" si="262">SUM(I161:I162)</f>
        <v>0.70121722611868953</v>
      </c>
      <c r="J163" s="301">
        <f t="shared" si="255"/>
        <v>14.621000000000013</v>
      </c>
      <c r="K163" s="301"/>
      <c r="L163" s="301">
        <f>SUM(L161:L162)</f>
        <v>9.886150529809596</v>
      </c>
      <c r="M163" s="301">
        <f t="shared" ref="M163" si="263">SUM(M161:M162)</f>
        <v>4.3512790826162524</v>
      </c>
      <c r="N163" s="301">
        <f t="shared" ref="N163" si="264">SUM(N161:N162)</f>
        <v>0.77457038757418273</v>
      </c>
      <c r="O163" s="301">
        <f t="shared" si="256"/>
        <v>15.012000000000032</v>
      </c>
      <c r="P163" s="301"/>
      <c r="Q163" s="301">
        <f>SUM(Q161:Q162)</f>
        <v>10.219776508672535</v>
      </c>
      <c r="R163" s="301">
        <f t="shared" ref="R163" si="265">SUM(R161:R162)</f>
        <v>4.5996620827506796</v>
      </c>
      <c r="S163" s="301">
        <f t="shared" ref="S163" si="266">SUM(S161:S162)</f>
        <v>0.81056140857675585</v>
      </c>
      <c r="T163" s="301">
        <f t="shared" si="257"/>
        <v>15.629999999999971</v>
      </c>
      <c r="U163" s="301"/>
      <c r="V163" s="301">
        <f>SUM(V161:V162)</f>
        <v>9.9797095252089267</v>
      </c>
      <c r="W163" s="301">
        <f t="shared" ref="W163" si="267">SUM(W161:W162)</f>
        <v>4.6825136432650494</v>
      </c>
      <c r="X163" s="301">
        <f t="shared" ref="X163" si="268">SUM(X161:X162)</f>
        <v>0.81677683152603908</v>
      </c>
      <c r="Y163" s="301">
        <f t="shared" si="258"/>
        <v>15.479000000000013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16.960432559738827</v>
      </c>
      <c r="C170" s="300">
        <v>21.622348833543192</v>
      </c>
      <c r="D170" s="300">
        <v>5.2216101612998553</v>
      </c>
      <c r="E170" s="300">
        <f>SUM(B170:D170)</f>
        <v>43.804391554581876</v>
      </c>
      <c r="F170" s="300"/>
      <c r="G170" s="300">
        <v>16.902397426016297</v>
      </c>
      <c r="H170" s="300">
        <v>22.34732527004595</v>
      </c>
      <c r="I170" s="300">
        <v>5.0724065145399786</v>
      </c>
      <c r="J170" s="300">
        <f>SUM(G170:I170)</f>
        <v>44.322129210602228</v>
      </c>
      <c r="K170" s="300"/>
      <c r="L170" s="300">
        <v>15.581971755152169</v>
      </c>
      <c r="M170" s="300">
        <v>21.471255718057574</v>
      </c>
      <c r="N170" s="300">
        <v>4.8541425497092456</v>
      </c>
      <c r="O170" s="300">
        <f>SUM(L170:N170)</f>
        <v>41.90737002291899</v>
      </c>
      <c r="P170" s="300"/>
      <c r="Q170" s="300">
        <v>15.816779071976125</v>
      </c>
      <c r="R170" s="300">
        <v>20.862052009112421</v>
      </c>
      <c r="S170" s="300">
        <v>4.8739964019887951</v>
      </c>
      <c r="T170" s="300">
        <f>SUM(Q170:S170)</f>
        <v>41.552827483077344</v>
      </c>
      <c r="U170" s="300"/>
      <c r="V170" s="300">
        <v>17.182229945314131</v>
      </c>
      <c r="W170" s="300">
        <v>20.716934770640115</v>
      </c>
      <c r="X170" s="300">
        <v>5.0671245425711513</v>
      </c>
      <c r="Y170" s="300">
        <f>SUM(V170:X170)</f>
        <v>42.966289258525393</v>
      </c>
    </row>
    <row r="171" spans="1:25" x14ac:dyDescent="0.2">
      <c r="A171" s="260" t="s">
        <v>364</v>
      </c>
      <c r="B171" s="300">
        <v>11.129317567347604</v>
      </c>
      <c r="C171" s="300">
        <v>4.4336915833149479</v>
      </c>
      <c r="D171" s="300">
        <v>2.3775992947555356</v>
      </c>
      <c r="E171" s="300">
        <f t="shared" ref="E171" si="269">SUM(B171:D171)</f>
        <v>17.940608445418086</v>
      </c>
      <c r="F171" s="300"/>
      <c r="G171" s="300">
        <v>10.703595025746054</v>
      </c>
      <c r="H171" s="300">
        <v>4.8978777663603772</v>
      </c>
      <c r="I171" s="300">
        <v>2.9893979972912179</v>
      </c>
      <c r="J171" s="300">
        <f t="shared" ref="J171:J172" si="270">SUM(G171:I171)</f>
        <v>18.590870789397648</v>
      </c>
      <c r="K171" s="300"/>
      <c r="L171" s="300">
        <v>9.9556324268041916</v>
      </c>
      <c r="M171" s="300">
        <v>5.0134950579884352</v>
      </c>
      <c r="N171" s="300">
        <v>3.2315024922883873</v>
      </c>
      <c r="O171" s="300">
        <f t="shared" ref="O171:O172" si="271">SUM(L171:N171)</f>
        <v>18.200629977081014</v>
      </c>
      <c r="P171" s="300"/>
      <c r="Q171" s="300">
        <v>9.756802792082258</v>
      </c>
      <c r="R171" s="300">
        <v>5.0452729365878684</v>
      </c>
      <c r="S171" s="300">
        <v>3.2710967882525965</v>
      </c>
      <c r="T171" s="300">
        <f t="shared" ref="T171:T172" si="272">SUM(Q171:S171)</f>
        <v>18.073172516922721</v>
      </c>
      <c r="U171" s="300"/>
      <c r="V171" s="300">
        <v>9.8733143836038888</v>
      </c>
      <c r="W171" s="300">
        <v>5.3511866554385623</v>
      </c>
      <c r="X171" s="300">
        <v>3.5002097024321932</v>
      </c>
      <c r="Y171" s="300">
        <f t="shared" ref="Y171:Y172" si="273">SUM(V171:X171)</f>
        <v>18.724710741474645</v>
      </c>
    </row>
    <row r="172" spans="1:25" x14ac:dyDescent="0.2">
      <c r="A172" s="264" t="s">
        <v>363</v>
      </c>
      <c r="B172" s="301">
        <f>SUM(B170:B171)</f>
        <v>28.089750127086432</v>
      </c>
      <c r="C172" s="301">
        <f t="shared" ref="C172" si="274">SUM(C170:C171)</f>
        <v>26.056040416858139</v>
      </c>
      <c r="D172" s="301">
        <f t="shared" ref="D172" si="275">SUM(D170:D171)</f>
        <v>7.5992094560553909</v>
      </c>
      <c r="E172" s="301">
        <f>SUM(B172:D172)</f>
        <v>61.744999999999962</v>
      </c>
      <c r="F172" s="301"/>
      <c r="G172" s="301">
        <f>SUM(G170:G171)</f>
        <v>27.605992451762351</v>
      </c>
      <c r="H172" s="301">
        <f t="shared" ref="H172" si="276">SUM(H170:H171)</f>
        <v>27.245203036406327</v>
      </c>
      <c r="I172" s="301">
        <f t="shared" ref="I172" si="277">SUM(I170:I171)</f>
        <v>8.0618045118311965</v>
      </c>
      <c r="J172" s="301">
        <f t="shared" si="270"/>
        <v>62.912999999999876</v>
      </c>
      <c r="K172" s="301"/>
      <c r="L172" s="301">
        <f>SUM(L170:L171)</f>
        <v>25.537604181956361</v>
      </c>
      <c r="M172" s="301">
        <f t="shared" ref="M172" si="278">SUM(M170:M171)</f>
        <v>26.48475077604601</v>
      </c>
      <c r="N172" s="301">
        <f t="shared" ref="N172" si="279">SUM(N170:N171)</f>
        <v>8.0856450419976333</v>
      </c>
      <c r="O172" s="301">
        <f t="shared" si="271"/>
        <v>60.108000000000004</v>
      </c>
      <c r="P172" s="301"/>
      <c r="Q172" s="301">
        <f>SUM(Q170:Q171)</f>
        <v>25.573581864058383</v>
      </c>
      <c r="R172" s="301">
        <f t="shared" ref="R172" si="280">SUM(R170:R171)</f>
        <v>25.907324945700289</v>
      </c>
      <c r="S172" s="301">
        <f t="shared" ref="S172" si="281">SUM(S170:S171)</f>
        <v>8.1450931902413917</v>
      </c>
      <c r="T172" s="301">
        <f t="shared" si="272"/>
        <v>59.626000000000062</v>
      </c>
      <c r="U172" s="301"/>
      <c r="V172" s="301">
        <f>SUM(V170:V171)</f>
        <v>27.055544328918018</v>
      </c>
      <c r="W172" s="301">
        <f t="shared" ref="W172" si="282">SUM(W170:W171)</f>
        <v>26.068121426078676</v>
      </c>
      <c r="X172" s="301">
        <f t="shared" ref="X172" si="283">SUM(X170:X171)</f>
        <v>8.5673342450033445</v>
      </c>
      <c r="Y172" s="301">
        <f t="shared" si="273"/>
        <v>61.691000000000038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16.628162769576036</v>
      </c>
      <c r="C179" s="300">
        <v>15.701252648623564</v>
      </c>
      <c r="D179" s="300">
        <v>3.6601923079384759</v>
      </c>
      <c r="E179" s="300">
        <f>SUM(B179:D179)</f>
        <v>35.989607726138075</v>
      </c>
      <c r="F179" s="300"/>
      <c r="G179" s="300">
        <v>18.421821980493494</v>
      </c>
      <c r="H179" s="300">
        <v>17.390877885253062</v>
      </c>
      <c r="I179" s="300">
        <v>3.5777723034677633</v>
      </c>
      <c r="J179" s="300">
        <f>SUM(G179:I179)</f>
        <v>39.390472169214313</v>
      </c>
      <c r="K179" s="300"/>
      <c r="L179" s="300">
        <v>18.044537054843445</v>
      </c>
      <c r="M179" s="300">
        <v>16.850578299885434</v>
      </c>
      <c r="N179" s="300">
        <v>3.4842083772445882</v>
      </c>
      <c r="O179" s="300">
        <f>SUM(L179:N179)</f>
        <v>38.379323731973471</v>
      </c>
      <c r="P179" s="300"/>
      <c r="Q179" s="300">
        <v>19.161087438789444</v>
      </c>
      <c r="R179" s="300">
        <v>16.850962013817593</v>
      </c>
      <c r="S179" s="300">
        <v>3.7903572140388779</v>
      </c>
      <c r="T179" s="300">
        <f>SUM(Q179:S179)</f>
        <v>39.802406666645915</v>
      </c>
      <c r="U179" s="300"/>
      <c r="V179" s="300">
        <v>20.365395314336283</v>
      </c>
      <c r="W179" s="300">
        <v>15.820662990007957</v>
      </c>
      <c r="X179" s="300">
        <v>4.1301021365400992</v>
      </c>
      <c r="Y179" s="300">
        <f>SUM(V179:X179)</f>
        <v>40.316160440884346</v>
      </c>
    </row>
    <row r="180" spans="1:25" x14ac:dyDescent="0.2">
      <c r="A180" s="260" t="s">
        <v>364</v>
      </c>
      <c r="B180" s="300">
        <v>6.9546661134619461</v>
      </c>
      <c r="C180" s="300">
        <v>2.5987064660543204</v>
      </c>
      <c r="D180" s="300">
        <v>0.55901969434566512</v>
      </c>
      <c r="E180" s="300">
        <f t="shared" ref="E180:E181" si="284">SUM(B180:D180)</f>
        <v>10.112392273861932</v>
      </c>
      <c r="F180" s="300"/>
      <c r="G180" s="300">
        <v>6.3887960334614124</v>
      </c>
      <c r="H180" s="300">
        <v>2.092627920931228</v>
      </c>
      <c r="I180" s="300">
        <v>0.95110387639307525</v>
      </c>
      <c r="J180" s="300">
        <f t="shared" ref="J180:J181" si="285">SUM(G180:I180)</f>
        <v>9.4325278307857161</v>
      </c>
      <c r="K180" s="300"/>
      <c r="L180" s="300">
        <v>6.4422569852558267</v>
      </c>
      <c r="M180" s="300">
        <v>2.7580580231892773</v>
      </c>
      <c r="N180" s="300">
        <v>0.87236125958139543</v>
      </c>
      <c r="O180" s="300">
        <f t="shared" ref="O180:O181" si="286">SUM(L180:N180)</f>
        <v>10.0726762680265</v>
      </c>
      <c r="P180" s="300"/>
      <c r="Q180" s="300">
        <v>6.6870083867987908</v>
      </c>
      <c r="R180" s="300">
        <v>2.8985622213534232</v>
      </c>
      <c r="S180" s="300">
        <v>0.87102272520194435</v>
      </c>
      <c r="T180" s="300">
        <f t="shared" ref="T180:T181" si="287">SUM(Q180:S180)</f>
        <v>10.456593333354158</v>
      </c>
      <c r="U180" s="300"/>
      <c r="V180" s="300">
        <v>6.8053848299060746</v>
      </c>
      <c r="W180" s="300">
        <v>3.0182186608243113</v>
      </c>
      <c r="X180" s="300">
        <v>0.81023606838526407</v>
      </c>
      <c r="Y180" s="300">
        <f t="shared" ref="Y180:Y181" si="288">SUM(V180:X180)</f>
        <v>10.63383955911565</v>
      </c>
    </row>
    <row r="181" spans="1:25" x14ac:dyDescent="0.2">
      <c r="A181" s="264" t="s">
        <v>363</v>
      </c>
      <c r="B181" s="301">
        <f>SUM(B179:B180)</f>
        <v>23.582828883037983</v>
      </c>
      <c r="C181" s="301">
        <f t="shared" ref="C181" si="289">SUM(C179:C180)</f>
        <v>18.299959114677883</v>
      </c>
      <c r="D181" s="301">
        <f t="shared" ref="D181" si="290">SUM(D179:D180)</f>
        <v>4.2192120022841415</v>
      </c>
      <c r="E181" s="301">
        <f t="shared" si="284"/>
        <v>46.102000000000004</v>
      </c>
      <c r="F181" s="301"/>
      <c r="G181" s="301">
        <f>SUM(G179:G180)</f>
        <v>24.810618013954908</v>
      </c>
      <c r="H181" s="301">
        <f t="shared" ref="H181" si="291">SUM(H179:H180)</f>
        <v>19.48350580618429</v>
      </c>
      <c r="I181" s="301">
        <f t="shared" ref="I181" si="292">SUM(I179:I180)</f>
        <v>4.5288761798608386</v>
      </c>
      <c r="J181" s="301">
        <f t="shared" si="285"/>
        <v>48.823000000000036</v>
      </c>
      <c r="K181" s="301"/>
      <c r="L181" s="301">
        <f>SUM(L179:L180)</f>
        <v>24.486794040099273</v>
      </c>
      <c r="M181" s="301">
        <f t="shared" ref="M181" si="293">SUM(M179:M180)</f>
        <v>19.608636323074712</v>
      </c>
      <c r="N181" s="301">
        <f t="shared" ref="N181" si="294">SUM(N179:N180)</f>
        <v>4.3565696368259834</v>
      </c>
      <c r="O181" s="301">
        <f t="shared" si="286"/>
        <v>48.45199999999997</v>
      </c>
      <c r="P181" s="301"/>
      <c r="Q181" s="301">
        <f>SUM(Q179:Q180)</f>
        <v>25.848095825588235</v>
      </c>
      <c r="R181" s="301">
        <f t="shared" ref="R181" si="295">SUM(R179:R180)</f>
        <v>19.749524235171016</v>
      </c>
      <c r="S181" s="301">
        <f t="shared" ref="S181" si="296">SUM(S179:S180)</f>
        <v>4.6613799392408222</v>
      </c>
      <c r="T181" s="301">
        <f t="shared" si="287"/>
        <v>50.259000000000079</v>
      </c>
      <c r="U181" s="301"/>
      <c r="V181" s="301">
        <f>SUM(V179:V180)</f>
        <v>27.170780144242357</v>
      </c>
      <c r="W181" s="301">
        <f t="shared" ref="W181" si="297">SUM(W179:W180)</f>
        <v>18.838881650832267</v>
      </c>
      <c r="X181" s="301">
        <f t="shared" ref="X181" si="298">SUM(X179:X180)</f>
        <v>4.9403382049253635</v>
      </c>
      <c r="Y181" s="301">
        <f t="shared" si="288"/>
        <v>50.949999999999982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1.3522669769664177</v>
      </c>
      <c r="C188" s="300">
        <v>2.2657861797682557</v>
      </c>
      <c r="D188" s="300">
        <v>1.5010098079055016</v>
      </c>
      <c r="E188" s="300">
        <f>SUM(B188:D188)</f>
        <v>5.1190629646401753</v>
      </c>
      <c r="F188" s="300"/>
      <c r="G188" s="300">
        <v>1.1730924565153036</v>
      </c>
      <c r="H188" s="300">
        <v>2.337903760854295</v>
      </c>
      <c r="I188" s="300">
        <v>1.3929322761148142</v>
      </c>
      <c r="J188" s="300">
        <f>SUM(G188:I188)</f>
        <v>4.903928493484413</v>
      </c>
      <c r="K188" s="300"/>
      <c r="L188" s="300">
        <v>1.3174829390792619</v>
      </c>
      <c r="M188" s="300">
        <v>2.2183924964612802</v>
      </c>
      <c r="N188" s="300">
        <v>1.6534407314754687</v>
      </c>
      <c r="O188" s="300">
        <f>SUM(L188:N188)</f>
        <v>5.1893161670160106</v>
      </c>
      <c r="P188" s="300"/>
      <c r="Q188" s="300">
        <v>1.3361254312310338</v>
      </c>
      <c r="R188" s="300">
        <v>2.3468289182079181</v>
      </c>
      <c r="S188" s="300">
        <v>1.6328724740595693</v>
      </c>
      <c r="T188" s="300">
        <f>SUM(Q188:S188)</f>
        <v>5.3158268234985213</v>
      </c>
      <c r="U188" s="300"/>
      <c r="V188" s="300">
        <v>1.337584533759925</v>
      </c>
      <c r="W188" s="300">
        <v>2.4851584627870738</v>
      </c>
      <c r="X188" s="300">
        <v>1.7552937970400491</v>
      </c>
      <c r="Y188" s="300">
        <f>SUM(V188:X188)</f>
        <v>5.5780367935870476</v>
      </c>
    </row>
    <row r="189" spans="1:25" x14ac:dyDescent="0.2">
      <c r="A189" s="260" t="s">
        <v>364</v>
      </c>
      <c r="B189" s="300">
        <v>2.2094265914669986</v>
      </c>
      <c r="C189" s="300">
        <v>1.5580956795387164</v>
      </c>
      <c r="D189" s="300">
        <v>2.1914147643541333</v>
      </c>
      <c r="E189" s="300">
        <f t="shared" ref="E189:E190" si="299">SUM(B189:D189)</f>
        <v>5.958937035359849</v>
      </c>
      <c r="F189" s="300"/>
      <c r="G189" s="300">
        <v>1.7588601149292755</v>
      </c>
      <c r="H189" s="300">
        <v>1.5157339783335648</v>
      </c>
      <c r="I189" s="300">
        <v>1.551477413252744</v>
      </c>
      <c r="J189" s="300">
        <f t="shared" ref="J189:J190" si="300">SUM(G189:I189)</f>
        <v>4.8260715065155848</v>
      </c>
      <c r="K189" s="300"/>
      <c r="L189" s="300">
        <v>1.778826891693474</v>
      </c>
      <c r="M189" s="300">
        <v>1.4250893988697799</v>
      </c>
      <c r="N189" s="300">
        <v>1.3207675424207266</v>
      </c>
      <c r="O189" s="300">
        <f t="shared" ref="O189:O190" si="301">SUM(L189:N189)</f>
        <v>4.52468383298398</v>
      </c>
      <c r="P189" s="300"/>
      <c r="Q189" s="300">
        <v>1.8894885411286115</v>
      </c>
      <c r="R189" s="300">
        <v>1.5525410916640685</v>
      </c>
      <c r="S189" s="300">
        <v>1.3851435437087927</v>
      </c>
      <c r="T189" s="300">
        <f t="shared" ref="T189:T190" si="302">SUM(Q189:S189)</f>
        <v>4.8271731765014732</v>
      </c>
      <c r="U189" s="300"/>
      <c r="V189" s="300">
        <v>2.030102522894814</v>
      </c>
      <c r="W189" s="300">
        <v>1.7268912057767358</v>
      </c>
      <c r="X189" s="300">
        <v>1.5519694777414046</v>
      </c>
      <c r="Y189" s="300">
        <f t="shared" ref="Y189:Y190" si="303">SUM(V189:X189)</f>
        <v>5.3089632064129546</v>
      </c>
    </row>
    <row r="190" spans="1:25" x14ac:dyDescent="0.2">
      <c r="A190" s="264" t="s">
        <v>363</v>
      </c>
      <c r="B190" s="301">
        <f>SUM(B188:B189)</f>
        <v>3.5616935684334163</v>
      </c>
      <c r="C190" s="301">
        <f t="shared" ref="C190" si="304">SUM(C188:C189)</f>
        <v>3.8238818593069723</v>
      </c>
      <c r="D190" s="301">
        <f t="shared" ref="D190" si="305">SUM(D188:D189)</f>
        <v>3.6924245722596352</v>
      </c>
      <c r="E190" s="301">
        <f t="shared" si="299"/>
        <v>11.078000000000024</v>
      </c>
      <c r="F190" s="301"/>
      <c r="G190" s="301">
        <f>SUM(G188:G189)</f>
        <v>2.9319525714445791</v>
      </c>
      <c r="H190" s="301">
        <f t="shared" ref="H190" si="306">SUM(H188:H189)</f>
        <v>3.8536377391878598</v>
      </c>
      <c r="I190" s="301">
        <f t="shared" ref="I190" si="307">SUM(I188:I189)</f>
        <v>2.944409689367558</v>
      </c>
      <c r="J190" s="301">
        <f t="shared" si="300"/>
        <v>9.7299999999999969</v>
      </c>
      <c r="K190" s="301"/>
      <c r="L190" s="301">
        <f>SUM(L188:L189)</f>
        <v>3.0963098307727357</v>
      </c>
      <c r="M190" s="301">
        <f t="shared" ref="M190" si="308">SUM(M188:M189)</f>
        <v>3.6434818953310604</v>
      </c>
      <c r="N190" s="301">
        <f t="shared" ref="N190" si="309">SUM(N188:N189)</f>
        <v>2.9742082738961955</v>
      </c>
      <c r="O190" s="301">
        <f t="shared" si="301"/>
        <v>9.7139999999999915</v>
      </c>
      <c r="P190" s="301"/>
      <c r="Q190" s="301">
        <f>SUM(Q188:Q189)</f>
        <v>3.2256139723596453</v>
      </c>
      <c r="R190" s="301">
        <f t="shared" ref="R190" si="310">SUM(R188:R189)</f>
        <v>3.8993700098719866</v>
      </c>
      <c r="S190" s="301">
        <f t="shared" ref="S190" si="311">SUM(S188:S189)</f>
        <v>3.0180160177683621</v>
      </c>
      <c r="T190" s="301">
        <f t="shared" si="302"/>
        <v>10.142999999999994</v>
      </c>
      <c r="U190" s="301"/>
      <c r="V190" s="301">
        <f>SUM(V188:V189)</f>
        <v>3.3676870566547388</v>
      </c>
      <c r="W190" s="301">
        <f t="shared" ref="W190" si="312">SUM(W188:W189)</f>
        <v>4.2120496685638091</v>
      </c>
      <c r="X190" s="301">
        <f t="shared" ref="X190" si="313">SUM(X188:X189)</f>
        <v>3.3072632747814534</v>
      </c>
      <c r="Y190" s="301">
        <f t="shared" si="303"/>
        <v>10.887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2.0855173768101434</v>
      </c>
      <c r="C197" s="300">
        <v>2.6109717569728392</v>
      </c>
      <c r="D197" s="300">
        <v>3.1213546474927494</v>
      </c>
      <c r="E197" s="300">
        <f>SUM(B197:D197)</f>
        <v>7.817843781275732</v>
      </c>
      <c r="F197" s="300"/>
      <c r="G197" s="300">
        <v>2.5041725727260959</v>
      </c>
      <c r="H197" s="300">
        <v>2.437523739370874</v>
      </c>
      <c r="I197" s="300">
        <v>2.9234308517581531</v>
      </c>
      <c r="J197" s="300">
        <f>SUM(G197:I197)</f>
        <v>7.8651271638551226</v>
      </c>
      <c r="K197" s="300"/>
      <c r="L197" s="300">
        <v>2.4095724532145115</v>
      </c>
      <c r="M197" s="300">
        <v>3.0797347918223057</v>
      </c>
      <c r="N197" s="300">
        <v>3.1567161456867909</v>
      </c>
      <c r="O197" s="300">
        <f>SUM(L197:N197)</f>
        <v>8.6460233907236095</v>
      </c>
      <c r="P197" s="300"/>
      <c r="Q197" s="300">
        <v>2.2006859984446541</v>
      </c>
      <c r="R197" s="300">
        <v>2.8622414250534294</v>
      </c>
      <c r="S197" s="300">
        <v>2.985454436148729</v>
      </c>
      <c r="T197" s="300">
        <f>SUM(Q197:S197)</f>
        <v>8.0483818596468115</v>
      </c>
      <c r="U197" s="300"/>
      <c r="V197" s="300">
        <v>2.0895041171858377</v>
      </c>
      <c r="W197" s="300">
        <v>2.7555414741396773</v>
      </c>
      <c r="X197" s="300">
        <v>2.9228823701317075</v>
      </c>
      <c r="Y197" s="300">
        <f>SUM(V197:X197)</f>
        <v>7.7679279614572234</v>
      </c>
    </row>
    <row r="198" spans="1:25" x14ac:dyDescent="0.2">
      <c r="A198" s="260" t="s">
        <v>364</v>
      </c>
      <c r="B198" s="300">
        <v>3.1980226598587018</v>
      </c>
      <c r="C198" s="300">
        <v>0.72883757979046004</v>
      </c>
      <c r="D198" s="300">
        <v>1.7672959790750991</v>
      </c>
      <c r="E198" s="300">
        <f t="shared" ref="E198:E199" si="314">SUM(B198:D198)</f>
        <v>5.6941562187242614</v>
      </c>
      <c r="F198" s="300"/>
      <c r="G198" s="300">
        <v>2.9124571938993156</v>
      </c>
      <c r="H198" s="300">
        <v>0.76396023582519923</v>
      </c>
      <c r="I198" s="300">
        <v>1.3234554064203923</v>
      </c>
      <c r="J198" s="300">
        <f t="shared" ref="J198:J199" si="315">SUM(G198:I198)</f>
        <v>4.999872836144907</v>
      </c>
      <c r="K198" s="300"/>
      <c r="L198" s="300">
        <v>2.0514209093888547</v>
      </c>
      <c r="M198" s="300">
        <v>0.60759996867740629</v>
      </c>
      <c r="N198" s="300">
        <v>0.96895573121012968</v>
      </c>
      <c r="O198" s="300">
        <f t="shared" ref="O198:O199" si="316">SUM(L198:N198)</f>
        <v>3.6279766092763905</v>
      </c>
      <c r="P198" s="300"/>
      <c r="Q198" s="300">
        <v>1.9975274316648424</v>
      </c>
      <c r="R198" s="300">
        <v>0.57081285456625919</v>
      </c>
      <c r="S198" s="300">
        <v>0.9422778541220842</v>
      </c>
      <c r="T198" s="300">
        <f t="shared" ref="T198:T199" si="317">SUM(Q198:S198)</f>
        <v>3.510618140353186</v>
      </c>
      <c r="U198" s="300"/>
      <c r="V198" s="300">
        <v>2.0816637249443359</v>
      </c>
      <c r="W198" s="300">
        <v>0.56957677420549724</v>
      </c>
      <c r="X198" s="300">
        <v>0.97783153939295031</v>
      </c>
      <c r="Y198" s="300">
        <f t="shared" ref="Y198:Y199" si="318">SUM(V198:X198)</f>
        <v>3.6290720385427835</v>
      </c>
    </row>
    <row r="199" spans="1:25" x14ac:dyDescent="0.2">
      <c r="A199" s="264" t="s">
        <v>363</v>
      </c>
      <c r="B199" s="301">
        <f>SUM(B197:B198)</f>
        <v>5.2835400366688452</v>
      </c>
      <c r="C199" s="301">
        <f t="shared" ref="C199" si="319">SUM(C197:C198)</f>
        <v>3.3398093367632993</v>
      </c>
      <c r="D199" s="301">
        <f t="shared" ref="D199" si="320">SUM(D197:D198)</f>
        <v>4.8886506265678484</v>
      </c>
      <c r="E199" s="301">
        <f t="shared" si="314"/>
        <v>13.511999999999993</v>
      </c>
      <c r="F199" s="301"/>
      <c r="G199" s="301">
        <f>SUM(G197:G198)</f>
        <v>5.4166297666254115</v>
      </c>
      <c r="H199" s="301">
        <f t="shared" ref="H199" si="321">SUM(H197:H198)</f>
        <v>3.2014839751960733</v>
      </c>
      <c r="I199" s="301">
        <f t="shared" ref="I199" si="322">SUM(I197:I198)</f>
        <v>4.2468862581785451</v>
      </c>
      <c r="J199" s="301">
        <f t="shared" si="315"/>
        <v>12.86500000000003</v>
      </c>
      <c r="K199" s="301"/>
      <c r="L199" s="301">
        <f>SUM(L197:L198)</f>
        <v>4.4609933626033662</v>
      </c>
      <c r="M199" s="301">
        <f t="shared" ref="M199" si="323">SUM(M197:M198)</f>
        <v>3.687334760499712</v>
      </c>
      <c r="N199" s="301">
        <f t="shared" ref="N199" si="324">SUM(N197:N198)</f>
        <v>4.1256718768969209</v>
      </c>
      <c r="O199" s="301">
        <f t="shared" si="316"/>
        <v>12.273999999999997</v>
      </c>
      <c r="P199" s="301"/>
      <c r="Q199" s="301">
        <f>SUM(Q197:Q198)</f>
        <v>4.1982134301094964</v>
      </c>
      <c r="R199" s="301">
        <f t="shared" ref="R199" si="325">SUM(R197:R198)</f>
        <v>3.4330542796196886</v>
      </c>
      <c r="S199" s="301">
        <f t="shared" ref="S199" si="326">SUM(S197:S198)</f>
        <v>3.9277322902708134</v>
      </c>
      <c r="T199" s="301">
        <f t="shared" si="317"/>
        <v>11.558999999999997</v>
      </c>
      <c r="U199" s="301"/>
      <c r="V199" s="301">
        <f>SUM(V197:V198)</f>
        <v>4.1711678421301741</v>
      </c>
      <c r="W199" s="301">
        <f t="shared" ref="W199" si="327">SUM(W197:W198)</f>
        <v>3.3251182483451744</v>
      </c>
      <c r="X199" s="301">
        <f t="shared" ref="X199" si="328">SUM(X197:X198)</f>
        <v>3.9007139095246579</v>
      </c>
      <c r="Y199" s="301">
        <f t="shared" si="318"/>
        <v>11.397000000000006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Oxfordshire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0.8427308538432321</v>
      </c>
      <c r="N7">
        <f>'Ind T4'!C122</f>
        <v>0.45104162653475388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0.99930572594666423</v>
      </c>
      <c r="N9">
        <f>'Ind T4'!C120</f>
        <v>0.33570317528348603</v>
      </c>
    </row>
    <row r="10" spans="1:16" x14ac:dyDescent="0.2">
      <c r="L10" s="13" t="str">
        <f>'Ind T4'!A80</f>
        <v>Education</v>
      </c>
      <c r="M10">
        <f>'Ind T4'!B119</f>
        <v>-0.53595971148254762</v>
      </c>
      <c r="N10">
        <f>'Ind T4'!C119</f>
        <v>0.17345097922214503</v>
      </c>
    </row>
    <row r="11" spans="1:16" x14ac:dyDescent="0.2">
      <c r="L11" s="13" t="str">
        <f>'Ind T4'!A79</f>
        <v>Public admin. and defence</v>
      </c>
      <c r="M11">
        <f>'Ind T4'!B118</f>
        <v>0.44827893904200167</v>
      </c>
      <c r="N11">
        <f>'Ind T4'!C118</f>
        <v>0.20443792540729699</v>
      </c>
    </row>
    <row r="12" spans="1:16" x14ac:dyDescent="0.2">
      <c r="L12" s="1" t="str">
        <f>CONCATENATE("[",'Ind T4'!A78,"]")</f>
        <v>[Non-marketed services]</v>
      </c>
      <c r="M12">
        <f>'Ind T4'!B117</f>
        <v>0.16999569476736642</v>
      </c>
      <c r="N12">
        <f>'Ind T4'!C117</f>
        <v>0.24124614866876115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-1.9035487710916121</v>
      </c>
      <c r="N14" s="13">
        <f>'Ind T4'!C115</f>
        <v>-0.4930010149947428</v>
      </c>
    </row>
    <row r="15" spans="1:16" x14ac:dyDescent="0.2">
      <c r="L15" s="13" t="str">
        <f>'Ind T4'!A75</f>
        <v>Arts and entertainment</v>
      </c>
      <c r="M15" s="13">
        <f>'Ind T4'!B114</f>
        <v>-2.5936325393874249</v>
      </c>
      <c r="N15" s="13">
        <f>'Ind T4'!C114</f>
        <v>0.76290388143551713</v>
      </c>
    </row>
    <row r="16" spans="1:16" x14ac:dyDescent="0.2">
      <c r="L16" s="13" t="str">
        <f>'Ind T4'!A74</f>
        <v>Support services</v>
      </c>
      <c r="M16" s="13">
        <f>'Ind T4'!B113</f>
        <v>1.9369366686416312</v>
      </c>
      <c r="N16" s="13">
        <f>'Ind T4'!C113</f>
        <v>1.0831883625585181</v>
      </c>
    </row>
    <row r="17" spans="12:14" x14ac:dyDescent="0.2">
      <c r="L17" s="13" t="str">
        <f>'Ind T4'!A73</f>
        <v>Professional services</v>
      </c>
      <c r="M17" s="13">
        <f>'Ind T4'!B112</f>
        <v>-0.36058581436835269</v>
      </c>
      <c r="N17" s="13">
        <f>'Ind T4'!C112</f>
        <v>0.93059927904446393</v>
      </c>
    </row>
    <row r="18" spans="12:14" x14ac:dyDescent="0.2">
      <c r="L18" s="13" t="str">
        <f>'Ind T4'!A72</f>
        <v>Real estate</v>
      </c>
      <c r="M18" s="13">
        <f>'Ind T4'!B111</f>
        <v>3.1225644463803715</v>
      </c>
      <c r="N18" s="13">
        <f>'Ind T4'!C111</f>
        <v>0.73598312128475563</v>
      </c>
    </row>
    <row r="19" spans="12:14" x14ac:dyDescent="0.2">
      <c r="L19" t="str">
        <f>'Ind T4'!A71</f>
        <v>Finance and insurance</v>
      </c>
      <c r="M19">
        <f>'Ind T4'!B110</f>
        <v>-1.4852834268963444</v>
      </c>
      <c r="N19">
        <f>'Ind T4'!C110</f>
        <v>-0.7059316456061282</v>
      </c>
    </row>
    <row r="20" spans="12:14" x14ac:dyDescent="0.2">
      <c r="L20" t="str">
        <f>'Ind T4'!A70</f>
        <v>Information technology</v>
      </c>
      <c r="M20">
        <f>'Ind T4'!B109</f>
        <v>1.2715654169059176</v>
      </c>
      <c r="N20">
        <f>'Ind T4'!C109</f>
        <v>1.1643470754179042</v>
      </c>
    </row>
    <row r="21" spans="12:14" x14ac:dyDescent="0.2">
      <c r="L21" t="str">
        <f>'Ind T4'!A69</f>
        <v>Media</v>
      </c>
      <c r="M21">
        <f>'Ind T4'!B108</f>
        <v>-2.8195486178836826</v>
      </c>
      <c r="N21">
        <f>'Ind T4'!C108</f>
        <v>-0.12554171571483863</v>
      </c>
    </row>
    <row r="22" spans="12:14" x14ac:dyDescent="0.2">
      <c r="L22" s="1" t="str">
        <f>CONCATENATE("[",'Ind T4'!A68,"]")</f>
        <v>[Business and other services]</v>
      </c>
      <c r="M22">
        <f>'Ind T4'!B107</f>
        <v>-6.0653302693469691E-2</v>
      </c>
      <c r="N22">
        <f>'Ind T4'!C107</f>
        <v>0.72956234415555432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1.0433172945718772</v>
      </c>
      <c r="N24">
        <f>'Ind T4'!C105</f>
        <v>1.458297020740229</v>
      </c>
    </row>
    <row r="25" spans="12:14" x14ac:dyDescent="0.2">
      <c r="L25" s="13" t="str">
        <f>'Ind T4'!A65</f>
        <v>Transport and storage</v>
      </c>
      <c r="M25">
        <f>'Ind T4'!B104</f>
        <v>3.8171187641711235E-2</v>
      </c>
      <c r="N25">
        <f>'Ind T4'!C104</f>
        <v>0.32483029043703926</v>
      </c>
    </row>
    <row r="26" spans="12:14" x14ac:dyDescent="0.2">
      <c r="L26" s="13" t="str">
        <f>'Ind T4'!A64</f>
        <v>Wholesale and retail trade</v>
      </c>
      <c r="M26">
        <f>'Ind T4'!B103</f>
        <v>2.1606724333912641</v>
      </c>
      <c r="N26">
        <f>'Ind T4'!C103</f>
        <v>0.13075825110084871</v>
      </c>
    </row>
    <row r="27" spans="12:14" x14ac:dyDescent="0.2">
      <c r="L27" s="1" t="str">
        <f>CONCATENATE("[",'Ind T4'!A63,"]")</f>
        <v>[Trade, accomod. and transport]</v>
      </c>
      <c r="M27">
        <f>'Ind T4'!B102</f>
        <v>1.5475707755162382</v>
      </c>
      <c r="N27">
        <f>'Ind T4'!C102</f>
        <v>0.53827089916982374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4.2171405359016978</v>
      </c>
      <c r="N29">
        <f>'Ind T4'!C100</f>
        <v>0.91805701824922981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0.95538172455884585</v>
      </c>
      <c r="N31">
        <f>'Ind T4'!C98</f>
        <v>-1.4017341277292594</v>
      </c>
    </row>
    <row r="32" spans="12:14" x14ac:dyDescent="0.2">
      <c r="L32" s="13" t="str">
        <f>'Ind T4'!A58</f>
        <v>Engineering</v>
      </c>
      <c r="M32">
        <f>'Ind T4'!B97</f>
        <v>3.5510626503606701</v>
      </c>
      <c r="N32">
        <f>'Ind T4'!C97</f>
        <v>-1.7694488965904309</v>
      </c>
    </row>
    <row r="33" spans="12:14" x14ac:dyDescent="0.2">
      <c r="L33" s="13" t="str">
        <f>'Ind T4'!A57</f>
        <v>Food drink and tobacco</v>
      </c>
      <c r="M33">
        <f>'Ind T4'!B96</f>
        <v>7.0328032884125591</v>
      </c>
      <c r="N33">
        <f>'Ind T4'!C96</f>
        <v>1.5047031674453981</v>
      </c>
    </row>
    <row r="34" spans="12:14" x14ac:dyDescent="0.2">
      <c r="L34" s="1" t="str">
        <f>CONCATENATE("[",'Ind T4'!A56,"]")</f>
        <v>[Manufacturing]</v>
      </c>
      <c r="M34">
        <f>'Ind T4'!B95</f>
        <v>2.1038211884436997</v>
      </c>
      <c r="N34">
        <f>'Ind T4'!C95</f>
        <v>-1.0422554385718374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2.654508610061157</v>
      </c>
      <c r="N36">
        <f>'Ind T4'!C93</f>
        <v>1.5954977055671726</v>
      </c>
    </row>
    <row r="37" spans="12:14" x14ac:dyDescent="0.2">
      <c r="L37" s="13" t="str">
        <f>'Ind T4'!A53</f>
        <v>Electricity and gas</v>
      </c>
      <c r="M37">
        <f>'Ind T4'!B92</f>
        <v>11.292132733910165</v>
      </c>
      <c r="N37">
        <f>'Ind T4'!C92</f>
        <v>-0.17638624423940152</v>
      </c>
    </row>
    <row r="38" spans="12:14" x14ac:dyDescent="0.2">
      <c r="L38" s="13" t="str">
        <f>'Ind T4'!A52</f>
        <v>Mining and quarrying</v>
      </c>
      <c r="M38">
        <f>'Ind T4'!B91</f>
        <v>16.702397850118157</v>
      </c>
      <c r="N38">
        <f>'Ind T4'!C91</f>
        <v>-1.7588541441723948</v>
      </c>
    </row>
    <row r="39" spans="12:14" x14ac:dyDescent="0.2">
      <c r="L39" s="45" t="str">
        <f>'Ind T4'!A51</f>
        <v>Agriculture</v>
      </c>
      <c r="M39">
        <f>'Ind T4'!B90</f>
        <v>-1.4549582665609573</v>
      </c>
      <c r="N39">
        <f>'Ind T4'!C90</f>
        <v>0.46184391199262098</v>
      </c>
    </row>
    <row r="40" spans="12:14" x14ac:dyDescent="0.2">
      <c r="L40" s="1" t="str">
        <f>CONCATENATE("[",'Ind T4'!A50,"]")</f>
        <v>[Primary sector and utilities]</v>
      </c>
      <c r="M40">
        <f>'Ind T4'!B89</f>
        <v>2.6498839775223049</v>
      </c>
      <c r="N40">
        <f>'Ind T4'!C89</f>
        <v>0.66788298149460523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Oxfordshire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6.1140000000000114</v>
      </c>
      <c r="N5" s="11">
        <f t="shared" ref="N5:AL5" si="1">SUM(N6:N9)</f>
        <v>6.7519999999999811</v>
      </c>
      <c r="O5" s="11">
        <f t="shared" si="1"/>
        <v>6.7820000000000036</v>
      </c>
      <c r="P5" s="11">
        <f t="shared" si="1"/>
        <v>4.8590000000000018</v>
      </c>
      <c r="Q5" s="11">
        <f t="shared" si="1"/>
        <v>7.1109999999999962</v>
      </c>
      <c r="R5" s="11">
        <f t="shared" si="1"/>
        <v>5.8910000000000018</v>
      </c>
      <c r="S5" s="11">
        <f t="shared" si="1"/>
        <v>6.3260000000000023</v>
      </c>
      <c r="T5" s="11">
        <f t="shared" si="1"/>
        <v>7.452000000000008</v>
      </c>
      <c r="U5" s="11">
        <f t="shared" si="1"/>
        <v>7.0299999999999958</v>
      </c>
      <c r="V5" s="11">
        <f t="shared" si="1"/>
        <v>7.7709999999999892</v>
      </c>
      <c r="W5" s="11">
        <f t="shared" si="1"/>
        <v>6.713999999999988</v>
      </c>
      <c r="X5" s="11">
        <f t="shared" si="1"/>
        <v>6.6630000000000127</v>
      </c>
      <c r="Y5" s="11">
        <f t="shared" si="1"/>
        <v>6.6449999999999871</v>
      </c>
      <c r="Z5" s="11">
        <f t="shared" si="1"/>
        <v>6.726000000000008</v>
      </c>
      <c r="AA5" s="11">
        <f t="shared" si="1"/>
        <v>6.8840000000000048</v>
      </c>
      <c r="AB5" s="11">
        <f t="shared" si="1"/>
        <v>6.9670000000000076</v>
      </c>
      <c r="AC5" s="11">
        <f t="shared" si="1"/>
        <v>7.0349999999999921</v>
      </c>
      <c r="AD5" s="11">
        <f t="shared" si="1"/>
        <v>7.0880000000000045</v>
      </c>
      <c r="AE5" s="11">
        <f t="shared" si="1"/>
        <v>7.1330000000000124</v>
      </c>
      <c r="AF5" s="11">
        <f t="shared" si="1"/>
        <v>7.1750000000000034</v>
      </c>
      <c r="AG5" s="11">
        <f t="shared" si="1"/>
        <v>7.2189999999999994</v>
      </c>
      <c r="AH5" s="11">
        <f t="shared" si="1"/>
        <v>7.2599999999999891</v>
      </c>
      <c r="AI5" s="11">
        <f t="shared" si="1"/>
        <v>7.2999999999999901</v>
      </c>
      <c r="AJ5" s="11">
        <f t="shared" si="1"/>
        <v>7.340000000000007</v>
      </c>
      <c r="AK5" s="11">
        <f t="shared" si="1"/>
        <v>7.3800000000000017</v>
      </c>
      <c r="AL5" s="11">
        <f t="shared" si="1"/>
        <v>7.4189999999999952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2.3100000000000032</v>
      </c>
      <c r="N6" s="11">
        <v>2.5649999999999968</v>
      </c>
      <c r="O6" s="11">
        <v>3.1250000000000058</v>
      </c>
      <c r="P6" s="11">
        <v>2.079000000000002</v>
      </c>
      <c r="Q6" s="11">
        <v>4.1629999999999994</v>
      </c>
      <c r="R6" s="11">
        <v>2.8869999999999978</v>
      </c>
      <c r="S6" s="11">
        <v>2.908000000000003</v>
      </c>
      <c r="T6" s="11">
        <v>3.256000000000002</v>
      </c>
      <c r="U6" s="11">
        <v>2.8569999999999989</v>
      </c>
      <c r="V6" s="11">
        <v>3.5559999999999947</v>
      </c>
      <c r="W6" s="11">
        <v>2.6829999999999958</v>
      </c>
      <c r="X6" s="11">
        <v>2.7060000000000075</v>
      </c>
      <c r="Y6" s="11">
        <v>2.7259999999999946</v>
      </c>
      <c r="Z6" s="11">
        <v>2.7600000000000047</v>
      </c>
      <c r="AA6" s="11">
        <v>2.7810000000000015</v>
      </c>
      <c r="AB6" s="11">
        <v>2.7870000000000017</v>
      </c>
      <c r="AC6" s="11">
        <v>2.7959999999999954</v>
      </c>
      <c r="AD6" s="11">
        <v>2.8040000000000083</v>
      </c>
      <c r="AE6" s="11">
        <v>2.8110000000000062</v>
      </c>
      <c r="AF6" s="11">
        <v>2.8179999999999956</v>
      </c>
      <c r="AG6" s="11">
        <v>2.8279999999999976</v>
      </c>
      <c r="AH6" s="11">
        <v>2.8379999999999965</v>
      </c>
      <c r="AI6" s="11">
        <v>2.8479999999999941</v>
      </c>
      <c r="AJ6" s="11">
        <v>2.8570000000000007</v>
      </c>
      <c r="AK6" s="172">
        <v>2.8660000000000001</v>
      </c>
      <c r="AL6" s="11">
        <v>2.8749999999999982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0.33400000000000063</v>
      </c>
      <c r="N7" s="11">
        <v>0.17999999999999997</v>
      </c>
      <c r="O7" s="11">
        <v>0.33699999999999963</v>
      </c>
      <c r="P7" s="11">
        <v>0.39199999999999929</v>
      </c>
      <c r="Q7" s="11">
        <v>0.20200000000000026</v>
      </c>
      <c r="R7" s="11">
        <v>0.17000000000000012</v>
      </c>
      <c r="S7" s="11">
        <v>0.27999999999999986</v>
      </c>
      <c r="T7" s="11">
        <v>0.45400000000000068</v>
      </c>
      <c r="U7" s="11">
        <v>0.27100000000000063</v>
      </c>
      <c r="V7" s="11">
        <v>0.45199999999999901</v>
      </c>
      <c r="W7" s="11">
        <v>0.36799999999999999</v>
      </c>
      <c r="X7" s="11">
        <v>0.3569999999999996</v>
      </c>
      <c r="Y7" s="11">
        <v>0.35400000000000048</v>
      </c>
      <c r="Z7" s="11">
        <v>0.34300000000000058</v>
      </c>
      <c r="AA7" s="11">
        <v>0.33099999999999968</v>
      </c>
      <c r="AB7" s="11">
        <v>0.32199999999999945</v>
      </c>
      <c r="AC7" s="11">
        <v>0.31700000000000006</v>
      </c>
      <c r="AD7" s="11">
        <v>0.31099999999999983</v>
      </c>
      <c r="AE7" s="11">
        <v>0.30599999999999972</v>
      </c>
      <c r="AF7" s="11">
        <v>0.30199999999999949</v>
      </c>
      <c r="AG7" s="11">
        <v>0.29899999999999993</v>
      </c>
      <c r="AH7" s="11">
        <v>0.29500000000000048</v>
      </c>
      <c r="AI7" s="11">
        <v>0.29099999999999937</v>
      </c>
      <c r="AJ7" s="11">
        <v>0.28800000000000076</v>
      </c>
      <c r="AK7" s="172">
        <v>0.28499999999999964</v>
      </c>
      <c r="AL7" s="11">
        <v>0.28200000000000058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1.4760000000000033</v>
      </c>
      <c r="N8" s="11">
        <v>1.6159999999999937</v>
      </c>
      <c r="O8" s="11">
        <v>1.137</v>
      </c>
      <c r="P8" s="11">
        <v>0.62599999999999967</v>
      </c>
      <c r="Q8" s="11">
        <v>0.61099999999999888</v>
      </c>
      <c r="R8" s="11">
        <v>0.76200000000000079</v>
      </c>
      <c r="S8" s="11">
        <v>1.1220000000000017</v>
      </c>
      <c r="T8" s="11">
        <v>1.1430000000000038</v>
      </c>
      <c r="U8" s="11">
        <v>1.2399999999999991</v>
      </c>
      <c r="V8" s="11">
        <v>1.1329999999999965</v>
      </c>
      <c r="W8" s="11">
        <v>1.3010000000000002</v>
      </c>
      <c r="X8" s="11">
        <v>1.2920000000000009</v>
      </c>
      <c r="Y8" s="11">
        <v>1.2709999999999979</v>
      </c>
      <c r="Z8" s="11">
        <v>1.2660000000000025</v>
      </c>
      <c r="AA8" s="11">
        <v>1.2649999999999995</v>
      </c>
      <c r="AB8" s="11">
        <v>1.2639999999999973</v>
      </c>
      <c r="AC8" s="11">
        <v>1.2629999999999997</v>
      </c>
      <c r="AD8" s="11">
        <v>1.2620000000000013</v>
      </c>
      <c r="AE8" s="11">
        <v>1.2609999999999986</v>
      </c>
      <c r="AF8" s="11">
        <v>1.2610000000000021</v>
      </c>
      <c r="AG8" s="11">
        <v>1.2620000000000011</v>
      </c>
      <c r="AH8" s="11">
        <v>1.2620000000000009</v>
      </c>
      <c r="AI8" s="11">
        <v>1.262999999999997</v>
      </c>
      <c r="AJ8" s="11">
        <v>1.2639999999999987</v>
      </c>
      <c r="AK8" s="172">
        <v>1.2660000000000018</v>
      </c>
      <c r="AL8" s="11">
        <v>1.2670000000000001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1.9940000000000042</v>
      </c>
      <c r="N9" s="11">
        <v>2.3909999999999902</v>
      </c>
      <c r="O9" s="11">
        <v>2.1829999999999985</v>
      </c>
      <c r="P9" s="11">
        <v>1.762</v>
      </c>
      <c r="Q9" s="11">
        <v>2.134999999999998</v>
      </c>
      <c r="R9" s="11">
        <v>2.0720000000000027</v>
      </c>
      <c r="S9" s="11">
        <v>2.0159999999999987</v>
      </c>
      <c r="T9" s="11">
        <v>2.5990000000000011</v>
      </c>
      <c r="U9" s="11">
        <v>2.6619999999999968</v>
      </c>
      <c r="V9" s="11">
        <v>2.629999999999999</v>
      </c>
      <c r="W9" s="11">
        <v>2.3619999999999921</v>
      </c>
      <c r="X9" s="11">
        <v>2.3080000000000038</v>
      </c>
      <c r="Y9" s="11">
        <v>2.2939999999999938</v>
      </c>
      <c r="Z9" s="11">
        <v>2.3570000000000002</v>
      </c>
      <c r="AA9" s="11">
        <v>2.5070000000000041</v>
      </c>
      <c r="AB9" s="11">
        <v>2.5940000000000087</v>
      </c>
      <c r="AC9" s="11">
        <v>2.6589999999999971</v>
      </c>
      <c r="AD9" s="11">
        <v>2.7109999999999945</v>
      </c>
      <c r="AE9" s="11">
        <v>2.7550000000000079</v>
      </c>
      <c r="AF9" s="11">
        <v>2.7940000000000058</v>
      </c>
      <c r="AG9" s="11">
        <v>2.8300000000000014</v>
      </c>
      <c r="AH9" s="11">
        <v>2.8649999999999913</v>
      </c>
      <c r="AI9" s="11">
        <v>2.8980000000000001</v>
      </c>
      <c r="AJ9" s="11">
        <v>2.9310000000000067</v>
      </c>
      <c r="AK9" s="172">
        <v>2.9630000000000001</v>
      </c>
      <c r="AL9" s="11">
        <v>2.9949999999999961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26.389000000000017</v>
      </c>
      <c r="N11" s="11">
        <f t="shared" si="2"/>
        <v>27.130999999999975</v>
      </c>
      <c r="O11" s="11">
        <f t="shared" si="2"/>
        <v>27.87099999999996</v>
      </c>
      <c r="P11" s="11">
        <f t="shared" si="2"/>
        <v>25.550000000000033</v>
      </c>
      <c r="Q11" s="11">
        <f t="shared" si="2"/>
        <v>26.803000000000011</v>
      </c>
      <c r="R11" s="11">
        <f t="shared" ref="R11" si="3">SUM(R12:R14)</f>
        <v>25.001999999999978</v>
      </c>
      <c r="S11" s="11">
        <f t="shared" ref="S11" si="4">SUM(S12:S14)</f>
        <v>27.203000000000031</v>
      </c>
      <c r="T11" s="11">
        <f t="shared" ref="T11" si="5">SUM(T12:T14)</f>
        <v>27.796999999999954</v>
      </c>
      <c r="U11" s="11">
        <f t="shared" ref="U11" si="6">SUM(U12:U14)</f>
        <v>27.691999999999929</v>
      </c>
      <c r="V11" s="11">
        <f t="shared" ref="V11" si="7">SUM(V12:V14)</f>
        <v>28.359000000000037</v>
      </c>
      <c r="W11" s="11">
        <f t="shared" ref="W11" si="8">SUM(W12:W14)</f>
        <v>27.744999999999997</v>
      </c>
      <c r="X11" s="11">
        <f t="shared" ref="X11" si="9">SUM(X12:X14)</f>
        <v>27.660999999999973</v>
      </c>
      <c r="Y11" s="11">
        <f t="shared" ref="Y11" si="10">SUM(Y12:Y14)</f>
        <v>27.358999999999995</v>
      </c>
      <c r="Z11" s="11">
        <f t="shared" ref="Z11" si="11">SUM(Z12:Z14)</f>
        <v>27.061000000000018</v>
      </c>
      <c r="AA11" s="11">
        <f t="shared" ref="AA11" si="12">SUM(AA12:AA14)</f>
        <v>26.822000000000017</v>
      </c>
      <c r="AB11" s="11">
        <f t="shared" ref="AB11" si="13">SUM(AB12:AB14)</f>
        <v>26.496999999999989</v>
      </c>
      <c r="AC11" s="11">
        <f t="shared" ref="AC11" si="14">SUM(AC12:AC14)</f>
        <v>26.176000000000002</v>
      </c>
      <c r="AD11" s="11">
        <f>SUM(AD12:AD14)</f>
        <v>25.857999999999954</v>
      </c>
      <c r="AE11" s="11">
        <f t="shared" ref="AE11" si="15">SUM(AE12:AE14)</f>
        <v>25.552999999999972</v>
      </c>
      <c r="AF11" s="11">
        <f t="shared" ref="AF11" si="16">SUM(AF12:AF14)</f>
        <v>25.259999999999994</v>
      </c>
      <c r="AG11" s="11">
        <f t="shared" ref="AG11:AL11" si="17">SUM(AG12:AG14)</f>
        <v>24.996000000000002</v>
      </c>
      <c r="AH11" s="11">
        <f t="shared" si="17"/>
        <v>24.724999999999959</v>
      </c>
      <c r="AI11" s="11">
        <f t="shared" si="17"/>
        <v>24.461000000000048</v>
      </c>
      <c r="AJ11" s="11">
        <f t="shared" si="17"/>
        <v>24.20300000000001</v>
      </c>
      <c r="AK11" s="11">
        <f t="shared" si="17"/>
        <v>23.951999999999998</v>
      </c>
      <c r="AL11" s="11">
        <f t="shared" si="17"/>
        <v>23.710000000000004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2.7510000000000021</v>
      </c>
      <c r="N12" s="11">
        <v>3.5419999999999905</v>
      </c>
      <c r="O12" s="11">
        <v>3.2899999999999996</v>
      </c>
      <c r="P12" s="11">
        <v>2.6260000000000003</v>
      </c>
      <c r="Q12" s="11">
        <v>2.9600000000000022</v>
      </c>
      <c r="R12" s="11">
        <v>2.4239999999999942</v>
      </c>
      <c r="S12" s="11">
        <v>2.5540000000000034</v>
      </c>
      <c r="T12" s="11">
        <v>2.9010000000000034</v>
      </c>
      <c r="U12" s="11">
        <v>3.1669999999999958</v>
      </c>
      <c r="V12" s="11">
        <v>3.42</v>
      </c>
      <c r="W12" s="11">
        <v>3.405000000000002</v>
      </c>
      <c r="X12" s="11">
        <v>3.499999999999992</v>
      </c>
      <c r="Y12" s="11">
        <v>3.6089999999999942</v>
      </c>
      <c r="Z12" s="11">
        <v>3.6749999999999976</v>
      </c>
      <c r="AA12" s="11">
        <v>3.7349999999999954</v>
      </c>
      <c r="AB12" s="11">
        <v>3.7900000000000036</v>
      </c>
      <c r="AC12" s="11">
        <v>3.8349999999999991</v>
      </c>
      <c r="AD12" s="11">
        <v>3.8799999999999928</v>
      </c>
      <c r="AE12" s="11">
        <v>3.9259999999999975</v>
      </c>
      <c r="AF12" s="11">
        <v>3.972000000000008</v>
      </c>
      <c r="AG12" s="11">
        <v>4.0210000000000052</v>
      </c>
      <c r="AH12" s="11">
        <v>4.0700000000000083</v>
      </c>
      <c r="AI12" s="11">
        <v>4.1189999999999998</v>
      </c>
      <c r="AJ12" s="11">
        <v>4.1669999999999936</v>
      </c>
      <c r="AK12" s="172">
        <v>4.213999999999996</v>
      </c>
      <c r="AL12" s="11">
        <v>4.2599999999999953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6.4949999999999868</v>
      </c>
      <c r="N13" s="11">
        <v>6.6380000000000052</v>
      </c>
      <c r="O13" s="11">
        <v>5.9510000000000014</v>
      </c>
      <c r="P13" s="11">
        <v>6.167999999999993</v>
      </c>
      <c r="Q13" s="11">
        <v>5.8159999999999865</v>
      </c>
      <c r="R13" s="11">
        <v>4.6690000000000058</v>
      </c>
      <c r="S13" s="11">
        <v>5.0370000000000061</v>
      </c>
      <c r="T13" s="11">
        <v>5.0250000000000048</v>
      </c>
      <c r="U13" s="11">
        <v>4.7969999999999962</v>
      </c>
      <c r="V13" s="11">
        <v>5.7680000000000033</v>
      </c>
      <c r="W13" s="11">
        <v>5.5590000000000099</v>
      </c>
      <c r="X13" s="11">
        <v>5.5939999999999968</v>
      </c>
      <c r="Y13" s="11">
        <v>5.5059999999999985</v>
      </c>
      <c r="Z13" s="11">
        <v>5.4620000000000068</v>
      </c>
      <c r="AA13" s="11">
        <v>5.400000000000019</v>
      </c>
      <c r="AB13" s="11">
        <v>5.3180000000000121</v>
      </c>
      <c r="AC13" s="11">
        <v>5.2019999999999929</v>
      </c>
      <c r="AD13" s="11">
        <v>5.0879999999999947</v>
      </c>
      <c r="AE13" s="11">
        <v>4.9749999999999952</v>
      </c>
      <c r="AF13" s="11">
        <v>4.8650000000000029</v>
      </c>
      <c r="AG13" s="11">
        <v>4.7610000000000099</v>
      </c>
      <c r="AH13" s="11">
        <v>4.6569999999999938</v>
      </c>
      <c r="AI13" s="11">
        <v>4.55400000000001</v>
      </c>
      <c r="AJ13" s="11">
        <v>4.4520000000000053</v>
      </c>
      <c r="AK13" s="172">
        <v>4.3519999999999959</v>
      </c>
      <c r="AL13" s="11">
        <v>4.2529999999999877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17.143000000000029</v>
      </c>
      <c r="N14" s="11">
        <v>16.950999999999979</v>
      </c>
      <c r="O14" s="11">
        <v>18.629999999999956</v>
      </c>
      <c r="P14" s="11">
        <v>16.756000000000039</v>
      </c>
      <c r="Q14" s="11">
        <v>18.027000000000022</v>
      </c>
      <c r="R14" s="11">
        <v>17.908999999999978</v>
      </c>
      <c r="S14" s="11">
        <v>19.61200000000002</v>
      </c>
      <c r="T14" s="11">
        <v>19.870999999999945</v>
      </c>
      <c r="U14" s="11">
        <v>19.727999999999938</v>
      </c>
      <c r="V14" s="11">
        <v>19.171000000000035</v>
      </c>
      <c r="W14" s="11">
        <v>18.780999999999985</v>
      </c>
      <c r="X14" s="11">
        <v>18.566999999999986</v>
      </c>
      <c r="Y14" s="11">
        <v>18.244</v>
      </c>
      <c r="Z14" s="11">
        <v>17.924000000000014</v>
      </c>
      <c r="AA14" s="11">
        <v>17.687000000000001</v>
      </c>
      <c r="AB14" s="11">
        <v>17.388999999999974</v>
      </c>
      <c r="AC14" s="11">
        <v>17.13900000000001</v>
      </c>
      <c r="AD14" s="11">
        <v>16.889999999999969</v>
      </c>
      <c r="AE14" s="11">
        <v>16.65199999999998</v>
      </c>
      <c r="AF14" s="11">
        <v>16.422999999999984</v>
      </c>
      <c r="AG14" s="11">
        <v>16.213999999999988</v>
      </c>
      <c r="AH14" s="11">
        <v>15.997999999999955</v>
      </c>
      <c r="AI14" s="11">
        <v>15.788000000000041</v>
      </c>
      <c r="AJ14" s="11">
        <v>15.58400000000001</v>
      </c>
      <c r="AK14" s="172">
        <v>15.386000000000006</v>
      </c>
      <c r="AL14" s="11">
        <v>15.19700000000002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23.859000000000016</v>
      </c>
      <c r="N16" s="11">
        <v>21.066000000000038</v>
      </c>
      <c r="O16" s="11">
        <v>20.263000000000037</v>
      </c>
      <c r="P16" s="11">
        <v>22.560999999999986</v>
      </c>
      <c r="Q16" s="11">
        <v>26.466999999999942</v>
      </c>
      <c r="R16" s="11">
        <v>24.680999999999987</v>
      </c>
      <c r="S16" s="11">
        <v>30.42100000000001</v>
      </c>
      <c r="T16" s="11">
        <v>32.759999999999962</v>
      </c>
      <c r="U16" s="11">
        <v>28.337000000000028</v>
      </c>
      <c r="V16" s="11">
        <v>29.48500000000001</v>
      </c>
      <c r="W16" s="11">
        <v>30.34300000000005</v>
      </c>
      <c r="X16" s="11">
        <v>30.046999999999922</v>
      </c>
      <c r="Y16" s="11">
        <v>30.44</v>
      </c>
      <c r="Z16" s="11">
        <v>31.337999999999969</v>
      </c>
      <c r="AA16" s="11">
        <v>32.022999999999982</v>
      </c>
      <c r="AB16" s="11">
        <v>32.315999999999889</v>
      </c>
      <c r="AC16" s="11">
        <v>32.575000000000081</v>
      </c>
      <c r="AD16" s="11">
        <v>32.766000000000041</v>
      </c>
      <c r="AE16" s="11">
        <v>32.993000000000123</v>
      </c>
      <c r="AF16" s="11">
        <v>33.204000000000114</v>
      </c>
      <c r="AG16" s="11">
        <v>33.453999999999951</v>
      </c>
      <c r="AH16" s="11">
        <v>33.710999999999956</v>
      </c>
      <c r="AI16" s="11">
        <v>33.976000000000028</v>
      </c>
      <c r="AJ16" s="11">
        <v>34.247000000000014</v>
      </c>
      <c r="AK16" s="172">
        <v>34.522000000000006</v>
      </c>
      <c r="AL16" s="11">
        <v>34.801000000000037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85.417999999999836</v>
      </c>
      <c r="N18" s="11">
        <f t="shared" ref="N18:AL18" si="18">SUM(N19:N21)</f>
        <v>90.46899999999998</v>
      </c>
      <c r="O18" s="11">
        <f t="shared" si="18"/>
        <v>93.738000000000113</v>
      </c>
      <c r="P18" s="11">
        <f t="shared" si="18"/>
        <v>93.092999999999876</v>
      </c>
      <c r="Q18" s="11">
        <f t="shared" si="18"/>
        <v>95.398000000000067</v>
      </c>
      <c r="R18" s="11">
        <f t="shared" si="18"/>
        <v>94.535999999999987</v>
      </c>
      <c r="S18" s="11">
        <f t="shared" si="18"/>
        <v>99.106000000000066</v>
      </c>
      <c r="T18" s="11">
        <f t="shared" si="18"/>
        <v>96.208000000000155</v>
      </c>
      <c r="U18" s="11">
        <f t="shared" si="18"/>
        <v>98.170999999999964</v>
      </c>
      <c r="V18" s="11">
        <f t="shared" si="18"/>
        <v>104.26099999999992</v>
      </c>
      <c r="W18" s="11">
        <f t="shared" si="18"/>
        <v>102.08100000000015</v>
      </c>
      <c r="X18" s="11">
        <f t="shared" si="18"/>
        <v>101.23100000000005</v>
      </c>
      <c r="Y18" s="11">
        <f t="shared" si="18"/>
        <v>101.94999999999996</v>
      </c>
      <c r="Z18" s="11">
        <f t="shared" si="18"/>
        <v>102.91699999999997</v>
      </c>
      <c r="AA18" s="11">
        <f t="shared" si="18"/>
        <v>103.96899999999999</v>
      </c>
      <c r="AB18" s="11">
        <f t="shared" si="18"/>
        <v>104.824</v>
      </c>
      <c r="AC18" s="11">
        <f t="shared" si="18"/>
        <v>105.53200000000007</v>
      </c>
      <c r="AD18" s="11">
        <f t="shared" si="18"/>
        <v>106.17</v>
      </c>
      <c r="AE18" s="11">
        <f t="shared" si="18"/>
        <v>106.76599999999982</v>
      </c>
      <c r="AF18" s="11">
        <f t="shared" si="18"/>
        <v>107.33999999999983</v>
      </c>
      <c r="AG18" s="11">
        <f t="shared" si="18"/>
        <v>107.92000000000002</v>
      </c>
      <c r="AH18" s="11">
        <f t="shared" si="18"/>
        <v>108.48199999999989</v>
      </c>
      <c r="AI18" s="11">
        <f t="shared" si="18"/>
        <v>109.0269999999999</v>
      </c>
      <c r="AJ18" s="11">
        <f t="shared" si="18"/>
        <v>109.58299999999983</v>
      </c>
      <c r="AK18" s="11">
        <f t="shared" si="18"/>
        <v>110.11899999999976</v>
      </c>
      <c r="AL18" s="11">
        <f t="shared" si="18"/>
        <v>110.64100000000005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52.019999999999811</v>
      </c>
      <c r="N19" s="11">
        <v>52.957999999999963</v>
      </c>
      <c r="O19" s="11">
        <v>54.517000000000067</v>
      </c>
      <c r="P19" s="11">
        <v>54.107999999999961</v>
      </c>
      <c r="Q19" s="11">
        <v>55.940000000000019</v>
      </c>
      <c r="R19" s="11">
        <v>54.341999999999949</v>
      </c>
      <c r="S19" s="11">
        <v>57.259000000000029</v>
      </c>
      <c r="T19" s="11">
        <v>55.089000000000219</v>
      </c>
      <c r="U19" s="11">
        <v>55.812000000000005</v>
      </c>
      <c r="V19" s="11">
        <v>58.845999999999975</v>
      </c>
      <c r="W19" s="11">
        <v>60.472000000000122</v>
      </c>
      <c r="X19" s="11">
        <v>60.597000000000065</v>
      </c>
      <c r="Y19" s="11">
        <v>60.623999999999917</v>
      </c>
      <c r="Z19" s="11">
        <v>60.661999999999956</v>
      </c>
      <c r="AA19" s="11">
        <v>60.760000000000034</v>
      </c>
      <c r="AB19" s="11">
        <v>60.893000000000001</v>
      </c>
      <c r="AC19" s="11">
        <v>60.977000000000061</v>
      </c>
      <c r="AD19" s="11">
        <v>61.045000000000051</v>
      </c>
      <c r="AE19" s="11">
        <v>61.10399999999985</v>
      </c>
      <c r="AF19" s="11">
        <v>61.161999999999836</v>
      </c>
      <c r="AG19" s="11">
        <v>61.230999999999995</v>
      </c>
      <c r="AH19" s="11">
        <v>61.303999999999888</v>
      </c>
      <c r="AI19" s="11">
        <v>61.375999999999834</v>
      </c>
      <c r="AJ19" s="11">
        <v>61.474999999999831</v>
      </c>
      <c r="AK19" s="172">
        <v>61.571999999999761</v>
      </c>
      <c r="AL19" s="11">
        <v>61.669000000000025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11.395999999999979</v>
      </c>
      <c r="N20" s="11">
        <v>12.329000000000006</v>
      </c>
      <c r="O20" s="11">
        <v>13.904999999999999</v>
      </c>
      <c r="P20" s="11">
        <v>13.209999999999942</v>
      </c>
      <c r="Q20" s="11">
        <v>13.937999999999981</v>
      </c>
      <c r="R20" s="11">
        <v>14.136000000000024</v>
      </c>
      <c r="S20" s="11">
        <v>16.333999999999989</v>
      </c>
      <c r="T20" s="11">
        <v>15.858999999999972</v>
      </c>
      <c r="U20" s="11">
        <v>14.739999999999982</v>
      </c>
      <c r="V20" s="11">
        <v>15.527999999999924</v>
      </c>
      <c r="W20" s="11">
        <v>14.162999999999993</v>
      </c>
      <c r="X20" s="11">
        <v>14.62999999999999</v>
      </c>
      <c r="Y20" s="11">
        <v>14.571999999999989</v>
      </c>
      <c r="Z20" s="11">
        <v>14.594000000000005</v>
      </c>
      <c r="AA20" s="11">
        <v>14.647999999999959</v>
      </c>
      <c r="AB20" s="11">
        <v>14.679000000000023</v>
      </c>
      <c r="AC20" s="11">
        <v>14.700000000000003</v>
      </c>
      <c r="AD20" s="11">
        <v>14.720999999999972</v>
      </c>
      <c r="AE20" s="11">
        <v>14.738999999999979</v>
      </c>
      <c r="AF20" s="11">
        <v>14.757999999999987</v>
      </c>
      <c r="AG20" s="11">
        <v>14.779999999999983</v>
      </c>
      <c r="AH20" s="11">
        <v>14.797999999999981</v>
      </c>
      <c r="AI20" s="11">
        <v>14.817000000000023</v>
      </c>
      <c r="AJ20" s="11">
        <v>14.835000000000001</v>
      </c>
      <c r="AK20" s="172">
        <v>14.852000000000018</v>
      </c>
      <c r="AL20" s="11">
        <v>14.869000000000016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22.002000000000045</v>
      </c>
      <c r="N21" s="11">
        <v>25.182000000000013</v>
      </c>
      <c r="O21" s="11">
        <v>25.316000000000045</v>
      </c>
      <c r="P21" s="11">
        <v>25.774999999999981</v>
      </c>
      <c r="Q21" s="11">
        <v>25.520000000000067</v>
      </c>
      <c r="R21" s="11">
        <v>26.058000000000007</v>
      </c>
      <c r="S21" s="11">
        <v>25.513000000000048</v>
      </c>
      <c r="T21" s="11">
        <v>25.259999999999966</v>
      </c>
      <c r="U21" s="11">
        <v>27.618999999999975</v>
      </c>
      <c r="V21" s="11">
        <v>29.887000000000029</v>
      </c>
      <c r="W21" s="11">
        <v>27.44600000000003</v>
      </c>
      <c r="X21" s="11">
        <v>26.003999999999991</v>
      </c>
      <c r="Y21" s="11">
        <v>26.75400000000004</v>
      </c>
      <c r="Z21" s="11">
        <v>27.661000000000012</v>
      </c>
      <c r="AA21" s="11">
        <v>28.561000000000003</v>
      </c>
      <c r="AB21" s="11">
        <v>29.251999999999967</v>
      </c>
      <c r="AC21" s="11">
        <v>29.855000000000011</v>
      </c>
      <c r="AD21" s="11">
        <v>30.403999999999979</v>
      </c>
      <c r="AE21" s="11">
        <v>30.922999999999981</v>
      </c>
      <c r="AF21" s="11">
        <v>31.420000000000016</v>
      </c>
      <c r="AG21" s="11">
        <v>31.909000000000027</v>
      </c>
      <c r="AH21" s="11">
        <v>32.380000000000024</v>
      </c>
      <c r="AI21" s="11">
        <v>32.834000000000039</v>
      </c>
      <c r="AJ21" s="11">
        <v>33.272999999999996</v>
      </c>
      <c r="AK21" s="172">
        <v>33.694999999999979</v>
      </c>
      <c r="AL21" s="11">
        <v>34.103000000000009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109.29499999999989</v>
      </c>
      <c r="N23" s="11">
        <f t="shared" ref="N23:AL23" si="19">SUM(N24:N31)</f>
        <v>113.87899999999988</v>
      </c>
      <c r="O23" s="11">
        <f t="shared" si="19"/>
        <v>123.29900000000009</v>
      </c>
      <c r="P23" s="11">
        <f t="shared" si="19"/>
        <v>126.55899999999998</v>
      </c>
      <c r="Q23" s="11">
        <f t="shared" si="19"/>
        <v>130.92799999999991</v>
      </c>
      <c r="R23" s="11">
        <f t="shared" si="19"/>
        <v>133.708</v>
      </c>
      <c r="S23" s="11">
        <f t="shared" si="19"/>
        <v>141.55099999999979</v>
      </c>
      <c r="T23" s="11">
        <f t="shared" si="19"/>
        <v>130.39599999999984</v>
      </c>
      <c r="U23" s="11">
        <f t="shared" si="19"/>
        <v>128.45000000000002</v>
      </c>
      <c r="V23" s="11">
        <f t="shared" si="19"/>
        <v>140.14600000000007</v>
      </c>
      <c r="W23" s="11">
        <f t="shared" si="19"/>
        <v>133.30299999999991</v>
      </c>
      <c r="X23" s="11">
        <f t="shared" si="19"/>
        <v>134.81599999999983</v>
      </c>
      <c r="Y23" s="11">
        <f t="shared" si="19"/>
        <v>135.51000000000013</v>
      </c>
      <c r="Z23" s="11">
        <f t="shared" si="19"/>
        <v>136.45200000000006</v>
      </c>
      <c r="AA23" s="11">
        <f t="shared" si="19"/>
        <v>137.62100000000012</v>
      </c>
      <c r="AB23" s="11">
        <f t="shared" si="19"/>
        <v>138.56300000000005</v>
      </c>
      <c r="AC23" s="11">
        <f t="shared" si="19"/>
        <v>139.52899999999988</v>
      </c>
      <c r="AD23" s="11">
        <f t="shared" si="19"/>
        <v>140.49899999999997</v>
      </c>
      <c r="AE23" s="11">
        <f t="shared" si="19"/>
        <v>141.46899999999994</v>
      </c>
      <c r="AF23" s="11">
        <f t="shared" si="19"/>
        <v>142.45500000000001</v>
      </c>
      <c r="AG23" s="11">
        <f t="shared" si="19"/>
        <v>143.4920000000001</v>
      </c>
      <c r="AH23" s="11">
        <f t="shared" si="19"/>
        <v>144.52199999999999</v>
      </c>
      <c r="AI23" s="11">
        <f t="shared" si="19"/>
        <v>145.55999999999989</v>
      </c>
      <c r="AJ23" s="11">
        <f t="shared" si="19"/>
        <v>146.59700000000007</v>
      </c>
      <c r="AK23" s="11">
        <f t="shared" si="19"/>
        <v>147.63100000000031</v>
      </c>
      <c r="AL23" s="11">
        <f t="shared" si="19"/>
        <v>148.65999999999997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6.2280000000000006</v>
      </c>
      <c r="N24" s="11">
        <v>6.1539999999999999</v>
      </c>
      <c r="O24" s="11">
        <v>9.4329999999999981</v>
      </c>
      <c r="P24" s="11">
        <v>8.1789999999999967</v>
      </c>
      <c r="Q24" s="11">
        <v>7.7709999999999964</v>
      </c>
      <c r="R24" s="11">
        <v>8.652999999999988</v>
      </c>
      <c r="S24" s="11">
        <v>7.6690000000000031</v>
      </c>
      <c r="T24" s="11">
        <v>7.5299999999999923</v>
      </c>
      <c r="U24" s="11">
        <v>7.7839999999999892</v>
      </c>
      <c r="V24" s="11">
        <v>7.1420000000000092</v>
      </c>
      <c r="W24" s="11">
        <v>7.5000000000000018</v>
      </c>
      <c r="X24" s="11">
        <v>7.4409999999999981</v>
      </c>
      <c r="Y24" s="11">
        <v>7.4269999999999783</v>
      </c>
      <c r="Z24" s="11">
        <v>7.4090000000000114</v>
      </c>
      <c r="AA24" s="11">
        <v>7.4000000000000137</v>
      </c>
      <c r="AB24" s="11">
        <v>7.4010000000000096</v>
      </c>
      <c r="AC24" s="11">
        <v>7.3980000000000095</v>
      </c>
      <c r="AD24" s="11">
        <v>7.3939999999999806</v>
      </c>
      <c r="AE24" s="11">
        <v>7.3910000000000107</v>
      </c>
      <c r="AF24" s="11">
        <v>7.3869999999999978</v>
      </c>
      <c r="AG24" s="11">
        <v>7.3810000000000056</v>
      </c>
      <c r="AH24" s="11">
        <v>7.3759999999999923</v>
      </c>
      <c r="AI24" s="11">
        <v>7.3719999999999999</v>
      </c>
      <c r="AJ24" s="11">
        <v>7.367</v>
      </c>
      <c r="AK24" s="172">
        <v>7.363999999999999</v>
      </c>
      <c r="AL24" s="11">
        <v>7.3600000000000119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10.751999999999965</v>
      </c>
      <c r="N25" s="11">
        <v>11.285999999999992</v>
      </c>
      <c r="O25" s="11">
        <v>10.640000000000025</v>
      </c>
      <c r="P25" s="11">
        <v>12.303000000000001</v>
      </c>
      <c r="Q25" s="11">
        <v>11.888999999999996</v>
      </c>
      <c r="R25" s="11">
        <v>14.015000000000002</v>
      </c>
      <c r="S25" s="11">
        <v>16.822000000000006</v>
      </c>
      <c r="T25" s="11">
        <v>14.601999999999995</v>
      </c>
      <c r="U25" s="11">
        <v>13.943000000000008</v>
      </c>
      <c r="V25" s="11">
        <v>14.655000000000012</v>
      </c>
      <c r="W25" s="11">
        <v>14.929000000000009</v>
      </c>
      <c r="X25" s="11">
        <v>15.325999999999981</v>
      </c>
      <c r="Y25" s="11">
        <v>15.477000000000025</v>
      </c>
      <c r="Z25" s="11">
        <v>15.779000000000021</v>
      </c>
      <c r="AA25" s="11">
        <v>16.017000000000003</v>
      </c>
      <c r="AB25" s="11">
        <v>16.213000000000065</v>
      </c>
      <c r="AC25" s="11">
        <v>16.396999999999977</v>
      </c>
      <c r="AD25" s="11">
        <v>16.558000000000021</v>
      </c>
      <c r="AE25" s="11">
        <v>16.710999999999981</v>
      </c>
      <c r="AF25" s="11">
        <v>16.86399999999994</v>
      </c>
      <c r="AG25" s="11">
        <v>17.024000000000015</v>
      </c>
      <c r="AH25" s="11">
        <v>17.181999999999963</v>
      </c>
      <c r="AI25" s="11">
        <v>17.335999999999984</v>
      </c>
      <c r="AJ25" s="11">
        <v>17.485000000000056</v>
      </c>
      <c r="AK25" s="172">
        <v>17.626000000000037</v>
      </c>
      <c r="AL25" s="11">
        <v>17.759999999999962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7.0560000000000178</v>
      </c>
      <c r="N26" s="11">
        <v>6.00199999999999</v>
      </c>
      <c r="O26" s="11">
        <v>6.1519999999999975</v>
      </c>
      <c r="P26" s="11">
        <v>6.2340000000000098</v>
      </c>
      <c r="Q26" s="11">
        <v>6.0399999999999965</v>
      </c>
      <c r="R26" s="11">
        <v>5.8260000000000041</v>
      </c>
      <c r="S26" s="11">
        <v>5.2610000000000001</v>
      </c>
      <c r="T26" s="11">
        <v>5.2409999999999952</v>
      </c>
      <c r="U26" s="11">
        <v>5.1169999999999991</v>
      </c>
      <c r="V26" s="11">
        <v>5.3670000000000009</v>
      </c>
      <c r="W26" s="11">
        <v>5.405999999999989</v>
      </c>
      <c r="X26" s="11">
        <v>5.462000000000014</v>
      </c>
      <c r="Y26" s="11">
        <v>5.4169999999999847</v>
      </c>
      <c r="Z26" s="11">
        <v>5.3630000000000058</v>
      </c>
      <c r="AA26" s="11">
        <v>5.3049999999999988</v>
      </c>
      <c r="AB26" s="11">
        <v>5.2610000000000108</v>
      </c>
      <c r="AC26" s="11">
        <v>5.2219999999999951</v>
      </c>
      <c r="AD26" s="11">
        <v>5.1830000000000087</v>
      </c>
      <c r="AE26" s="11">
        <v>5.1440000000000055</v>
      </c>
      <c r="AF26" s="11">
        <v>5.1039999999999877</v>
      </c>
      <c r="AG26" s="11">
        <v>5.0649999999999986</v>
      </c>
      <c r="AH26" s="11">
        <v>5.0239999999999929</v>
      </c>
      <c r="AI26" s="11">
        <v>4.9829999999999997</v>
      </c>
      <c r="AJ26" s="11">
        <v>4.9419999999999984</v>
      </c>
      <c r="AK26" s="172">
        <v>4.9020000000000064</v>
      </c>
      <c r="AL26" s="11">
        <v>4.8610000000000007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4.6240000000000014</v>
      </c>
      <c r="N27" s="11">
        <v>5.4490000000000114</v>
      </c>
      <c r="O27" s="11">
        <v>6.1170000000000115</v>
      </c>
      <c r="P27" s="11">
        <v>6.0679999999999996</v>
      </c>
      <c r="Q27" s="11">
        <v>6.1170000000000062</v>
      </c>
      <c r="R27" s="11">
        <v>6.9620000000000086</v>
      </c>
      <c r="S27" s="11">
        <v>7.4090000000000025</v>
      </c>
      <c r="T27" s="11">
        <v>6.7709999999999804</v>
      </c>
      <c r="U27" s="11">
        <v>5.9030000000000147</v>
      </c>
      <c r="V27" s="11">
        <v>6.7500000000000089</v>
      </c>
      <c r="W27" s="11">
        <v>8.1189999999999731</v>
      </c>
      <c r="X27" s="11">
        <v>8.0719999999999921</v>
      </c>
      <c r="Y27" s="11">
        <v>8.0109999999999939</v>
      </c>
      <c r="Z27" s="11">
        <v>8.0019999999999918</v>
      </c>
      <c r="AA27" s="11">
        <v>8.0540000000000234</v>
      </c>
      <c r="AB27" s="11">
        <v>8.11</v>
      </c>
      <c r="AC27" s="11">
        <v>8.1879999999999971</v>
      </c>
      <c r="AD27" s="11">
        <v>8.2769999999999868</v>
      </c>
      <c r="AE27" s="11">
        <v>8.3720000000000088</v>
      </c>
      <c r="AF27" s="11">
        <v>8.4690000000000012</v>
      </c>
      <c r="AG27" s="11">
        <v>8.5680000000000192</v>
      </c>
      <c r="AH27" s="11">
        <v>8.6680000000000028</v>
      </c>
      <c r="AI27" s="11">
        <v>8.7679999999999687</v>
      </c>
      <c r="AJ27" s="11">
        <v>8.8670000000000027</v>
      </c>
      <c r="AK27" s="172">
        <v>8.9659999999999869</v>
      </c>
      <c r="AL27" s="11">
        <v>9.0630000000000077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39.704999999999899</v>
      </c>
      <c r="N28" s="11">
        <v>40.039999999999992</v>
      </c>
      <c r="O28" s="11">
        <v>43.492000000000075</v>
      </c>
      <c r="P28" s="11">
        <v>45.232999999999976</v>
      </c>
      <c r="Q28" s="11">
        <v>47.728999999999964</v>
      </c>
      <c r="R28" s="11">
        <v>48.213000000000065</v>
      </c>
      <c r="S28" s="11">
        <v>50.400999999999875</v>
      </c>
      <c r="T28" s="11">
        <v>44.520999999999937</v>
      </c>
      <c r="U28" s="11">
        <v>46.860999999999997</v>
      </c>
      <c r="V28" s="11">
        <v>51.161999999999935</v>
      </c>
      <c r="W28" s="11">
        <v>47.349999999999945</v>
      </c>
      <c r="X28" s="11">
        <v>48.421999999999812</v>
      </c>
      <c r="Y28" s="11">
        <v>48.84500000000007</v>
      </c>
      <c r="Z28" s="11">
        <v>49.322000000000003</v>
      </c>
      <c r="AA28" s="11">
        <v>49.813000000000059</v>
      </c>
      <c r="AB28" s="11">
        <v>50.218000000000025</v>
      </c>
      <c r="AC28" s="11">
        <v>50.595999999999911</v>
      </c>
      <c r="AD28" s="11">
        <v>50.989000000000026</v>
      </c>
      <c r="AE28" s="11">
        <v>51.394000000000041</v>
      </c>
      <c r="AF28" s="11">
        <v>51.814000000000121</v>
      </c>
      <c r="AG28" s="11">
        <v>52.252000000000109</v>
      </c>
      <c r="AH28" s="11">
        <v>52.681999999999981</v>
      </c>
      <c r="AI28" s="11">
        <v>53.112999999999971</v>
      </c>
      <c r="AJ28" s="11">
        <v>53.545000000000059</v>
      </c>
      <c r="AK28" s="172">
        <v>53.976000000000163</v>
      </c>
      <c r="AL28" s="11">
        <v>54.407999999999959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22.306999999999981</v>
      </c>
      <c r="N29" s="11">
        <v>24.235999999999922</v>
      </c>
      <c r="O29" s="11">
        <v>25.749999999999996</v>
      </c>
      <c r="P29" s="11">
        <v>25.749999999999989</v>
      </c>
      <c r="Q29" s="11">
        <v>29.29499999999998</v>
      </c>
      <c r="R29" s="11">
        <v>25.448999999999923</v>
      </c>
      <c r="S29" s="11">
        <v>33.204999999999927</v>
      </c>
      <c r="T29" s="11">
        <v>28.830999999999964</v>
      </c>
      <c r="U29" s="11">
        <v>28.404000000000043</v>
      </c>
      <c r="V29" s="11">
        <v>32.475000000000072</v>
      </c>
      <c r="W29" s="11">
        <v>28.011000000000013</v>
      </c>
      <c r="X29" s="11">
        <v>28.359000000000034</v>
      </c>
      <c r="Y29" s="11">
        <v>28.87100000000007</v>
      </c>
      <c r="Z29" s="11">
        <v>29.028000000000013</v>
      </c>
      <c r="AA29" s="11">
        <v>29.363000000000024</v>
      </c>
      <c r="AB29" s="11">
        <v>29.65799999999992</v>
      </c>
      <c r="AC29" s="11">
        <v>29.979000000000013</v>
      </c>
      <c r="AD29" s="11">
        <v>30.29899999999995</v>
      </c>
      <c r="AE29" s="11">
        <v>30.618999999999918</v>
      </c>
      <c r="AF29" s="11">
        <v>30.940999999999992</v>
      </c>
      <c r="AG29" s="11">
        <v>31.270999999999983</v>
      </c>
      <c r="AH29" s="11">
        <v>31.596000000000025</v>
      </c>
      <c r="AI29" s="11">
        <v>31.924000000000007</v>
      </c>
      <c r="AJ29" s="11">
        <v>32.254999999999981</v>
      </c>
      <c r="AK29" s="172">
        <v>32.588000000000086</v>
      </c>
      <c r="AL29" s="11">
        <v>32.924000000000042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8.7100000000000097</v>
      </c>
      <c r="N30" s="11">
        <v>10.749999999999982</v>
      </c>
      <c r="O30" s="11">
        <v>10.751999999999995</v>
      </c>
      <c r="P30" s="11">
        <v>10.862999999999994</v>
      </c>
      <c r="Q30" s="11">
        <v>10.672999999999981</v>
      </c>
      <c r="R30" s="11">
        <v>11.07800000000003</v>
      </c>
      <c r="S30" s="11">
        <v>9.1080000000000183</v>
      </c>
      <c r="T30" s="11">
        <v>10.748999999999976</v>
      </c>
      <c r="U30" s="11">
        <v>10.239999999999984</v>
      </c>
      <c r="V30" s="11">
        <v>9.7299999999999898</v>
      </c>
      <c r="W30" s="11">
        <v>9.7139999999999809</v>
      </c>
      <c r="X30" s="11">
        <v>9.8749999999999964</v>
      </c>
      <c r="Y30" s="11">
        <v>9.8600000000000207</v>
      </c>
      <c r="Z30" s="11">
        <v>9.9630000000000098</v>
      </c>
      <c r="AA30" s="11">
        <v>10.08200000000001</v>
      </c>
      <c r="AB30" s="11">
        <v>10.143000000000008</v>
      </c>
      <c r="AC30" s="11">
        <v>10.223999999999993</v>
      </c>
      <c r="AD30" s="11">
        <v>10.304999999999993</v>
      </c>
      <c r="AE30" s="11">
        <v>10.371999999999995</v>
      </c>
      <c r="AF30" s="11">
        <v>10.43299999999998</v>
      </c>
      <c r="AG30" s="11">
        <v>10.502999999999977</v>
      </c>
      <c r="AH30" s="11">
        <v>10.578000000000008</v>
      </c>
      <c r="AI30" s="11">
        <v>10.655999999999985</v>
      </c>
      <c r="AJ30" s="11">
        <v>10.733999999999991</v>
      </c>
      <c r="AK30" s="172">
        <v>10.811000000000012</v>
      </c>
      <c r="AL30" s="11">
        <v>10.887000000000008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9.9130000000000233</v>
      </c>
      <c r="N31" s="11">
        <v>9.961999999999982</v>
      </c>
      <c r="O31" s="11">
        <v>10.962999999999996</v>
      </c>
      <c r="P31" s="11">
        <v>11.929000000000013</v>
      </c>
      <c r="Q31" s="11">
        <v>11.414</v>
      </c>
      <c r="R31" s="11">
        <v>13.511999999999967</v>
      </c>
      <c r="S31" s="11">
        <v>11.675999999999963</v>
      </c>
      <c r="T31" s="11">
        <v>12.150999999999984</v>
      </c>
      <c r="U31" s="11">
        <v>10.198000000000002</v>
      </c>
      <c r="V31" s="11">
        <v>12.865000000000032</v>
      </c>
      <c r="W31" s="11">
        <v>12.274000000000004</v>
      </c>
      <c r="X31" s="11">
        <v>11.858999999999996</v>
      </c>
      <c r="Y31" s="11">
        <v>11.602000000000004</v>
      </c>
      <c r="Z31" s="11">
        <v>11.586000000000007</v>
      </c>
      <c r="AA31" s="11">
        <v>11.587000000000002</v>
      </c>
      <c r="AB31" s="11">
        <v>11.558999999999997</v>
      </c>
      <c r="AC31" s="11">
        <v>11.524999999999984</v>
      </c>
      <c r="AD31" s="11">
        <v>11.493999999999986</v>
      </c>
      <c r="AE31" s="11">
        <v>11.465999999999994</v>
      </c>
      <c r="AF31" s="11">
        <v>11.442999999999987</v>
      </c>
      <c r="AG31" s="11">
        <v>11.428000000000006</v>
      </c>
      <c r="AH31" s="11">
        <v>11.416000000000015</v>
      </c>
      <c r="AI31" s="11">
        <v>11.407999999999994</v>
      </c>
      <c r="AJ31" s="11">
        <v>11.401999999999997</v>
      </c>
      <c r="AK31" s="172">
        <v>11.398000000000019</v>
      </c>
      <c r="AL31" s="11">
        <v>11.396999999999998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113.35200000000013</v>
      </c>
      <c r="N33" s="11">
        <f t="shared" ref="N33:AK33" si="20">SUM(N34:N36)</f>
        <v>111.81800000000004</v>
      </c>
      <c r="O33" s="11">
        <f t="shared" si="20"/>
        <v>112.40900000000008</v>
      </c>
      <c r="P33" s="11">
        <f t="shared" si="20"/>
        <v>115.41900000000004</v>
      </c>
      <c r="Q33" s="11">
        <f t="shared" si="20"/>
        <v>115.19399999999996</v>
      </c>
      <c r="R33" s="11">
        <f t="shared" si="20"/>
        <v>122.52699999999989</v>
      </c>
      <c r="S33" s="11">
        <f t="shared" si="20"/>
        <v>124.20100000000002</v>
      </c>
      <c r="T33" s="11">
        <f t="shared" si="20"/>
        <v>123.7480000000001</v>
      </c>
      <c r="U33" s="11">
        <f t="shared" si="20"/>
        <v>121.24500000000009</v>
      </c>
      <c r="V33" s="11">
        <f t="shared" si="20"/>
        <v>126.35700000000003</v>
      </c>
      <c r="W33" s="11">
        <f t="shared" si="20"/>
        <v>123.57199999999997</v>
      </c>
      <c r="X33" s="11">
        <f t="shared" si="20"/>
        <v>123.78999999999995</v>
      </c>
      <c r="Y33" s="11">
        <f t="shared" si="20"/>
        <v>123.98500000000018</v>
      </c>
      <c r="Z33" s="11">
        <f t="shared" si="20"/>
        <v>124.36100000000008</v>
      </c>
      <c r="AA33" s="11">
        <f t="shared" si="20"/>
        <v>125.01200000000006</v>
      </c>
      <c r="AB33" s="11">
        <f t="shared" si="20"/>
        <v>125.51500000000006</v>
      </c>
      <c r="AC33" s="11">
        <f t="shared" si="20"/>
        <v>125.78100000000003</v>
      </c>
      <c r="AD33" s="11">
        <f t="shared" si="20"/>
        <v>126.01499999999982</v>
      </c>
      <c r="AE33" s="11">
        <f t="shared" si="20"/>
        <v>126.23899999999995</v>
      </c>
      <c r="AF33" s="11">
        <f t="shared" si="20"/>
        <v>126.47800000000002</v>
      </c>
      <c r="AG33" s="11">
        <f t="shared" si="20"/>
        <v>126.77300000000002</v>
      </c>
      <c r="AH33" s="11">
        <f t="shared" si="20"/>
        <v>127.05000000000005</v>
      </c>
      <c r="AI33" s="11">
        <f t="shared" si="20"/>
        <v>127.31499999999997</v>
      </c>
      <c r="AJ33" s="11">
        <f t="shared" si="20"/>
        <v>127.58000000000013</v>
      </c>
      <c r="AK33" s="11">
        <f t="shared" si="20"/>
        <v>127.8489999999998</v>
      </c>
      <c r="AL33" s="11">
        <f>SUM(AL34:AL36)</f>
        <v>128.11999999999995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18.434999999999967</v>
      </c>
      <c r="N34" s="11">
        <v>16.951000000000025</v>
      </c>
      <c r="O34" s="11">
        <v>16.422000000000025</v>
      </c>
      <c r="P34" s="11">
        <v>15.775999999999994</v>
      </c>
      <c r="Q34" s="11">
        <v>16.082000000000001</v>
      </c>
      <c r="R34" s="11">
        <v>14.679999999999998</v>
      </c>
      <c r="S34" s="11">
        <v>14.766000000000036</v>
      </c>
      <c r="T34" s="11">
        <v>15.248999999999999</v>
      </c>
      <c r="U34" s="11">
        <v>14.258000000000022</v>
      </c>
      <c r="V34" s="11">
        <v>14.621000000000024</v>
      </c>
      <c r="W34" s="11">
        <v>15.012000000000025</v>
      </c>
      <c r="X34" s="11">
        <v>15.190000000000035</v>
      </c>
      <c r="Y34" s="11">
        <v>15.422999999999991</v>
      </c>
      <c r="Z34" s="11">
        <v>15.501999999999972</v>
      </c>
      <c r="AA34" s="11">
        <v>15.625000000000032</v>
      </c>
      <c r="AB34" s="11">
        <v>15.629999999999987</v>
      </c>
      <c r="AC34" s="11">
        <v>15.62</v>
      </c>
      <c r="AD34" s="11">
        <v>15.60999999999998</v>
      </c>
      <c r="AE34" s="11">
        <v>15.599000000000006</v>
      </c>
      <c r="AF34" s="11">
        <v>15.588000000000021</v>
      </c>
      <c r="AG34" s="11">
        <v>15.576999999999996</v>
      </c>
      <c r="AH34" s="11">
        <v>15.557999999999979</v>
      </c>
      <c r="AI34" s="11">
        <v>15.538000000000002</v>
      </c>
      <c r="AJ34" s="11">
        <v>15.518000000000001</v>
      </c>
      <c r="AK34" s="172">
        <v>15.49799999999998</v>
      </c>
      <c r="AL34" s="11">
        <v>15.47900000000001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50.360000000000106</v>
      </c>
      <c r="N35" s="11">
        <v>50.806999999999967</v>
      </c>
      <c r="O35" s="11">
        <v>51.379999999999939</v>
      </c>
      <c r="P35" s="11">
        <v>54.345999999999989</v>
      </c>
      <c r="Q35" s="11">
        <v>55.745000000000033</v>
      </c>
      <c r="R35" s="11">
        <v>61.744999999999912</v>
      </c>
      <c r="S35" s="11">
        <v>62.204000000000008</v>
      </c>
      <c r="T35" s="11">
        <v>61.265000000000001</v>
      </c>
      <c r="U35" s="11">
        <v>61.895000000000024</v>
      </c>
      <c r="V35" s="11">
        <v>62.912999999999862</v>
      </c>
      <c r="W35" s="11">
        <v>60.107999999999997</v>
      </c>
      <c r="X35" s="11">
        <v>59.592999999999947</v>
      </c>
      <c r="Y35" s="11">
        <v>59.172000000000153</v>
      </c>
      <c r="Z35" s="11">
        <v>59.194000000000088</v>
      </c>
      <c r="AA35" s="11">
        <v>59.350000000000151</v>
      </c>
      <c r="AB35" s="11">
        <v>59.626000000000047</v>
      </c>
      <c r="AC35" s="11">
        <v>59.779000000000018</v>
      </c>
      <c r="AD35" s="11">
        <v>59.931999999999945</v>
      </c>
      <c r="AE35" s="11">
        <v>60.090999999999973</v>
      </c>
      <c r="AF35" s="11">
        <v>60.27000000000006</v>
      </c>
      <c r="AG35" s="11">
        <v>60.512000000000043</v>
      </c>
      <c r="AH35" s="11">
        <v>60.751000000000012</v>
      </c>
      <c r="AI35" s="11">
        <v>60.984999999999999</v>
      </c>
      <c r="AJ35" s="11">
        <v>61.219000000000108</v>
      </c>
      <c r="AK35" s="172">
        <v>61.454999999999878</v>
      </c>
      <c r="AL35" s="11">
        <v>61.691000000000017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44.557000000000059</v>
      </c>
      <c r="N36" s="11">
        <v>44.060000000000045</v>
      </c>
      <c r="O36" s="11">
        <v>44.607000000000113</v>
      </c>
      <c r="P36" s="11">
        <v>45.297000000000047</v>
      </c>
      <c r="Q36" s="11">
        <v>43.366999999999926</v>
      </c>
      <c r="R36" s="11">
        <v>46.101999999999975</v>
      </c>
      <c r="S36" s="11">
        <v>47.230999999999973</v>
      </c>
      <c r="T36" s="11">
        <v>47.234000000000108</v>
      </c>
      <c r="U36" s="11">
        <v>45.092000000000034</v>
      </c>
      <c r="V36" s="11">
        <v>48.82300000000015</v>
      </c>
      <c r="W36" s="11">
        <v>48.451999999999963</v>
      </c>
      <c r="X36" s="11">
        <v>49.006999999999962</v>
      </c>
      <c r="Y36" s="11">
        <v>49.39000000000005</v>
      </c>
      <c r="Z36" s="11">
        <v>49.665000000000028</v>
      </c>
      <c r="AA36" s="11">
        <v>50.036999999999885</v>
      </c>
      <c r="AB36" s="11">
        <v>50.259000000000029</v>
      </c>
      <c r="AC36" s="11">
        <v>50.382000000000026</v>
      </c>
      <c r="AD36" s="11">
        <v>50.472999999999878</v>
      </c>
      <c r="AE36" s="11">
        <v>50.548999999999971</v>
      </c>
      <c r="AF36" s="11">
        <v>50.619999999999948</v>
      </c>
      <c r="AG36" s="11">
        <v>50.683999999999976</v>
      </c>
      <c r="AH36" s="11">
        <v>50.741000000000057</v>
      </c>
      <c r="AI36" s="11">
        <v>50.79199999999998</v>
      </c>
      <c r="AJ36" s="11">
        <v>50.843000000000011</v>
      </c>
      <c r="AK36" s="172">
        <v>50.895999999999944</v>
      </c>
      <c r="AL36" s="11">
        <v>50.949999999999932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364.42699999999991</v>
      </c>
      <c r="N38" s="11">
        <f t="shared" ref="N38:AL38" si="21">SUM(N5,N11,N16,N18,N23,N33)</f>
        <v>371.1149999999999</v>
      </c>
      <c r="O38" s="11">
        <f t="shared" si="21"/>
        <v>384.36200000000031</v>
      </c>
      <c r="P38" s="11">
        <f t="shared" si="21"/>
        <v>388.04099999999994</v>
      </c>
      <c r="Q38" s="11">
        <f t="shared" si="21"/>
        <v>401.9009999999999</v>
      </c>
      <c r="R38" s="11">
        <f t="shared" si="21"/>
        <v>406.34499999999986</v>
      </c>
      <c r="S38" s="11">
        <f t="shared" si="21"/>
        <v>428.80799999999988</v>
      </c>
      <c r="T38" s="11">
        <f t="shared" si="21"/>
        <v>418.36100000000005</v>
      </c>
      <c r="U38" s="11">
        <f t="shared" si="21"/>
        <v>410.92500000000007</v>
      </c>
      <c r="V38" s="11">
        <f t="shared" si="21"/>
        <v>436.37900000000008</v>
      </c>
      <c r="W38" s="11">
        <f t="shared" si="21"/>
        <v>423.75800000000004</v>
      </c>
      <c r="X38" s="11">
        <f t="shared" si="21"/>
        <v>424.20799999999974</v>
      </c>
      <c r="Y38" s="11">
        <f t="shared" si="21"/>
        <v>425.88900000000029</v>
      </c>
      <c r="Z38" s="11">
        <f t="shared" si="21"/>
        <v>428.85500000000013</v>
      </c>
      <c r="AA38" s="11">
        <f t="shared" si="21"/>
        <v>432.33100000000019</v>
      </c>
      <c r="AB38" s="11">
        <f t="shared" si="21"/>
        <v>434.68199999999996</v>
      </c>
      <c r="AC38" s="11">
        <f t="shared" si="21"/>
        <v>436.62800000000004</v>
      </c>
      <c r="AD38" s="11">
        <f t="shared" si="21"/>
        <v>438.39599999999979</v>
      </c>
      <c r="AE38" s="11">
        <f t="shared" si="21"/>
        <v>440.15299999999979</v>
      </c>
      <c r="AF38" s="11">
        <f t="shared" si="21"/>
        <v>441.91199999999998</v>
      </c>
      <c r="AG38" s="11">
        <f t="shared" si="21"/>
        <v>443.8540000000001</v>
      </c>
      <c r="AH38" s="11">
        <f t="shared" si="21"/>
        <v>445.74999999999989</v>
      </c>
      <c r="AI38" s="11">
        <f t="shared" si="21"/>
        <v>447.63899999999978</v>
      </c>
      <c r="AJ38" s="11">
        <f t="shared" si="21"/>
        <v>449.55000000000007</v>
      </c>
      <c r="AK38" s="11">
        <f t="shared" si="21"/>
        <v>451.45299999999992</v>
      </c>
      <c r="AL38" s="11">
        <f t="shared" si="21"/>
        <v>453.351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Oxfordshire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Oxfordshire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Oxfordshire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Oxfordshire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Oxfordshire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Oxfordshire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Oxfordshire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30.15344104147951</v>
      </c>
      <c r="N231" s="40">
        <f>'Ind T1'!D25</f>
        <v>29.160983391463986</v>
      </c>
      <c r="O231" s="40">
        <f>'Ind T1'!F25</f>
        <v>28.260663371206846</v>
      </c>
    </row>
    <row r="232" spans="1:15" x14ac:dyDescent="0.2">
      <c r="L232" t="str">
        <f>L23</f>
        <v>Business and other services</v>
      </c>
      <c r="M232" s="40">
        <f>'Ind T1'!B24</f>
        <v>32.905043743616893</v>
      </c>
      <c r="N232" s="40">
        <f>'Ind T1'!D24</f>
        <v>31.457341218336861</v>
      </c>
      <c r="O232" s="40">
        <f>'Ind T1'!F24</f>
        <v>32.791369159878322</v>
      </c>
    </row>
    <row r="233" spans="1:15" x14ac:dyDescent="0.2">
      <c r="L233" t="str">
        <f>L18</f>
        <v>Trade, accomod. and transport</v>
      </c>
      <c r="M233" s="40">
        <f>'Ind T1'!B23</f>
        <v>23.264959578683143</v>
      </c>
      <c r="N233" s="40">
        <f>'Ind T1'!D23</f>
        <v>24.089456718221282</v>
      </c>
      <c r="O233" s="40">
        <f>'Ind T1'!F23</f>
        <v>24.405151858052601</v>
      </c>
    </row>
    <row r="234" spans="1:15" x14ac:dyDescent="0.2">
      <c r="L234" t="str">
        <f>L16</f>
        <v>Construction</v>
      </c>
      <c r="M234" s="40">
        <f>'Ind T1'!B22</f>
        <v>6.0739027181336045</v>
      </c>
      <c r="N234" s="40">
        <f>'Ind T1'!D22</f>
        <v>7.1604547878742224</v>
      </c>
      <c r="O234" s="40">
        <f>'Ind T1'!F22</f>
        <v>7.6763920229579368</v>
      </c>
    </row>
    <row r="235" spans="1:15" x14ac:dyDescent="0.2">
      <c r="L235" t="str">
        <f>L11</f>
        <v>Manufacturing</v>
      </c>
      <c r="M235" s="40">
        <f>'Ind T1'!B21</f>
        <v>6.1528996296250682</v>
      </c>
      <c r="N235" s="40">
        <f>'Ind T1'!D21</f>
        <v>6.547369017222092</v>
      </c>
      <c r="O235" s="40">
        <f>'Ind T1'!F21</f>
        <v>5.2299432448588412</v>
      </c>
    </row>
    <row r="236" spans="1:15" x14ac:dyDescent="0.2">
      <c r="L236" t="str">
        <f>L5</f>
        <v>Primary sector and utilities</v>
      </c>
      <c r="M236" s="40">
        <f>'Ind T1'!B20</f>
        <v>1.4497532884617759</v>
      </c>
      <c r="N236" s="40">
        <f>'Ind T1'!D20</f>
        <v>1.5843948668815662</v>
      </c>
      <c r="O236" s="40">
        <f>'Ind T1'!F20</f>
        <v>1.6364803430454538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Oxfordshire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1.045000000000087</v>
      </c>
      <c r="O261" s="11">
        <f>'Ind T1'!F50</f>
        <v>4.5479999999999734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-0.4050000000000864</v>
      </c>
      <c r="O262" s="11">
        <f>'Ind T1'!F49</f>
        <v>15.357000000000056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7.545000000000158</v>
      </c>
      <c r="O263" s="11">
        <f>'Ind T1'!F48</f>
        <v>8.5599999999999028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5.662000000000063</v>
      </c>
      <c r="O264" s="11">
        <f>'Ind T1'!F47</f>
        <v>4.4579999999999878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2.7430000000000199</v>
      </c>
      <c r="O265" s="11">
        <f>'Ind T1'!F46</f>
        <v>-4.034999999999993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0.82299999999998619</v>
      </c>
      <c r="O266" s="11">
        <f>'Ind T1'!F45</f>
        <v>0.70500000000000718</v>
      </c>
    </row>
    <row r="268" spans="1:16" x14ac:dyDescent="0.2">
      <c r="L268" t="str">
        <f>L38</f>
        <v>All industries</v>
      </c>
      <c r="N268" s="11">
        <f>'Ind T1'!D14-'Ind T1'!B14</f>
        <v>17.413000000000181</v>
      </c>
      <c r="O268" s="11">
        <f>SUM(O261:O266)</f>
        <v>29.592999999999932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Oxfordshire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15.682128290691603</v>
      </c>
      <c r="C9" s="249">
        <f>SUM(C26,C43,C60,C77,C94,C111,C128,C145,C162,C179,C196,C213,C230,C247,C264,C281,C298,C315,C332,C349,C366,C383)</f>
        <v>28.214094280385972</v>
      </c>
      <c r="D9" s="249">
        <f>SUM(B9:C9)</f>
        <v>43.896222571077573</v>
      </c>
      <c r="E9" s="238"/>
      <c r="F9" s="249">
        <f>SUM(F26,F43,F60,F77,F94,F111,F128,F145,F162,F179,F196,F213,F230,F247,F264,F281,F298,F315,F332,F349,F366,F383)</f>
        <v>19.606872193393102</v>
      </c>
      <c r="G9" s="249">
        <f>SUM(G26,G43,G60,G77,G94,G111,G128,G145,G162,G179,G196,G213,G230,G247,G264,G281,G298,G315,G332,G349,G366,G383)</f>
        <v>31.282341683659233</v>
      </c>
      <c r="H9" s="249">
        <f>SUM(F9:G9)</f>
        <v>50.889213877052335</v>
      </c>
      <c r="I9" s="238"/>
      <c r="J9" s="249">
        <f>SUM(J26,J43,J60,J77,J94,J111,J128,J145,J162,J179,J196,J213,J230,J247,J264,J281,J298,J315,J332,J349,J366,J383)</f>
        <v>22.223467306470319</v>
      </c>
      <c r="K9" s="249">
        <f>SUM(K26,K43,K60,K77,K94,K111,K128,K145,K162,K179,K196,K213,K230,K247,K264,K281,K298,K315,K332,K349,K366,K383)</f>
        <v>31.41089097077106</v>
      </c>
      <c r="L9" s="249">
        <f>SUM(J9:K9)</f>
        <v>53.634358277241375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46.714186089507365</v>
      </c>
      <c r="C10" s="249">
        <f t="shared" si="0"/>
        <v>47.536865065953059</v>
      </c>
      <c r="D10" s="249">
        <f t="shared" ref="D10:D17" si="1">SUM(B10:C10)</f>
        <v>94.251051155460431</v>
      </c>
      <c r="E10" s="238"/>
      <c r="F10" s="249">
        <f t="shared" ref="F10:G17" si="2">SUM(F27,F44,F61,F78,F95,F112,F129,F146,F163,F180,F197,F214,F231,F248,F265,F282,F299,F316,F333,F350,F367,F384)</f>
        <v>54.991819824663239</v>
      </c>
      <c r="G10" s="249">
        <f t="shared" si="2"/>
        <v>53.58438660129427</v>
      </c>
      <c r="H10" s="249">
        <f t="shared" ref="H10:H17" si="3">SUM(F10:G10)</f>
        <v>108.57620642595751</v>
      </c>
      <c r="I10" s="238"/>
      <c r="J10" s="249">
        <f t="shared" ref="J10:K17" si="4">SUM(J27,J44,J61,J78,J95,J112,J129,J146,J163,J180,J197,J214,J231,J248,J265,J282,J299,J316,J333,J350,J367,J384)</f>
        <v>63.053160978517042</v>
      </c>
      <c r="K10" s="249">
        <f t="shared" si="4"/>
        <v>64.219807829006143</v>
      </c>
      <c r="L10" s="249">
        <f t="shared" ref="L10:L17" si="5">SUM(J10:K10)</f>
        <v>127.27296880752318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25.751754458227843</v>
      </c>
      <c r="C11" s="249">
        <f t="shared" si="0"/>
        <v>28.336143852819497</v>
      </c>
      <c r="D11" s="249">
        <f t="shared" si="1"/>
        <v>54.08789831104734</v>
      </c>
      <c r="E11" s="238"/>
      <c r="F11" s="249">
        <f t="shared" si="2"/>
        <v>29.152045992335275</v>
      </c>
      <c r="G11" s="249">
        <f t="shared" si="2"/>
        <v>30.2593838561701</v>
      </c>
      <c r="H11" s="249">
        <f t="shared" si="3"/>
        <v>59.411429848505378</v>
      </c>
      <c r="I11" s="238"/>
      <c r="J11" s="249">
        <f t="shared" si="4"/>
        <v>37.113543270970943</v>
      </c>
      <c r="K11" s="249">
        <f t="shared" si="4"/>
        <v>30.410546397907801</v>
      </c>
      <c r="L11" s="249">
        <f t="shared" si="5"/>
        <v>67.524089668878744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35.117416971957589</v>
      </c>
      <c r="C12" s="249">
        <f t="shared" si="0"/>
        <v>8.5058981019158466</v>
      </c>
      <c r="D12" s="249">
        <f t="shared" si="1"/>
        <v>43.623315073873435</v>
      </c>
      <c r="E12" s="238"/>
      <c r="F12" s="249">
        <f t="shared" si="2"/>
        <v>33.283646512663545</v>
      </c>
      <c r="G12" s="249">
        <f t="shared" si="2"/>
        <v>9.1803684699542156</v>
      </c>
      <c r="H12" s="249">
        <f t="shared" si="3"/>
        <v>42.464014982617762</v>
      </c>
      <c r="I12" s="238"/>
      <c r="J12" s="249">
        <f t="shared" si="4"/>
        <v>28.207412345427873</v>
      </c>
      <c r="K12" s="249">
        <f t="shared" si="4"/>
        <v>10.373184649373066</v>
      </c>
      <c r="L12" s="249">
        <f t="shared" si="5"/>
        <v>38.580596994800942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4.8358772310611489</v>
      </c>
      <c r="C13" s="249">
        <f t="shared" si="0"/>
        <v>31.711291854418356</v>
      </c>
      <c r="D13" s="249">
        <f t="shared" si="1"/>
        <v>36.547169085479503</v>
      </c>
      <c r="E13" s="238"/>
      <c r="F13" s="249">
        <f t="shared" si="2"/>
        <v>4.7825556472765234</v>
      </c>
      <c r="G13" s="249">
        <f t="shared" si="2"/>
        <v>28.024571044392175</v>
      </c>
      <c r="H13" s="249">
        <f t="shared" si="3"/>
        <v>32.807126691668699</v>
      </c>
      <c r="I13" s="238"/>
      <c r="J13" s="249">
        <f t="shared" si="4"/>
        <v>6.0534678613717023</v>
      </c>
      <c r="K13" s="249">
        <f t="shared" si="4"/>
        <v>27.656834788533661</v>
      </c>
      <c r="L13" s="249">
        <f t="shared" si="5"/>
        <v>33.710302649905366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33.763872319370996</v>
      </c>
      <c r="C14" s="249">
        <f t="shared" si="0"/>
        <v>9.1314587584756257</v>
      </c>
      <c r="D14" s="249">
        <f t="shared" si="1"/>
        <v>42.89533107784662</v>
      </c>
      <c r="E14" s="238"/>
      <c r="F14" s="249">
        <f t="shared" si="2"/>
        <v>32.93766216577859</v>
      </c>
      <c r="G14" s="249">
        <f t="shared" si="2"/>
        <v>9.0512009854817457</v>
      </c>
      <c r="H14" s="249">
        <f t="shared" si="3"/>
        <v>41.988863151260333</v>
      </c>
      <c r="I14" s="238"/>
      <c r="J14" s="249">
        <f t="shared" si="4"/>
        <v>33.577196883856367</v>
      </c>
      <c r="K14" s="249">
        <f t="shared" si="4"/>
        <v>11.386363771862069</v>
      </c>
      <c r="L14" s="249">
        <f t="shared" si="5"/>
        <v>44.963560655718439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16.880579779155685</v>
      </c>
      <c r="C15" s="249">
        <f t="shared" si="0"/>
        <v>11.93357264555716</v>
      </c>
      <c r="D15" s="249">
        <f t="shared" si="1"/>
        <v>28.814152424712844</v>
      </c>
      <c r="E15" s="238"/>
      <c r="F15" s="249">
        <f t="shared" si="2"/>
        <v>16.972800183286974</v>
      </c>
      <c r="G15" s="249">
        <f t="shared" si="2"/>
        <v>12.641610784177104</v>
      </c>
      <c r="H15" s="249">
        <f t="shared" si="3"/>
        <v>29.614410967464078</v>
      </c>
      <c r="I15" s="238"/>
      <c r="J15" s="249">
        <f t="shared" si="4"/>
        <v>16.528547288442372</v>
      </c>
      <c r="K15" s="249">
        <f t="shared" si="4"/>
        <v>13.880540605509687</v>
      </c>
      <c r="L15" s="249">
        <f t="shared" si="5"/>
        <v>30.409087893952059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2.2881373503563003</v>
      </c>
      <c r="C16" s="249">
        <f t="shared" si="0"/>
        <v>15.656005323768007</v>
      </c>
      <c r="D16" s="249">
        <f t="shared" si="1"/>
        <v>17.944142674124308</v>
      </c>
      <c r="E16" s="238"/>
      <c r="F16" s="249">
        <f t="shared" si="2"/>
        <v>2.0085138235776681</v>
      </c>
      <c r="G16" s="249">
        <f t="shared" si="2"/>
        <v>14.928222279464864</v>
      </c>
      <c r="H16" s="249">
        <f t="shared" si="3"/>
        <v>16.936736103042531</v>
      </c>
      <c r="I16" s="238"/>
      <c r="J16" s="249">
        <f t="shared" si="4"/>
        <v>2.6212497363077829</v>
      </c>
      <c r="K16" s="249">
        <f t="shared" si="4"/>
        <v>14.439367187726884</v>
      </c>
      <c r="L16" s="249">
        <f t="shared" si="5"/>
        <v>17.060616924034665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22.300293733122665</v>
      </c>
      <c r="C17" s="249">
        <f t="shared" si="0"/>
        <v>21.985423893255273</v>
      </c>
      <c r="D17" s="249">
        <f t="shared" si="1"/>
        <v>44.285717626377938</v>
      </c>
      <c r="E17" s="238"/>
      <c r="F17" s="249">
        <f t="shared" si="2"/>
        <v>20.754670459678294</v>
      </c>
      <c r="G17" s="249">
        <f t="shared" si="2"/>
        <v>20.315327492753269</v>
      </c>
      <c r="H17" s="249">
        <f t="shared" si="3"/>
        <v>41.069997952431564</v>
      </c>
      <c r="I17" s="238"/>
      <c r="J17" s="249">
        <f t="shared" si="4"/>
        <v>19.778765345785843</v>
      </c>
      <c r="K17" s="249">
        <f t="shared" si="4"/>
        <v>20.416652782159364</v>
      </c>
      <c r="L17" s="249">
        <f t="shared" si="5"/>
        <v>40.195418127945203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203.33424622345117</v>
      </c>
      <c r="C19" s="247">
        <f t="shared" ref="C19:L19" si="6">SUM(C9:C17)</f>
        <v>203.01075377654877</v>
      </c>
      <c r="D19" s="247">
        <f t="shared" si="6"/>
        <v>406.34500000000003</v>
      </c>
      <c r="E19" s="247"/>
      <c r="F19" s="247">
        <f t="shared" si="6"/>
        <v>214.49058680265321</v>
      </c>
      <c r="G19" s="247">
        <f t="shared" si="6"/>
        <v>209.26741319734703</v>
      </c>
      <c r="H19" s="247">
        <f t="shared" si="6"/>
        <v>423.75800000000015</v>
      </c>
      <c r="I19" s="247"/>
      <c r="J19" s="247">
        <f t="shared" si="6"/>
        <v>229.15681101715029</v>
      </c>
      <c r="K19" s="247">
        <f t="shared" si="6"/>
        <v>224.19418898284974</v>
      </c>
      <c r="L19" s="247">
        <f t="shared" si="6"/>
        <v>453.351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7.3824773693011034E-2</v>
      </c>
      <c r="C26" s="302">
        <v>0.13175731552460274</v>
      </c>
      <c r="D26" s="302">
        <f>SUM(B26:C26)</f>
        <v>0.20558208921761378</v>
      </c>
      <c r="E26" s="303"/>
      <c r="F26" s="302">
        <v>9.1501883245178994E-2</v>
      </c>
      <c r="G26" s="302">
        <v>0.14646114964201234</v>
      </c>
      <c r="H26" s="302">
        <f>SUM(F26:G26)</f>
        <v>0.23796303288719134</v>
      </c>
      <c r="I26" s="303"/>
      <c r="J26" s="302">
        <v>7.9763879897043602E-2</v>
      </c>
      <c r="K26" s="302">
        <v>0.19253832471166785</v>
      </c>
      <c r="L26" s="302">
        <f>SUM(J26:K26)</f>
        <v>0.27230220460871146</v>
      </c>
      <c r="M26" s="236"/>
      <c r="N26" s="236"/>
    </row>
    <row r="27" spans="1:14" x14ac:dyDescent="0.2">
      <c r="A27" s="237" t="str">
        <f>name!E$5</f>
        <v>Professional occupations</v>
      </c>
      <c r="B27" s="302">
        <v>8.5861803676793663E-2</v>
      </c>
      <c r="C27" s="302">
        <v>0.12215541681929686</v>
      </c>
      <c r="D27" s="302">
        <f t="shared" ref="D27:D34" si="7">SUM(B27:C27)</f>
        <v>0.2080172204960905</v>
      </c>
      <c r="E27" s="303"/>
      <c r="F27" s="302">
        <v>0.12640672252844268</v>
      </c>
      <c r="G27" s="302">
        <v>0.15921435688289265</v>
      </c>
      <c r="H27" s="302">
        <f t="shared" ref="H27:H34" si="8">SUM(F27:G27)</f>
        <v>0.2856210794113353</v>
      </c>
      <c r="I27" s="303"/>
      <c r="J27" s="302">
        <v>0.14911319240780041</v>
      </c>
      <c r="K27" s="302">
        <v>0.27313481486476998</v>
      </c>
      <c r="L27" s="302">
        <f t="shared" ref="L27:L34" si="9">SUM(J27:K27)</f>
        <v>0.42224800727257039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7.5690745063539094E-2</v>
      </c>
      <c r="C28" s="302">
        <v>7.5016356628502506E-2</v>
      </c>
      <c r="D28" s="302">
        <f t="shared" si="7"/>
        <v>0.1507071016920416</v>
      </c>
      <c r="E28" s="303"/>
      <c r="F28" s="302">
        <v>9.7298570407630902E-2</v>
      </c>
      <c r="G28" s="302">
        <v>8.2314200455583672E-2</v>
      </c>
      <c r="H28" s="302">
        <f t="shared" si="8"/>
        <v>0.17961277086321459</v>
      </c>
      <c r="I28" s="303"/>
      <c r="J28" s="302">
        <v>0.10882006171014079</v>
      </c>
      <c r="K28" s="302">
        <v>0.10538944961409023</v>
      </c>
      <c r="L28" s="302">
        <f t="shared" si="9"/>
        <v>0.21420951132423102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0.18240343962672723</v>
      </c>
      <c r="C29" s="302">
        <v>3.2734781352352686E-2</v>
      </c>
      <c r="D29" s="302">
        <f t="shared" si="7"/>
        <v>0.21513822097907992</v>
      </c>
      <c r="E29" s="303"/>
      <c r="F29" s="302">
        <v>0.19533958727111628</v>
      </c>
      <c r="G29" s="302">
        <v>2.4413320960700667E-2</v>
      </c>
      <c r="H29" s="302">
        <f t="shared" si="8"/>
        <v>0.21975290823181695</v>
      </c>
      <c r="I29" s="303"/>
      <c r="J29" s="302">
        <v>0.12253073252027527</v>
      </c>
      <c r="K29" s="302">
        <v>2.9625306942393966E-2</v>
      </c>
      <c r="L29" s="302">
        <f t="shared" si="9"/>
        <v>0.15215603946266923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0.4074958451321854</v>
      </c>
      <c r="C30" s="302">
        <v>0.93485460362077488</v>
      </c>
      <c r="D30" s="302">
        <f t="shared" si="7"/>
        <v>1.3423504487529603</v>
      </c>
      <c r="E30" s="303"/>
      <c r="F30" s="302">
        <v>0.29937681501420432</v>
      </c>
      <c r="G30" s="302">
        <v>0.83972412125309448</v>
      </c>
      <c r="H30" s="302">
        <f t="shared" si="8"/>
        <v>1.1391009362672988</v>
      </c>
      <c r="I30" s="303"/>
      <c r="J30" s="302">
        <v>0.34144613018863762</v>
      </c>
      <c r="K30" s="302">
        <v>0.82101795120647847</v>
      </c>
      <c r="L30" s="302">
        <f t="shared" si="9"/>
        <v>1.1624640813951161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7.9172666482908452E-2</v>
      </c>
      <c r="C31" s="302">
        <v>3.8971955318700485E-2</v>
      </c>
      <c r="D31" s="302">
        <f t="shared" si="7"/>
        <v>0.11814462180160894</v>
      </c>
      <c r="E31" s="303"/>
      <c r="F31" s="302">
        <v>7.9619186996104332E-2</v>
      </c>
      <c r="G31" s="302">
        <v>3.7965381098827904E-2</v>
      </c>
      <c r="H31" s="302">
        <f t="shared" si="8"/>
        <v>0.11758456809493223</v>
      </c>
      <c r="I31" s="303"/>
      <c r="J31" s="302">
        <v>6.8121823305723639E-2</v>
      </c>
      <c r="K31" s="302">
        <v>4.1659461968735025E-2</v>
      </c>
      <c r="L31" s="302">
        <f t="shared" si="9"/>
        <v>0.10978128527445866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4.339424033852432E-2</v>
      </c>
      <c r="C32" s="302">
        <v>3.8949697870481567E-2</v>
      </c>
      <c r="D32" s="302">
        <f t="shared" si="7"/>
        <v>8.2343938209005887E-2</v>
      </c>
      <c r="E32" s="303"/>
      <c r="F32" s="302">
        <v>4.3859326998729443E-2</v>
      </c>
      <c r="G32" s="302">
        <v>2.8290613632659296E-2</v>
      </c>
      <c r="H32" s="302">
        <f t="shared" si="8"/>
        <v>7.2149940631388743E-2</v>
      </c>
      <c r="I32" s="303"/>
      <c r="J32" s="302">
        <v>3.1551024156891441E-2</v>
      </c>
      <c r="K32" s="302">
        <v>3.5354976749576293E-2</v>
      </c>
      <c r="L32" s="302">
        <f t="shared" si="9"/>
        <v>6.6906000906467727E-2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3.2436911489083273E-2</v>
      </c>
      <c r="C33" s="302">
        <v>0.11367755046341635</v>
      </c>
      <c r="D33" s="302">
        <f t="shared" si="7"/>
        <v>0.14611446195249961</v>
      </c>
      <c r="E33" s="303"/>
      <c r="F33" s="302">
        <v>3.1643214186663861E-2</v>
      </c>
      <c r="G33" s="302">
        <v>8.5962782809451854E-2</v>
      </c>
      <c r="H33" s="302">
        <f t="shared" si="8"/>
        <v>0.11760599699611571</v>
      </c>
      <c r="I33" s="303"/>
      <c r="J33" s="302">
        <v>2.7003862651312223E-2</v>
      </c>
      <c r="K33" s="302">
        <v>7.3802911385803444E-2</v>
      </c>
      <c r="L33" s="302">
        <f t="shared" si="9"/>
        <v>0.10080677403711566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0.13390513075189528</v>
      </c>
      <c r="C34" s="302">
        <v>0.28469676614720058</v>
      </c>
      <c r="D34" s="302">
        <f t="shared" si="7"/>
        <v>0.41860189689909588</v>
      </c>
      <c r="E34" s="303"/>
      <c r="F34" s="302">
        <v>0.11452448459361164</v>
      </c>
      <c r="G34" s="302">
        <v>0.19908428202309478</v>
      </c>
      <c r="H34" s="302">
        <f t="shared" si="8"/>
        <v>0.31360876661670645</v>
      </c>
      <c r="I34" s="303"/>
      <c r="J34" s="302">
        <v>0.17034062241096423</v>
      </c>
      <c r="K34" s="302">
        <v>0.203785473307695</v>
      </c>
      <c r="L34" s="302">
        <f t="shared" si="9"/>
        <v>0.37412609571865924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1.1141855562546676</v>
      </c>
      <c r="C36" s="311">
        <f t="shared" ref="C36:K36" si="10">SUM(C26:C34)</f>
        <v>1.7728144437453288</v>
      </c>
      <c r="D36" s="311">
        <f t="shared" si="10"/>
        <v>2.886999999999996</v>
      </c>
      <c r="E36" s="311"/>
      <c r="F36" s="311">
        <f t="shared" si="10"/>
        <v>1.0795697912416824</v>
      </c>
      <c r="G36" s="311">
        <f t="shared" si="10"/>
        <v>1.6034302087583174</v>
      </c>
      <c r="H36" s="311">
        <f t="shared" si="10"/>
        <v>2.6830000000000003</v>
      </c>
      <c r="I36" s="311"/>
      <c r="J36" s="311">
        <f t="shared" si="10"/>
        <v>1.0986913292487894</v>
      </c>
      <c r="K36" s="311">
        <f t="shared" si="10"/>
        <v>1.7763086707512101</v>
      </c>
      <c r="L36" s="311">
        <f>SUM(L26:L34)</f>
        <v>2.8749999999999996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1.6648331492779202E-3</v>
      </c>
      <c r="C43" s="302">
        <v>3.2155096849833732E-2</v>
      </c>
      <c r="D43" s="302">
        <f>SUM(B43:C43)</f>
        <v>3.3819929999111653E-2</v>
      </c>
      <c r="E43" s="303"/>
      <c r="F43" s="302">
        <v>4.7558858178035788E-3</v>
      </c>
      <c r="G43" s="302">
        <v>8.8914518889413374E-2</v>
      </c>
      <c r="H43" s="302">
        <f>SUM(F43:G43)</f>
        <v>9.367040470721695E-2</v>
      </c>
      <c r="I43" s="303"/>
      <c r="J43" s="302">
        <v>3.7400805849294345E-3</v>
      </c>
      <c r="K43" s="302">
        <v>7.3951690156940919E-2</v>
      </c>
      <c r="L43" s="302">
        <f>SUM(J43:K43)</f>
        <v>7.769177074187035E-2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2.2763419514930379E-3</v>
      </c>
      <c r="C44" s="302">
        <v>1.886574420634993E-2</v>
      </c>
      <c r="D44" s="302">
        <f t="shared" ref="D44:D51" si="11">SUM(B44:C44)</f>
        <v>2.1142086157842969E-2</v>
      </c>
      <c r="E44" s="303"/>
      <c r="F44" s="302">
        <v>7.0947461539106081E-3</v>
      </c>
      <c r="G44" s="302">
        <v>4.6079533333124631E-2</v>
      </c>
      <c r="H44" s="302">
        <f t="shared" ref="H44:H51" si="12">SUM(F44:G44)</f>
        <v>5.3174279487035236E-2</v>
      </c>
      <c r="I44" s="303"/>
      <c r="J44" s="302">
        <v>6.0300685496282001E-3</v>
      </c>
      <c r="K44" s="302">
        <v>3.0076962768946416E-2</v>
      </c>
      <c r="L44" s="302">
        <f t="shared" ref="L44:L51" si="13">SUM(J44:K44)</f>
        <v>3.6107031318574616E-2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2.7095292184199987E-3</v>
      </c>
      <c r="C45" s="302">
        <v>1.2591251297600586E-2</v>
      </c>
      <c r="D45" s="302">
        <f t="shared" si="11"/>
        <v>1.5300780516020584E-2</v>
      </c>
      <c r="E45" s="303"/>
      <c r="F45" s="302">
        <v>7.2453861214399106E-3</v>
      </c>
      <c r="G45" s="302">
        <v>2.7913913468019799E-2</v>
      </c>
      <c r="H45" s="302">
        <f t="shared" si="12"/>
        <v>3.5159299589459708E-2</v>
      </c>
      <c r="I45" s="303"/>
      <c r="J45" s="302">
        <v>5.9000292475922317E-3</v>
      </c>
      <c r="K45" s="302">
        <v>1.9746940102225784E-2</v>
      </c>
      <c r="L45" s="302">
        <f t="shared" si="13"/>
        <v>2.5646969349818017E-2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5.7568600098072652E-3</v>
      </c>
      <c r="C46" s="302">
        <v>9.4966759959401667E-3</v>
      </c>
      <c r="D46" s="302">
        <f t="shared" si="11"/>
        <v>1.5253536005747432E-2</v>
      </c>
      <c r="E46" s="303"/>
      <c r="F46" s="302">
        <v>1.251887476589413E-2</v>
      </c>
      <c r="G46" s="302">
        <v>1.958678664742421E-2</v>
      </c>
      <c r="H46" s="302">
        <f t="shared" si="12"/>
        <v>3.2105661413318339E-2</v>
      </c>
      <c r="I46" s="303"/>
      <c r="J46" s="302">
        <v>7.2803524069152458E-3</v>
      </c>
      <c r="K46" s="302">
        <v>1.9199437971715926E-2</v>
      </c>
      <c r="L46" s="302">
        <f t="shared" si="13"/>
        <v>2.6479790378631171E-2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4.5488608351901727E-4</v>
      </c>
      <c r="C47" s="302">
        <v>3.4268996092177588E-2</v>
      </c>
      <c r="D47" s="302">
        <f t="shared" si="11"/>
        <v>3.4723882175696608E-2</v>
      </c>
      <c r="E47" s="303"/>
      <c r="F47" s="302">
        <v>9.2082276869546824E-4</v>
      </c>
      <c r="G47" s="302">
        <v>5.9914638396692012E-2</v>
      </c>
      <c r="H47" s="302">
        <f>SUM(F47:G47)</f>
        <v>6.0835461165387482E-2</v>
      </c>
      <c r="I47" s="303"/>
      <c r="J47" s="302">
        <v>8.7974686679644326E-4</v>
      </c>
      <c r="K47" s="302">
        <v>3.0371443005370549E-2</v>
      </c>
      <c r="L47" s="302">
        <f t="shared" si="13"/>
        <v>3.125118987216699E-2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1.1575689768450771E-3</v>
      </c>
      <c r="C48" s="302">
        <v>2.2835657908271143E-3</v>
      </c>
      <c r="D48" s="302">
        <f t="shared" si="11"/>
        <v>3.4411347676721916E-3</v>
      </c>
      <c r="E48" s="303"/>
      <c r="F48" s="302">
        <v>2.5129435377356586E-3</v>
      </c>
      <c r="G48" s="302">
        <v>2.6580938921606533E-3</v>
      </c>
      <c r="H48" s="302">
        <f t="shared" si="12"/>
        <v>5.171037429896312E-3</v>
      </c>
      <c r="I48" s="303"/>
      <c r="J48" s="302">
        <v>1.7223801694816222E-3</v>
      </c>
      <c r="K48" s="302">
        <v>2.4752769030005868E-3</v>
      </c>
      <c r="L48" s="302">
        <f t="shared" si="13"/>
        <v>4.1976570724822091E-3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1.9660117456086457E-3</v>
      </c>
      <c r="C49" s="302">
        <v>4.7874150617430748E-3</v>
      </c>
      <c r="D49" s="302">
        <f t="shared" si="11"/>
        <v>6.7534268073517201E-3</v>
      </c>
      <c r="E49" s="303"/>
      <c r="F49" s="302">
        <v>3.9128627521328278E-3</v>
      </c>
      <c r="G49" s="302">
        <v>6.6274713319415318E-3</v>
      </c>
      <c r="H49" s="302">
        <f t="shared" si="12"/>
        <v>1.054033408407436E-2</v>
      </c>
      <c r="I49" s="303"/>
      <c r="J49" s="302">
        <v>2.5282078612836249E-3</v>
      </c>
      <c r="K49" s="302">
        <v>6.448565564743697E-3</v>
      </c>
      <c r="L49" s="302">
        <f t="shared" si="13"/>
        <v>8.9767734260273215E-3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3.2058002725934951E-4</v>
      </c>
      <c r="C50" s="302">
        <v>3.199523453989566E-2</v>
      </c>
      <c r="D50" s="302">
        <f t="shared" si="11"/>
        <v>3.2315814567155009E-2</v>
      </c>
      <c r="E50" s="303"/>
      <c r="F50" s="302">
        <v>5.4798741762913949E-4</v>
      </c>
      <c r="G50" s="302">
        <v>6.4588186878451789E-2</v>
      </c>
      <c r="H50" s="302">
        <f t="shared" si="12"/>
        <v>6.5136174296080929E-2</v>
      </c>
      <c r="I50" s="303"/>
      <c r="J50" s="302">
        <v>5.5154158818598289E-4</v>
      </c>
      <c r="K50" s="302">
        <v>5.8760180770817752E-2</v>
      </c>
      <c r="L50" s="302">
        <f t="shared" si="13"/>
        <v>5.9311722359003734E-2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1.6793987473465496E-3</v>
      </c>
      <c r="C51" s="302">
        <v>5.5700102560550099E-3</v>
      </c>
      <c r="D51" s="302">
        <f t="shared" si="11"/>
        <v>7.2494090034015595E-3</v>
      </c>
      <c r="E51" s="303"/>
      <c r="F51" s="302">
        <v>2.9987414896555454E-3</v>
      </c>
      <c r="G51" s="302">
        <v>9.2086063378747016E-3</v>
      </c>
      <c r="H51" s="302">
        <f t="shared" si="12"/>
        <v>1.2207347827530246E-2</v>
      </c>
      <c r="I51" s="303"/>
      <c r="J51" s="302">
        <v>4.0581867851274822E-3</v>
      </c>
      <c r="K51" s="302">
        <v>8.2789086962985689E-3</v>
      </c>
      <c r="L51" s="302">
        <f t="shared" si="13"/>
        <v>1.2337095481426051E-2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1.7986009909576862E-2</v>
      </c>
      <c r="C53" s="311">
        <f t="shared" ref="C53:L53" si="14">SUM(C43:C51)</f>
        <v>0.15201399009042285</v>
      </c>
      <c r="D53" s="311">
        <f t="shared" si="14"/>
        <v>0.16999999999999973</v>
      </c>
      <c r="E53" s="311"/>
      <c r="F53" s="311">
        <f t="shared" si="14"/>
        <v>4.2508250824896864E-2</v>
      </c>
      <c r="G53" s="311">
        <f t="shared" si="14"/>
        <v>0.32549174917510271</v>
      </c>
      <c r="H53" s="311">
        <f t="shared" si="14"/>
        <v>0.36799999999999955</v>
      </c>
      <c r="I53" s="311"/>
      <c r="J53" s="311">
        <f t="shared" si="14"/>
        <v>3.2690594059940264E-2</v>
      </c>
      <c r="K53" s="311">
        <f t="shared" si="14"/>
        <v>0.24930940594006021</v>
      </c>
      <c r="L53" s="311">
        <f t="shared" si="14"/>
        <v>0.28200000000000047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0.12277549044873105</v>
      </c>
      <c r="C60" s="302">
        <v>0.1678210035242243</v>
      </c>
      <c r="D60" s="302">
        <f>SUM(B60:C60)</f>
        <v>0.29059649397295534</v>
      </c>
      <c r="E60" s="303"/>
      <c r="F60" s="302">
        <v>0.18975363648241647</v>
      </c>
      <c r="G60" s="302">
        <v>0.28154210703716004</v>
      </c>
      <c r="H60" s="302">
        <f>SUM(F60:G60)</f>
        <v>0.47129574351957648</v>
      </c>
      <c r="I60" s="303"/>
      <c r="J60" s="302">
        <v>0.23088865303551959</v>
      </c>
      <c r="K60" s="302">
        <v>0.31532128717936436</v>
      </c>
      <c r="L60" s="302">
        <f>SUM(J60:K60)</f>
        <v>0.54620994021488389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0.10144004131861492</v>
      </c>
      <c r="C61" s="302">
        <v>0.12771583718324411</v>
      </c>
      <c r="D61" s="302">
        <f t="shared" ref="D61:D68" si="15">SUM(B61:C61)</f>
        <v>0.22915587850185903</v>
      </c>
      <c r="E61" s="303"/>
      <c r="F61" s="302">
        <v>0.17959178023111058</v>
      </c>
      <c r="G61" s="302">
        <v>0.24279332334479289</v>
      </c>
      <c r="H61" s="302">
        <f t="shared" ref="H61:H68" si="16">SUM(F61:G61)</f>
        <v>0.42238510357590348</v>
      </c>
      <c r="I61" s="303"/>
      <c r="J61" s="302">
        <v>0.26715384163697259</v>
      </c>
      <c r="K61" s="302">
        <v>0.40433470554729811</v>
      </c>
      <c r="L61" s="302">
        <f t="shared" ref="L61:L68" si="17">SUM(J61:K61)</f>
        <v>0.67148854718427065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0.1606999500834998</v>
      </c>
      <c r="C62" s="302">
        <v>0.14176351990334229</v>
      </c>
      <c r="D62" s="302">
        <f t="shared" si="15"/>
        <v>0.30246346998684209</v>
      </c>
      <c r="E62" s="303"/>
      <c r="F62" s="302">
        <v>0.25558414774015248</v>
      </c>
      <c r="G62" s="302">
        <v>0.24734012490321625</v>
      </c>
      <c r="H62" s="302">
        <f t="shared" si="16"/>
        <v>0.5029242726433687</v>
      </c>
      <c r="I62" s="303"/>
      <c r="J62" s="302">
        <v>0.35511876134019893</v>
      </c>
      <c r="K62" s="302">
        <v>0.29777718526505631</v>
      </c>
      <c r="L62" s="302">
        <f t="shared" si="17"/>
        <v>0.6528959466052553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0.16701914261633152</v>
      </c>
      <c r="C63" s="302">
        <v>8.5886974159037982E-2</v>
      </c>
      <c r="D63" s="302">
        <f t="shared" si="15"/>
        <v>0.2529061167753695</v>
      </c>
      <c r="E63" s="303"/>
      <c r="F63" s="302">
        <v>0.23610866026161639</v>
      </c>
      <c r="G63" s="302">
        <v>0.13825956516505983</v>
      </c>
      <c r="H63" s="302">
        <f t="shared" si="16"/>
        <v>0.37436822542667625</v>
      </c>
      <c r="I63" s="303"/>
      <c r="J63" s="302">
        <v>0.23751912476074211</v>
      </c>
      <c r="K63" s="302">
        <v>0.18570097833959284</v>
      </c>
      <c r="L63" s="302">
        <f t="shared" si="17"/>
        <v>0.42322010310033498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0.10581856705404891</v>
      </c>
      <c r="C64" s="302">
        <v>0.2348768048560271</v>
      </c>
      <c r="D64" s="302">
        <f t="shared" si="15"/>
        <v>0.34069537191007604</v>
      </c>
      <c r="E64" s="303"/>
      <c r="F64" s="302">
        <v>0.1048889381626877</v>
      </c>
      <c r="G64" s="302">
        <v>0.25392506230599399</v>
      </c>
      <c r="H64" s="302">
        <f t="shared" si="16"/>
        <v>0.35881400046868167</v>
      </c>
      <c r="I64" s="303"/>
      <c r="J64" s="302">
        <v>7.1285695185177592E-2</v>
      </c>
      <c r="K64" s="302">
        <v>0.28504732676202271</v>
      </c>
      <c r="L64" s="302">
        <f t="shared" si="17"/>
        <v>0.35633302194720029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1.9819443674931592E-2</v>
      </c>
      <c r="C65" s="302">
        <v>1.0972026630915203E-2</v>
      </c>
      <c r="D65" s="302">
        <f t="shared" si="15"/>
        <v>3.0791470305846794E-2</v>
      </c>
      <c r="E65" s="303"/>
      <c r="F65" s="302">
        <v>3.1830771077105378E-2</v>
      </c>
      <c r="G65" s="302">
        <v>1.8786730530639034E-2</v>
      </c>
      <c r="H65" s="302">
        <f t="shared" si="16"/>
        <v>5.0617501607744413E-2</v>
      </c>
      <c r="I65" s="303"/>
      <c r="J65" s="302">
        <v>3.2726013281659909E-2</v>
      </c>
      <c r="K65" s="302">
        <v>2.2958226917629374E-2</v>
      </c>
      <c r="L65" s="302">
        <f t="shared" si="17"/>
        <v>5.5684240199289282E-2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6.9086836714513392E-2</v>
      </c>
      <c r="C66" s="302">
        <v>7.5699116085249651E-2</v>
      </c>
      <c r="D66" s="302">
        <f t="shared" si="15"/>
        <v>0.14478595279976303</v>
      </c>
      <c r="E66" s="303"/>
      <c r="F66" s="302">
        <v>0.11335188536799168</v>
      </c>
      <c r="G66" s="302">
        <v>0.1126913428937916</v>
      </c>
      <c r="H66" s="302">
        <f t="shared" si="16"/>
        <v>0.22604322826178327</v>
      </c>
      <c r="I66" s="303"/>
      <c r="J66" s="302">
        <v>0.11991169329481358</v>
      </c>
      <c r="K66" s="302">
        <v>0.16046913606154817</v>
      </c>
      <c r="L66" s="302">
        <f t="shared" si="17"/>
        <v>0.28038082935636177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5.9732684127156155E-2</v>
      </c>
      <c r="C67" s="302">
        <v>0.42602644063437412</v>
      </c>
      <c r="D67" s="302">
        <f t="shared" si="15"/>
        <v>0.48575912476153027</v>
      </c>
      <c r="E67" s="303"/>
      <c r="F67" s="302">
        <v>7.3258383323169501E-2</v>
      </c>
      <c r="G67" s="302">
        <v>0.50169539072112568</v>
      </c>
      <c r="H67" s="302">
        <f t="shared" si="16"/>
        <v>0.57495377404429515</v>
      </c>
      <c r="I67" s="303"/>
      <c r="J67" s="302">
        <v>0.13568898050832687</v>
      </c>
      <c r="K67" s="302">
        <v>0.49247956123280151</v>
      </c>
      <c r="L67" s="302">
        <f t="shared" si="17"/>
        <v>0.62816854174112835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0.15514544047634352</v>
      </c>
      <c r="C68" s="302">
        <v>0.19170068050941308</v>
      </c>
      <c r="D68" s="302">
        <f t="shared" si="15"/>
        <v>0.34684612098575662</v>
      </c>
      <c r="E68" s="303"/>
      <c r="F68" s="302">
        <v>0.19831986500404244</v>
      </c>
      <c r="G68" s="302">
        <v>0.22527828544793227</v>
      </c>
      <c r="H68" s="302">
        <f t="shared" si="16"/>
        <v>0.42359815045197469</v>
      </c>
      <c r="I68" s="303"/>
      <c r="J68" s="302">
        <v>0.37542152268826562</v>
      </c>
      <c r="K68" s="302">
        <v>0.27019730696300498</v>
      </c>
      <c r="L68" s="302">
        <f t="shared" si="17"/>
        <v>0.6456188296512706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0.96153759651417092</v>
      </c>
      <c r="C70" s="311">
        <f t="shared" ref="C70:L70" si="18">SUM(C60:C68)</f>
        <v>1.4624624034858278</v>
      </c>
      <c r="D70" s="311">
        <f t="shared" si="18"/>
        <v>2.4239999999999986</v>
      </c>
      <c r="E70" s="311"/>
      <c r="F70" s="311">
        <f t="shared" si="18"/>
        <v>1.3826880676502928</v>
      </c>
      <c r="G70" s="311">
        <f t="shared" si="18"/>
        <v>2.0223119323497118</v>
      </c>
      <c r="H70" s="311">
        <f t="shared" si="18"/>
        <v>3.4050000000000042</v>
      </c>
      <c r="I70" s="311"/>
      <c r="J70" s="311">
        <f t="shared" si="18"/>
        <v>1.8257142857316766</v>
      </c>
      <c r="K70" s="311">
        <f t="shared" si="18"/>
        <v>2.4342857142683183</v>
      </c>
      <c r="L70" s="311">
        <f t="shared" si="18"/>
        <v>4.2599999999999953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0.14067274529271406</v>
      </c>
      <c r="C77" s="302">
        <v>0.70976196942306835</v>
      </c>
      <c r="D77" s="302">
        <f>SUM(B77:C77)</f>
        <v>0.85043471471578247</v>
      </c>
      <c r="E77" s="303"/>
      <c r="F77" s="302">
        <v>0.21111617957174336</v>
      </c>
      <c r="G77" s="302">
        <v>0.87486253452659446</v>
      </c>
      <c r="H77" s="302">
        <f>SUM(F77:G77)</f>
        <v>1.0859787140983379</v>
      </c>
      <c r="I77" s="303"/>
      <c r="J77" s="302">
        <v>0.1561670840128121</v>
      </c>
      <c r="K77" s="302">
        <v>0.61985654102066423</v>
      </c>
      <c r="L77" s="302">
        <f>SUM(J77:K77)</f>
        <v>0.77602362503347633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0.19276165025501904</v>
      </c>
      <c r="C78" s="302">
        <v>0.96159999124986717</v>
      </c>
      <c r="D78" s="302">
        <f t="shared" ref="D78:D85" si="19">SUM(B78:C78)</f>
        <v>1.1543616415048863</v>
      </c>
      <c r="E78" s="303"/>
      <c r="F78" s="302">
        <v>0.30011894152155888</v>
      </c>
      <c r="G78" s="302">
        <v>1.3656051640706175</v>
      </c>
      <c r="H78" s="302">
        <f t="shared" ref="H78:H85" si="20">SUM(F78:G78)</f>
        <v>1.6657241055921763</v>
      </c>
      <c r="I78" s="303"/>
      <c r="J78" s="302">
        <v>0.22744767051956422</v>
      </c>
      <c r="K78" s="302">
        <v>1.264691381818033</v>
      </c>
      <c r="L78" s="302">
        <f t="shared" ref="L78:L85" si="21">SUM(J78:K78)</f>
        <v>1.4921390523375972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0.19667215535764088</v>
      </c>
      <c r="C79" s="302">
        <v>0.54719214231307456</v>
      </c>
      <c r="D79" s="302">
        <f t="shared" si="19"/>
        <v>0.74386429767071549</v>
      </c>
      <c r="E79" s="303"/>
      <c r="F79" s="302">
        <v>0.26162742157247026</v>
      </c>
      <c r="G79" s="302">
        <v>0.71814235108911018</v>
      </c>
      <c r="H79" s="302">
        <f t="shared" si="20"/>
        <v>0.97976977266158038</v>
      </c>
      <c r="I79" s="303"/>
      <c r="J79" s="302">
        <v>0.19961314285922993</v>
      </c>
      <c r="K79" s="302">
        <v>0.50882181193868836</v>
      </c>
      <c r="L79" s="302">
        <f t="shared" si="21"/>
        <v>0.70843495479791829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0.28295032414687105</v>
      </c>
      <c r="C80" s="302">
        <v>0.10458111400887685</v>
      </c>
      <c r="D80" s="302">
        <f t="shared" si="19"/>
        <v>0.38753143815574786</v>
      </c>
      <c r="E80" s="303"/>
      <c r="F80" s="302">
        <v>0.31978553733427312</v>
      </c>
      <c r="G80" s="302">
        <v>0.12883498234939519</v>
      </c>
      <c r="H80" s="302">
        <f t="shared" si="20"/>
        <v>0.44862051968366834</v>
      </c>
      <c r="I80" s="303"/>
      <c r="J80" s="302">
        <v>0.18832061744511946</v>
      </c>
      <c r="K80" s="302">
        <v>0.1272306948582746</v>
      </c>
      <c r="L80" s="302">
        <f t="shared" si="21"/>
        <v>0.31555131230339406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4.0101175817727833E-2</v>
      </c>
      <c r="C81" s="302">
        <v>0.75335641695800259</v>
      </c>
      <c r="D81" s="302">
        <f t="shared" si="19"/>
        <v>0.79345759277573047</v>
      </c>
      <c r="E81" s="303"/>
      <c r="F81" s="302">
        <v>5.0074237957368553E-2</v>
      </c>
      <c r="G81" s="302">
        <v>0.64271987628095306</v>
      </c>
      <c r="H81" s="302">
        <f t="shared" si="20"/>
        <v>0.6927941142383216</v>
      </c>
      <c r="I81" s="303"/>
      <c r="J81" s="302">
        <v>4.7088751042032424E-2</v>
      </c>
      <c r="K81" s="302">
        <v>0.40125887190469067</v>
      </c>
      <c r="L81" s="302">
        <f t="shared" si="21"/>
        <v>0.44834762294672309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7.7619277836223882E-2</v>
      </c>
      <c r="C82" s="302">
        <v>1.5347028734257912E-2</v>
      </c>
      <c r="D82" s="302">
        <f t="shared" si="19"/>
        <v>9.2966306570481799E-2</v>
      </c>
      <c r="E82" s="303"/>
      <c r="F82" s="302">
        <v>7.7253289872399766E-2</v>
      </c>
      <c r="G82" s="302">
        <v>1.7976435441244484E-2</v>
      </c>
      <c r="H82" s="302">
        <f t="shared" si="20"/>
        <v>9.5229725313644251E-2</v>
      </c>
      <c r="I82" s="303"/>
      <c r="J82" s="302">
        <v>5.4278088999293185E-2</v>
      </c>
      <c r="K82" s="302">
        <v>1.4677320957163047E-2</v>
      </c>
      <c r="L82" s="302">
        <f t="shared" si="21"/>
        <v>6.8955409956456229E-2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6.4752625159733304E-2</v>
      </c>
      <c r="C83" s="302">
        <v>8.5416548024116953E-2</v>
      </c>
      <c r="D83" s="302">
        <f t="shared" si="19"/>
        <v>0.15016917318385026</v>
      </c>
      <c r="E83" s="303"/>
      <c r="F83" s="302">
        <v>7.4845839484131982E-2</v>
      </c>
      <c r="G83" s="302">
        <v>9.1166046917948398E-2</v>
      </c>
      <c r="H83" s="302">
        <f t="shared" si="20"/>
        <v>0.16601188640208037</v>
      </c>
      <c r="I83" s="303"/>
      <c r="J83" s="302">
        <v>4.8571314078406369E-2</v>
      </c>
      <c r="K83" s="302">
        <v>8.4299056528540778E-2</v>
      </c>
      <c r="L83" s="302">
        <f t="shared" si="21"/>
        <v>0.13287037060694715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8.2409095232566815E-2</v>
      </c>
      <c r="C84" s="302">
        <v>0.24353351632702402</v>
      </c>
      <c r="D84" s="302">
        <f t="shared" si="19"/>
        <v>0.32594261155959081</v>
      </c>
      <c r="E84" s="303"/>
      <c r="F84" s="302">
        <v>7.8588372017606961E-2</v>
      </c>
      <c r="G84" s="302">
        <v>0.20294454679409915</v>
      </c>
      <c r="H84" s="302">
        <f t="shared" si="20"/>
        <v>0.28153291881170611</v>
      </c>
      <c r="I84" s="303"/>
      <c r="J84" s="302">
        <v>4.5592109294556551E-2</v>
      </c>
      <c r="K84" s="302">
        <v>0.13326360474195176</v>
      </c>
      <c r="L84" s="302">
        <f t="shared" si="21"/>
        <v>0.1788557140365083</v>
      </c>
      <c r="M84" s="236"/>
      <c r="N84" s="236"/>
    </row>
    <row r="85" spans="1:14" x14ac:dyDescent="0.2">
      <c r="A85" s="237" t="str">
        <f>name!E$12</f>
        <v>Elementary occupations</v>
      </c>
      <c r="B85" s="302">
        <v>4.8613622605091271E-2</v>
      </c>
      <c r="C85" s="302">
        <v>0.12165860125812293</v>
      </c>
      <c r="D85" s="302">
        <f t="shared" si="19"/>
        <v>0.17027222386321419</v>
      </c>
      <c r="E85" s="303"/>
      <c r="F85" s="302">
        <v>4.4463834997903823E-2</v>
      </c>
      <c r="G85" s="302">
        <v>9.8874408200587266E-2</v>
      </c>
      <c r="H85" s="302">
        <f t="shared" si="20"/>
        <v>0.14333824319849109</v>
      </c>
      <c r="I85" s="303"/>
      <c r="J85" s="302">
        <v>5.520693035442753E-2</v>
      </c>
      <c r="K85" s="302">
        <v>7.661500762654605E-2</v>
      </c>
      <c r="L85" s="302">
        <f t="shared" si="21"/>
        <v>0.13182193798097358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1.1265526717035883</v>
      </c>
      <c r="C87" s="311">
        <f t="shared" ref="C87:D87" si="22">SUM(C77:C85)</f>
        <v>3.5424473282964115</v>
      </c>
      <c r="D87" s="311">
        <f t="shared" si="22"/>
        <v>4.6689999999999996</v>
      </c>
      <c r="E87" s="311"/>
      <c r="F87" s="311">
        <f t="shared" ref="F87:H87" si="23">SUM(F77:F85)</f>
        <v>1.4178736543294568</v>
      </c>
      <c r="G87" s="311">
        <f t="shared" si="23"/>
        <v>4.1411263456705498</v>
      </c>
      <c r="H87" s="311">
        <f t="shared" si="23"/>
        <v>5.5590000000000064</v>
      </c>
      <c r="I87" s="311"/>
      <c r="J87" s="311">
        <f t="shared" ref="J87:L87" si="24">SUM(J77:J85)</f>
        <v>1.022285708605442</v>
      </c>
      <c r="K87" s="311">
        <f t="shared" si="24"/>
        <v>3.2307142913945519</v>
      </c>
      <c r="L87" s="311">
        <f t="shared" si="24"/>
        <v>4.2529999999999939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0.52699275599023221</v>
      </c>
      <c r="C94" s="302">
        <v>2.2524105624048176</v>
      </c>
      <c r="D94" s="302">
        <f>SUM(B94:C94)</f>
        <v>2.7794033183950497</v>
      </c>
      <c r="E94" s="303"/>
      <c r="F94" s="302">
        <v>0.68617239002430253</v>
      </c>
      <c r="G94" s="302">
        <v>2.5342765995102496</v>
      </c>
      <c r="H94" s="302">
        <f>SUM(F94:G94)</f>
        <v>3.2204489895345523</v>
      </c>
      <c r="I94" s="303"/>
      <c r="J94" s="302">
        <v>0.5577275433076867</v>
      </c>
      <c r="K94" s="302">
        <v>1.937439242071695</v>
      </c>
      <c r="L94" s="302">
        <f>SUM(J94:K94)</f>
        <v>2.4951667853793817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0.63429014695060559</v>
      </c>
      <c r="C95" s="302">
        <v>2.5744899412437694</v>
      </c>
      <c r="D95" s="302">
        <f t="shared" ref="D95:D102" si="25">SUM(B95:C95)</f>
        <v>3.2087800881943749</v>
      </c>
      <c r="E95" s="303"/>
      <c r="F95" s="302">
        <v>0.83233798784082824</v>
      </c>
      <c r="G95" s="302">
        <v>3.290065994631941</v>
      </c>
      <c r="H95" s="302">
        <f t="shared" ref="H95:H102" si="26">SUM(F95:G95)</f>
        <v>4.1224039824727692</v>
      </c>
      <c r="I95" s="303"/>
      <c r="J95" s="302">
        <v>0.77559872611113612</v>
      </c>
      <c r="K95" s="302">
        <v>3.1805172177892822</v>
      </c>
      <c r="L95" s="302">
        <f t="shared" ref="L95:L102" si="27">SUM(J95:K95)</f>
        <v>3.9561159439004183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0.76488654729012617</v>
      </c>
      <c r="C96" s="302">
        <v>1.8707246338599268</v>
      </c>
      <c r="D96" s="302">
        <f t="shared" si="25"/>
        <v>2.6356111811500531</v>
      </c>
      <c r="E96" s="303"/>
      <c r="F96" s="302">
        <v>0.81304603955468857</v>
      </c>
      <c r="G96" s="302">
        <v>2.1211580173316147</v>
      </c>
      <c r="H96" s="302">
        <f t="shared" si="26"/>
        <v>2.934204056886303</v>
      </c>
      <c r="I96" s="303"/>
      <c r="J96" s="302">
        <v>0.6789638968133308</v>
      </c>
      <c r="K96" s="302">
        <v>1.6820993309913337</v>
      </c>
      <c r="L96" s="302">
        <f t="shared" si="27"/>
        <v>2.3610632278046646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1.0013627637530209</v>
      </c>
      <c r="C97" s="302">
        <v>0.46205514214821686</v>
      </c>
      <c r="D97" s="302">
        <f t="shared" si="25"/>
        <v>1.4634179059012378</v>
      </c>
      <c r="E97" s="303"/>
      <c r="F97" s="302">
        <v>1.0574126935285453</v>
      </c>
      <c r="G97" s="302">
        <v>0.55707898951788615</v>
      </c>
      <c r="H97" s="302">
        <f t="shared" si="26"/>
        <v>1.6144916830464315</v>
      </c>
      <c r="I97" s="303"/>
      <c r="J97" s="302">
        <v>0.67902743602308602</v>
      </c>
      <c r="K97" s="302">
        <v>0.52329149647641304</v>
      </c>
      <c r="L97" s="302">
        <f t="shared" si="27"/>
        <v>1.2023189324994989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0.32934357113233786</v>
      </c>
      <c r="C98" s="302">
        <v>3.52574916603024</v>
      </c>
      <c r="D98" s="302">
        <f t="shared" si="25"/>
        <v>3.8550927371625781</v>
      </c>
      <c r="E98" s="303"/>
      <c r="F98" s="302">
        <v>0.3034919444908577</v>
      </c>
      <c r="G98" s="302">
        <v>2.9294042980750574</v>
      </c>
      <c r="H98" s="302">
        <f t="shared" si="26"/>
        <v>3.2328962425659151</v>
      </c>
      <c r="I98" s="303"/>
      <c r="J98" s="302">
        <v>0.30235250879061265</v>
      </c>
      <c r="K98" s="302">
        <v>1.9719248571037467</v>
      </c>
      <c r="L98" s="302">
        <f t="shared" si="27"/>
        <v>2.2742773658943594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0.12287097967556201</v>
      </c>
      <c r="C99" s="302">
        <v>0.12761928870934705</v>
      </c>
      <c r="D99" s="302">
        <f t="shared" si="25"/>
        <v>0.25049026838490906</v>
      </c>
      <c r="E99" s="303"/>
      <c r="F99" s="302">
        <v>0.14163329495864224</v>
      </c>
      <c r="G99" s="302">
        <v>0.14880383131416203</v>
      </c>
      <c r="H99" s="302">
        <f t="shared" si="26"/>
        <v>0.29043712627280427</v>
      </c>
      <c r="I99" s="303"/>
      <c r="J99" s="302">
        <v>0.10263461314624904</v>
      </c>
      <c r="K99" s="302">
        <v>0.15723673325019322</v>
      </c>
      <c r="L99" s="302">
        <f t="shared" si="27"/>
        <v>0.25987134639644227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0.2683549443831828</v>
      </c>
      <c r="C100" s="302">
        <v>0.30885054926396555</v>
      </c>
      <c r="D100" s="302">
        <f t="shared" si="25"/>
        <v>0.57720549364714835</v>
      </c>
      <c r="E100" s="303"/>
      <c r="F100" s="302">
        <v>0.26609102711521609</v>
      </c>
      <c r="G100" s="302">
        <v>0.3162716649318128</v>
      </c>
      <c r="H100" s="302">
        <f t="shared" si="26"/>
        <v>0.58236269204702884</v>
      </c>
      <c r="I100" s="303"/>
      <c r="J100" s="302">
        <v>0.2088099157347944</v>
      </c>
      <c r="K100" s="302">
        <v>0.28987990544806963</v>
      </c>
      <c r="L100" s="302">
        <f t="shared" si="27"/>
        <v>0.49868982118286403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0.32696645293463028</v>
      </c>
      <c r="C101" s="302">
        <v>1.7702718210555004</v>
      </c>
      <c r="D101" s="302">
        <f t="shared" si="25"/>
        <v>2.0972382739901305</v>
      </c>
      <c r="E101" s="303"/>
      <c r="F101" s="302">
        <v>0.28390128313007501</v>
      </c>
      <c r="G101" s="302">
        <v>1.633236692197261</v>
      </c>
      <c r="H101" s="302">
        <f t="shared" si="26"/>
        <v>1.9171379753273361</v>
      </c>
      <c r="I101" s="303"/>
      <c r="J101" s="302">
        <v>0.22469182469723062</v>
      </c>
      <c r="K101" s="302">
        <v>1.142883786540942</v>
      </c>
      <c r="L101" s="302">
        <f t="shared" si="27"/>
        <v>1.3675756112381727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0.33919894363375835</v>
      </c>
      <c r="C102" s="302">
        <v>0.7025617895407642</v>
      </c>
      <c r="D102" s="302">
        <f t="shared" si="25"/>
        <v>1.0417607331745224</v>
      </c>
      <c r="E102" s="303"/>
      <c r="F102" s="302">
        <v>0.24547049833744883</v>
      </c>
      <c r="G102" s="302">
        <v>0.62114675350942228</v>
      </c>
      <c r="H102" s="302">
        <f t="shared" si="26"/>
        <v>0.86661725184687111</v>
      </c>
      <c r="I102" s="303"/>
      <c r="J102" s="302">
        <v>0.30524329987446663</v>
      </c>
      <c r="K102" s="302">
        <v>0.47667766582973559</v>
      </c>
      <c r="L102" s="302">
        <f t="shared" si="27"/>
        <v>0.78192096570420222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4.3142671057434558</v>
      </c>
      <c r="C104" s="311">
        <f t="shared" ref="C104:D104" si="28">SUM(C94:C102)</f>
        <v>13.594732894256548</v>
      </c>
      <c r="D104" s="311">
        <f t="shared" si="28"/>
        <v>17.909000000000006</v>
      </c>
      <c r="E104" s="311"/>
      <c r="F104" s="311">
        <f t="shared" ref="F104:H104" si="29">SUM(F94:F102)</f>
        <v>4.6295571589806039</v>
      </c>
      <c r="G104" s="311">
        <f t="shared" si="29"/>
        <v>14.151442841019408</v>
      </c>
      <c r="H104" s="311">
        <f t="shared" si="29"/>
        <v>18.781000000000013</v>
      </c>
      <c r="I104" s="311"/>
      <c r="J104" s="311">
        <f t="shared" ref="J104:L104" si="30">SUM(J94:J102)</f>
        <v>3.8350497644985926</v>
      </c>
      <c r="K104" s="311">
        <f t="shared" si="30"/>
        <v>11.361950235501411</v>
      </c>
      <c r="L104" s="311">
        <f t="shared" si="30"/>
        <v>15.197000000000005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1.8534606312883468E-2</v>
      </c>
      <c r="C111" s="302">
        <v>7.8801455496833359E-2</v>
      </c>
      <c r="D111" s="302">
        <f>SUM(B111:C111)</f>
        <v>9.7336061809716823E-2</v>
      </c>
      <c r="E111" s="303"/>
      <c r="F111" s="302">
        <v>5.3071899899779396E-2</v>
      </c>
      <c r="G111" s="302">
        <v>0.12331806580515786</v>
      </c>
      <c r="H111" s="302">
        <f>SUM(F111:G111)</f>
        <v>0.17638996570493726</v>
      </c>
      <c r="I111" s="303"/>
      <c r="J111" s="302">
        <v>4.417458496342859E-2</v>
      </c>
      <c r="K111" s="302">
        <v>0.11193104518118724</v>
      </c>
      <c r="L111" s="302">
        <f>SUM(J111:K111)</f>
        <v>0.15610563014461581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2.6399791431520627E-2</v>
      </c>
      <c r="C112" s="302">
        <v>0.14768177115405023</v>
      </c>
      <c r="D112" s="302">
        <f t="shared" ref="D112:D119" si="31">SUM(B112:C112)</f>
        <v>0.17408156258557086</v>
      </c>
      <c r="E112" s="303"/>
      <c r="F112" s="302">
        <v>7.4434323748181999E-2</v>
      </c>
      <c r="G112" s="302">
        <v>0.27034061379836333</v>
      </c>
      <c r="H112" s="302">
        <f t="shared" ref="H112:H119" si="32">SUM(F112:G112)</f>
        <v>0.34477493754654531</v>
      </c>
      <c r="I112" s="303"/>
      <c r="J112" s="302">
        <v>8.0230419412008674E-2</v>
      </c>
      <c r="K112" s="302">
        <v>0.3277714883921764</v>
      </c>
      <c r="L112" s="302">
        <f t="shared" ref="L112:L119" si="33">SUM(J112:K112)</f>
        <v>0.4080019078041851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2.6204804669786481E-2</v>
      </c>
      <c r="C113" s="302">
        <v>8.3177200075548491E-2</v>
      </c>
      <c r="D113" s="302">
        <f t="shared" si="31"/>
        <v>0.10938200474533497</v>
      </c>
      <c r="E113" s="303"/>
      <c r="F113" s="302">
        <v>6.5022036398119154E-2</v>
      </c>
      <c r="G113" s="302">
        <v>0.15287153119223626</v>
      </c>
      <c r="H113" s="302">
        <f t="shared" si="32"/>
        <v>0.21789356759035541</v>
      </c>
      <c r="I113" s="303"/>
      <c r="J113" s="302">
        <v>5.7858130645879441E-2</v>
      </c>
      <c r="K113" s="302">
        <v>0.13662884748975193</v>
      </c>
      <c r="L113" s="302">
        <f t="shared" si="33"/>
        <v>0.19448697813563137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4.5527655613388257E-2</v>
      </c>
      <c r="C114" s="302">
        <v>1.3192875170459695E-2</v>
      </c>
      <c r="D114" s="302">
        <f t="shared" si="31"/>
        <v>5.8720530783847952E-2</v>
      </c>
      <c r="E114" s="303"/>
      <c r="F114" s="302">
        <v>7.3646469379824012E-2</v>
      </c>
      <c r="G114" s="302">
        <v>1.9768203697276249E-2</v>
      </c>
      <c r="H114" s="302">
        <f t="shared" si="32"/>
        <v>9.341467307710026E-2</v>
      </c>
      <c r="I114" s="303"/>
      <c r="J114" s="302">
        <v>7.6138520254358938E-2</v>
      </c>
      <c r="K114" s="302">
        <v>1.1424995713057244E-2</v>
      </c>
      <c r="L114" s="302">
        <f t="shared" si="33"/>
        <v>8.7563515967416183E-2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5.3696103687644612E-3</v>
      </c>
      <c r="C115" s="302">
        <v>0.16017279057138362</v>
      </c>
      <c r="D115" s="302">
        <f t="shared" si="31"/>
        <v>0.16554240094014808</v>
      </c>
      <c r="E115" s="303"/>
      <c r="F115" s="302">
        <v>2.9969089112285879E-2</v>
      </c>
      <c r="G115" s="302">
        <v>0.1903432007077546</v>
      </c>
      <c r="H115" s="302">
        <f t="shared" si="32"/>
        <v>0.22031228982004047</v>
      </c>
      <c r="I115" s="303"/>
      <c r="J115" s="302">
        <v>3.9464761432219594E-2</v>
      </c>
      <c r="K115" s="302">
        <v>0.14119015207985997</v>
      </c>
      <c r="L115" s="302">
        <f t="shared" si="33"/>
        <v>0.18065491351207957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6.1013689262109632E-3</v>
      </c>
      <c r="C116" s="302">
        <v>6.2665494428962689E-3</v>
      </c>
      <c r="D116" s="302">
        <f t="shared" si="31"/>
        <v>1.2367918369107233E-2</v>
      </c>
      <c r="E116" s="303"/>
      <c r="F116" s="302">
        <v>2.5440297729874595E-2</v>
      </c>
      <c r="G116" s="302">
        <v>9.5380315555345634E-3</v>
      </c>
      <c r="H116" s="302">
        <f t="shared" si="32"/>
        <v>3.4978329285409157E-2</v>
      </c>
      <c r="I116" s="303"/>
      <c r="J116" s="302">
        <v>2.1540594569641983E-2</v>
      </c>
      <c r="K116" s="302">
        <v>9.3030414237618968E-3</v>
      </c>
      <c r="L116" s="302">
        <f t="shared" si="33"/>
        <v>3.0843635993403881E-2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6.2388711137633335E-2</v>
      </c>
      <c r="C117" s="302">
        <v>3.4337482290351065E-2</v>
      </c>
      <c r="D117" s="302">
        <f t="shared" si="31"/>
        <v>9.67261934279844E-2</v>
      </c>
      <c r="E117" s="303"/>
      <c r="F117" s="302">
        <v>0.10201425439494312</v>
      </c>
      <c r="G117" s="302">
        <v>4.5669939047845047E-2</v>
      </c>
      <c r="H117" s="302">
        <f t="shared" si="32"/>
        <v>0.14768419344278816</v>
      </c>
      <c r="I117" s="303"/>
      <c r="J117" s="302">
        <v>9.5976406306649956E-2</v>
      </c>
      <c r="K117" s="302">
        <v>4.6995222459691961E-2</v>
      </c>
      <c r="L117" s="302">
        <f t="shared" si="33"/>
        <v>0.14297162876634192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9.8294120121398122E-4</v>
      </c>
      <c r="C118" s="302">
        <v>3.4138980683105426E-2</v>
      </c>
      <c r="D118" s="302">
        <f t="shared" si="31"/>
        <v>3.512192188431941E-2</v>
      </c>
      <c r="E118" s="303"/>
      <c r="F118" s="302">
        <v>4.0754492195110769E-3</v>
      </c>
      <c r="G118" s="302">
        <v>3.8095131292073009E-2</v>
      </c>
      <c r="H118" s="302">
        <f t="shared" si="32"/>
        <v>4.2170580511584087E-2</v>
      </c>
      <c r="I118" s="303"/>
      <c r="J118" s="302">
        <v>6.9765683442356858E-3</v>
      </c>
      <c r="K118" s="302">
        <v>3.7232089072387599E-2</v>
      </c>
      <c r="L118" s="302">
        <f t="shared" si="33"/>
        <v>4.4208657416623283E-2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2.5609609579205416E-3</v>
      </c>
      <c r="C119" s="302">
        <v>1.0160444496049185E-2</v>
      </c>
      <c r="D119" s="302">
        <f t="shared" si="31"/>
        <v>1.2721405453969728E-2</v>
      </c>
      <c r="E119" s="303"/>
      <c r="F119" s="302">
        <v>1.249285376467205E-2</v>
      </c>
      <c r="G119" s="302">
        <v>1.0888609256566734E-2</v>
      </c>
      <c r="H119" s="302">
        <f t="shared" si="32"/>
        <v>2.3381463021238783E-2</v>
      </c>
      <c r="I119" s="303"/>
      <c r="J119" s="302">
        <v>1.4250878260964843E-2</v>
      </c>
      <c r="K119" s="302">
        <v>7.91225399873835E-3</v>
      </c>
      <c r="L119" s="302">
        <f t="shared" si="33"/>
        <v>2.2163132259703192E-2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0.19407045061932213</v>
      </c>
      <c r="C121" s="311">
        <f t="shared" ref="C121:D121" si="34">SUM(C111:C119)</f>
        <v>0.5679295493806773</v>
      </c>
      <c r="D121" s="311">
        <f t="shared" si="34"/>
        <v>0.76199999999999946</v>
      </c>
      <c r="E121" s="311"/>
      <c r="F121" s="311">
        <f t="shared" ref="F121:H121" si="35">SUM(F111:F119)</f>
        <v>0.44016667364719125</v>
      </c>
      <c r="G121" s="311">
        <f t="shared" si="35"/>
        <v>0.86083332635280763</v>
      </c>
      <c r="H121" s="311">
        <f t="shared" si="35"/>
        <v>1.3009999999999988</v>
      </c>
      <c r="I121" s="311"/>
      <c r="J121" s="311">
        <f t="shared" ref="J121:L121" si="36">SUM(J111:J119)</f>
        <v>0.43661086418938766</v>
      </c>
      <c r="K121" s="311">
        <f t="shared" si="36"/>
        <v>0.83038913581061258</v>
      </c>
      <c r="L121" s="311">
        <f t="shared" si="36"/>
        <v>1.2670000000000003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5.0576308094684733E-2</v>
      </c>
      <c r="C128" s="302">
        <v>0.22920315520844242</v>
      </c>
      <c r="D128" s="302">
        <f>SUM(B128:C128)</f>
        <v>0.27977946330312714</v>
      </c>
      <c r="E128" s="303"/>
      <c r="F128" s="302">
        <v>4.8255591519293352E-2</v>
      </c>
      <c r="G128" s="302">
        <v>0.33183186566215328</v>
      </c>
      <c r="H128" s="302">
        <f>SUM(F128:G128)</f>
        <v>0.38008745718144665</v>
      </c>
      <c r="I128" s="303"/>
      <c r="J128" s="302">
        <v>6.2849351153707059E-2</v>
      </c>
      <c r="K128" s="302">
        <v>0.39895286827645654</v>
      </c>
      <c r="L128" s="302">
        <f>SUM(J128:K128)</f>
        <v>0.46180221943016359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8.9674642402397073E-2</v>
      </c>
      <c r="C129" s="302">
        <v>0.18825761445490716</v>
      </c>
      <c r="D129" s="302">
        <f t="shared" ref="D129:D136" si="37">SUM(B129:C129)</f>
        <v>0.27793225685730422</v>
      </c>
      <c r="E129" s="303"/>
      <c r="F129" s="302">
        <v>0.10224767523393427</v>
      </c>
      <c r="G129" s="302">
        <v>0.28119943329957614</v>
      </c>
      <c r="H129" s="302">
        <f t="shared" ref="H129:H136" si="38">SUM(F129:G129)</f>
        <v>0.38344710853351038</v>
      </c>
      <c r="I129" s="303"/>
      <c r="J129" s="302">
        <v>0.17423218580850247</v>
      </c>
      <c r="K129" s="302">
        <v>0.3960709152144245</v>
      </c>
      <c r="L129" s="302">
        <f t="shared" ref="L129:L136" si="39">SUM(J129:K129)</f>
        <v>0.57030310102292692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0.12894268517866669</v>
      </c>
      <c r="C130" s="302">
        <v>0.16346036686807197</v>
      </c>
      <c r="D130" s="302">
        <f t="shared" si="37"/>
        <v>0.29240305204673867</v>
      </c>
      <c r="E130" s="303"/>
      <c r="F130" s="302">
        <v>0.12119880641953396</v>
      </c>
      <c r="G130" s="302">
        <v>0.21992433552239171</v>
      </c>
      <c r="H130" s="302">
        <f t="shared" si="38"/>
        <v>0.34112314194192567</v>
      </c>
      <c r="I130" s="303"/>
      <c r="J130" s="302">
        <v>0.1732291109226996</v>
      </c>
      <c r="K130" s="302">
        <v>0.25250130086498362</v>
      </c>
      <c r="L130" s="302">
        <f t="shared" si="39"/>
        <v>0.42573041178768323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0.10870139972612873</v>
      </c>
      <c r="C131" s="302">
        <v>2.9859170782048243E-2</v>
      </c>
      <c r="D131" s="302">
        <f t="shared" si="37"/>
        <v>0.13856057050817697</v>
      </c>
      <c r="E131" s="303"/>
      <c r="F131" s="302">
        <v>7.7889861875340513E-2</v>
      </c>
      <c r="G131" s="302">
        <v>5.9350204261313537E-2</v>
      </c>
      <c r="H131" s="302">
        <f t="shared" si="38"/>
        <v>0.13724006613665404</v>
      </c>
      <c r="I131" s="303"/>
      <c r="J131" s="302">
        <v>6.5999939818471631E-2</v>
      </c>
      <c r="K131" s="302">
        <v>7.9740515596565378E-2</v>
      </c>
      <c r="L131" s="302">
        <f t="shared" si="39"/>
        <v>0.145740455415037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3.1863203446871664E-2</v>
      </c>
      <c r="C132" s="302">
        <v>0.14567386763174184</v>
      </c>
      <c r="D132" s="302">
        <f t="shared" si="37"/>
        <v>0.1775370710786135</v>
      </c>
      <c r="E132" s="303"/>
      <c r="F132" s="302">
        <v>1.9855983125092045E-2</v>
      </c>
      <c r="G132" s="302">
        <v>0.20470788888407604</v>
      </c>
      <c r="H132" s="302">
        <f t="shared" si="38"/>
        <v>0.22456387200916808</v>
      </c>
      <c r="I132" s="303"/>
      <c r="J132" s="302">
        <v>4.2187152548821057E-2</v>
      </c>
      <c r="K132" s="302">
        <v>0.24362235970869037</v>
      </c>
      <c r="L132" s="302">
        <f t="shared" si="39"/>
        <v>0.28580951225751144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2.9669663983406536E-2</v>
      </c>
      <c r="C133" s="302">
        <v>2.4273826382322429E-2</v>
      </c>
      <c r="D133" s="302">
        <f t="shared" si="37"/>
        <v>5.3943490365728965E-2</v>
      </c>
      <c r="E133" s="303"/>
      <c r="F133" s="302">
        <v>1.8785765527242568E-2</v>
      </c>
      <c r="G133" s="302">
        <v>3.489744699407895E-2</v>
      </c>
      <c r="H133" s="302">
        <f t="shared" si="38"/>
        <v>5.3683212521321522E-2</v>
      </c>
      <c r="I133" s="303"/>
      <c r="J133" s="302">
        <v>2.6219295698517633E-2</v>
      </c>
      <c r="K133" s="302">
        <v>4.7644828338045994E-2</v>
      </c>
      <c r="L133" s="302">
        <f t="shared" si="39"/>
        <v>7.386412403656363E-2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4.1958957945215002E-2</v>
      </c>
      <c r="C134" s="302">
        <v>2.5969581306045268E-2</v>
      </c>
      <c r="D134" s="302">
        <f>SUM(B134:C134)</f>
        <v>6.7928539251260273E-2</v>
      </c>
      <c r="E134" s="303"/>
      <c r="F134" s="302">
        <v>2.5455375533766686E-2</v>
      </c>
      <c r="G134" s="302">
        <v>5.3826213189185929E-2</v>
      </c>
      <c r="H134" s="302">
        <f t="shared" si="38"/>
        <v>7.9281588722952615E-2</v>
      </c>
      <c r="I134" s="303"/>
      <c r="J134" s="302">
        <v>3.1256893376995949E-2</v>
      </c>
      <c r="K134" s="302">
        <v>7.8092632776105328E-2</v>
      </c>
      <c r="L134" s="302">
        <f t="shared" si="39"/>
        <v>0.10934952615310128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2.7120407338917237E-2</v>
      </c>
      <c r="C135" s="302">
        <v>0.36534738233927566</v>
      </c>
      <c r="D135" s="302">
        <f t="shared" si="37"/>
        <v>0.3924677896781929</v>
      </c>
      <c r="E135" s="303"/>
      <c r="F135" s="302">
        <v>1.8189216841546407E-2</v>
      </c>
      <c r="G135" s="302">
        <v>0.39423444561591997</v>
      </c>
      <c r="H135" s="302">
        <f t="shared" si="38"/>
        <v>0.41242366245746637</v>
      </c>
      <c r="I135" s="303"/>
      <c r="J135" s="302">
        <v>2.2238556099740323E-2</v>
      </c>
      <c r="K135" s="302">
        <v>0.52022633104108518</v>
      </c>
      <c r="L135" s="302">
        <f t="shared" si="39"/>
        <v>0.54246488714082552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4.1085050374463181E-2</v>
      </c>
      <c r="C136" s="302">
        <v>0.35036271653639572</v>
      </c>
      <c r="D136" s="302">
        <f t="shared" si="37"/>
        <v>0.39144776691085892</v>
      </c>
      <c r="E136" s="303"/>
      <c r="F136" s="302">
        <v>1.8615694969546417E-2</v>
      </c>
      <c r="G136" s="302">
        <v>0.33153419552599933</v>
      </c>
      <c r="H136" s="302">
        <f t="shared" si="38"/>
        <v>0.35014989049554573</v>
      </c>
      <c r="I136" s="303"/>
      <c r="J136" s="302">
        <v>2.9884848295372642E-2</v>
      </c>
      <c r="K136" s="302">
        <v>0.3500509144608096</v>
      </c>
      <c r="L136" s="302">
        <f t="shared" si="39"/>
        <v>0.37993576275618224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0.54959231849075085</v>
      </c>
      <c r="C138" s="311">
        <f t="shared" ref="C138" si="40">SUM(C128:C136)</f>
        <v>1.5224076815092507</v>
      </c>
      <c r="D138" s="311">
        <f>SUM(D128:D136)</f>
        <v>2.0720000000000018</v>
      </c>
      <c r="E138" s="311"/>
      <c r="F138" s="311">
        <f t="shared" ref="F138:H138" si="41">SUM(F128:F136)</f>
        <v>0.45049397104529626</v>
      </c>
      <c r="G138" s="311">
        <f t="shared" si="41"/>
        <v>1.911506028954695</v>
      </c>
      <c r="H138" s="311">
        <f t="shared" si="41"/>
        <v>2.3619999999999908</v>
      </c>
      <c r="I138" s="311"/>
      <c r="J138" s="311">
        <f t="shared" ref="J138:L138" si="42">SUM(J128:J136)</f>
        <v>0.6280973337228285</v>
      </c>
      <c r="K138" s="311">
        <f t="shared" si="42"/>
        <v>2.3669026662771668</v>
      </c>
      <c r="L138" s="311">
        <f t="shared" si="42"/>
        <v>2.9949999999999952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0.48713669252785419</v>
      </c>
      <c r="C145" s="302">
        <v>2.47756031998063</v>
      </c>
      <c r="D145" s="302">
        <f>SUM(B145:C145)</f>
        <v>2.9646970125084842</v>
      </c>
      <c r="E145" s="303"/>
      <c r="F145" s="302">
        <v>0.83448483178631705</v>
      </c>
      <c r="G145" s="302">
        <v>3.7893932558335224</v>
      </c>
      <c r="H145" s="302">
        <f>SUM(F145:G145)</f>
        <v>4.6238780876198398</v>
      </c>
      <c r="I145" s="303"/>
      <c r="J145" s="302">
        <v>1.0263458570951243</v>
      </c>
      <c r="K145" s="302">
        <v>4.065815174052176</v>
      </c>
      <c r="L145" s="302">
        <f>SUM(J145:K145)</f>
        <v>5.0921610311473007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0.40631530885899542</v>
      </c>
      <c r="C146" s="302">
        <v>2.2892573919232553</v>
      </c>
      <c r="D146" s="302">
        <f t="shared" ref="D146:D153" si="43">SUM(B146:C146)</f>
        <v>2.6955727007822508</v>
      </c>
      <c r="E146" s="303"/>
      <c r="F146" s="302">
        <v>0.71094153217568445</v>
      </c>
      <c r="G146" s="302">
        <v>3.5938432169021524</v>
      </c>
      <c r="H146" s="302">
        <f t="shared" ref="H146:H153" si="44">SUM(F146:G146)</f>
        <v>4.3047847490778368</v>
      </c>
      <c r="I146" s="303"/>
      <c r="J146" s="302">
        <v>1.0303137839038148</v>
      </c>
      <c r="K146" s="302">
        <v>5.1580781060281113</v>
      </c>
      <c r="L146" s="302">
        <f t="shared" ref="L146:L153" si="45">SUM(J146:K146)</f>
        <v>6.1883918899319266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0.38557012625147297</v>
      </c>
      <c r="C147" s="302">
        <v>1.1889716037856504</v>
      </c>
      <c r="D147" s="302">
        <f t="shared" si="43"/>
        <v>1.5745417300371234</v>
      </c>
      <c r="E147" s="303"/>
      <c r="F147" s="302">
        <v>0.59379982475723092</v>
      </c>
      <c r="G147" s="302">
        <v>1.7758992980942074</v>
      </c>
      <c r="H147" s="302">
        <f t="shared" si="44"/>
        <v>2.3696991228514381</v>
      </c>
      <c r="I147" s="303"/>
      <c r="J147" s="302">
        <v>0.78272553302920334</v>
      </c>
      <c r="K147" s="302">
        <v>2.0604650525476407</v>
      </c>
      <c r="L147" s="302">
        <f t="shared" si="45"/>
        <v>2.8431905855768438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1.8700352644085518</v>
      </c>
      <c r="C148" s="302">
        <v>0.23388377936962643</v>
      </c>
      <c r="D148" s="302">
        <f t="shared" si="43"/>
        <v>2.1039190437781783</v>
      </c>
      <c r="E148" s="303"/>
      <c r="F148" s="302">
        <v>2.3944138024079704</v>
      </c>
      <c r="G148" s="302">
        <v>0.33151809814741323</v>
      </c>
      <c r="H148" s="302">
        <f t="shared" si="44"/>
        <v>2.7259319005553837</v>
      </c>
      <c r="I148" s="303"/>
      <c r="J148" s="302">
        <v>2.3402737262408411</v>
      </c>
      <c r="K148" s="302">
        <v>0.41256019772511227</v>
      </c>
      <c r="L148" s="302">
        <f t="shared" si="45"/>
        <v>2.7528339239659534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0.18226428601634248</v>
      </c>
      <c r="C149" s="302">
        <v>11.199033790940524</v>
      </c>
      <c r="D149" s="302">
        <f t="shared" si="43"/>
        <v>11.381298076956867</v>
      </c>
      <c r="E149" s="303"/>
      <c r="F149" s="302">
        <v>0.2447464624127354</v>
      </c>
      <c r="G149" s="302">
        <v>11.525409563605237</v>
      </c>
      <c r="H149" s="302">
        <f t="shared" si="44"/>
        <v>11.770156026017972</v>
      </c>
      <c r="I149" s="303"/>
      <c r="J149" s="302">
        <v>0.43540658481484429</v>
      </c>
      <c r="K149" s="302">
        <v>12.067310389725318</v>
      </c>
      <c r="L149" s="302">
        <f t="shared" si="45"/>
        <v>12.502716974540162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2.1100684216360858E-2</v>
      </c>
      <c r="C150" s="302">
        <v>5.8533808638757338E-2</v>
      </c>
      <c r="D150" s="302">
        <f t="shared" si="43"/>
        <v>7.96344928551182E-2</v>
      </c>
      <c r="E150" s="303"/>
      <c r="F150" s="302">
        <v>2.6585377480095353E-2</v>
      </c>
      <c r="G150" s="302">
        <v>8.7482555821918925E-2</v>
      </c>
      <c r="H150" s="302">
        <f t="shared" si="44"/>
        <v>0.11406793330201428</v>
      </c>
      <c r="I150" s="303"/>
      <c r="J150" s="302">
        <v>2.9589700987278075E-2</v>
      </c>
      <c r="K150" s="302">
        <v>8.546703786413419E-2</v>
      </c>
      <c r="L150" s="302">
        <f t="shared" si="45"/>
        <v>0.11505673885141227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0.20033690992302153</v>
      </c>
      <c r="C151" s="302">
        <v>0.17583405475969185</v>
      </c>
      <c r="D151" s="302">
        <f t="shared" si="43"/>
        <v>0.37617096468271338</v>
      </c>
      <c r="E151" s="303"/>
      <c r="F151" s="302">
        <v>0.27595760717818851</v>
      </c>
      <c r="G151" s="302">
        <v>0.23761806364139304</v>
      </c>
      <c r="H151" s="302">
        <f t="shared" si="44"/>
        <v>0.51357567081958155</v>
      </c>
      <c r="I151" s="303"/>
      <c r="J151" s="302">
        <v>0.30747824687620279</v>
      </c>
      <c r="K151" s="302">
        <v>0.28744115001678167</v>
      </c>
      <c r="L151" s="302">
        <f t="shared" si="45"/>
        <v>0.59491939689298445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2.9527348262850743E-2</v>
      </c>
      <c r="C152" s="302">
        <v>2.0088287227047612</v>
      </c>
      <c r="D152" s="302">
        <f t="shared" si="43"/>
        <v>2.0383560709676121</v>
      </c>
      <c r="E152" s="303"/>
      <c r="F152" s="302">
        <v>3.278410581929269E-2</v>
      </c>
      <c r="G152" s="302">
        <v>2.2707103942368123</v>
      </c>
      <c r="H152" s="302">
        <f t="shared" si="44"/>
        <v>2.3034945000561051</v>
      </c>
      <c r="I152" s="303"/>
      <c r="J152" s="302">
        <v>4.4640045906744176E-2</v>
      </c>
      <c r="K152" s="302">
        <v>2.5865019417221076</v>
      </c>
      <c r="L152" s="302">
        <f t="shared" si="45"/>
        <v>2.6311419876288515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0.12317710222002644</v>
      </c>
      <c r="C153" s="302">
        <v>1.3436328052116797</v>
      </c>
      <c r="D153" s="302">
        <f t="shared" si="43"/>
        <v>1.4668099074317063</v>
      </c>
      <c r="E153" s="303"/>
      <c r="F153" s="302">
        <v>0.12243689356533208</v>
      </c>
      <c r="G153" s="302">
        <v>1.4949751161345481</v>
      </c>
      <c r="H153" s="302">
        <f t="shared" si="44"/>
        <v>1.6174120096998803</v>
      </c>
      <c r="I153" s="303"/>
      <c r="J153" s="302">
        <v>0.19300316107302815</v>
      </c>
      <c r="K153" s="302">
        <v>1.8875843103915304</v>
      </c>
      <c r="L153" s="302">
        <f t="shared" si="45"/>
        <v>2.0805874714645585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3.7054637226854767</v>
      </c>
      <c r="C155" s="311">
        <f t="shared" ref="C155:D155" si="46">SUM(C145:C153)</f>
        <v>20.975536277314571</v>
      </c>
      <c r="D155" s="311">
        <f t="shared" si="46"/>
        <v>24.681000000000051</v>
      </c>
      <c r="E155" s="311"/>
      <c r="F155" s="311">
        <f t="shared" ref="F155:H155" si="47">SUM(F145:F153)</f>
        <v>5.2361504375828467</v>
      </c>
      <c r="G155" s="311">
        <f t="shared" si="47"/>
        <v>25.106849562417203</v>
      </c>
      <c r="H155" s="311">
        <f t="shared" si="47"/>
        <v>30.34300000000005</v>
      </c>
      <c r="I155" s="311"/>
      <c r="J155" s="311">
        <f t="shared" ref="J155:L155" si="48">SUM(J145:J153)</f>
        <v>6.1897766399270795</v>
      </c>
      <c r="K155" s="311">
        <f t="shared" si="48"/>
        <v>28.611223360072916</v>
      </c>
      <c r="L155" s="311">
        <f t="shared" si="48"/>
        <v>34.800999999999995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3.037015294952627</v>
      </c>
      <c r="C162" s="302">
        <v>4.6980362080778129</v>
      </c>
      <c r="D162" s="302">
        <f>SUM(B162:C162)</f>
        <v>7.7350515030304399</v>
      </c>
      <c r="E162" s="303"/>
      <c r="F162" s="302">
        <v>4.1142201313390645</v>
      </c>
      <c r="G162" s="302">
        <v>5.6388973249656287</v>
      </c>
      <c r="H162" s="302">
        <f>SUM(F162:G162)</f>
        <v>9.7531174563046932</v>
      </c>
      <c r="I162" s="303"/>
      <c r="J162" s="302">
        <v>4.743629178176425</v>
      </c>
      <c r="K162" s="302">
        <v>5.6500955164122129</v>
      </c>
      <c r="L162" s="302">
        <f>SUM(J162:K162)</f>
        <v>10.393724694588638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2.2638049370679454</v>
      </c>
      <c r="C163" s="302">
        <v>2.268976030377996</v>
      </c>
      <c r="D163" s="302">
        <f t="shared" ref="D163:D170" si="49">SUM(B163:C163)</f>
        <v>4.5327809674459409</v>
      </c>
      <c r="E163" s="303"/>
      <c r="F163" s="302">
        <v>3.3628827613232706</v>
      </c>
      <c r="G163" s="302">
        <v>3.1186101440561917</v>
      </c>
      <c r="H163" s="302">
        <f t="shared" ref="H163:H170" si="50">SUM(F163:G163)</f>
        <v>6.4814929053794623</v>
      </c>
      <c r="I163" s="303"/>
      <c r="J163" s="302">
        <v>4.2109188575641587</v>
      </c>
      <c r="K163" s="302">
        <v>3.9755046731772663</v>
      </c>
      <c r="L163" s="302">
        <f t="shared" ref="L163:L170" si="51">SUM(J163:K163)</f>
        <v>8.1864235307414255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2.5347977123531047</v>
      </c>
      <c r="C164" s="302">
        <v>2.4468247849400857</v>
      </c>
      <c r="D164" s="302">
        <f t="shared" si="49"/>
        <v>4.9816224972931904</v>
      </c>
      <c r="E164" s="303"/>
      <c r="F164" s="302">
        <v>3.2770152312929381</v>
      </c>
      <c r="G164" s="302">
        <v>3.0275543952722268</v>
      </c>
      <c r="H164" s="302">
        <f t="shared" si="50"/>
        <v>6.304569626565165</v>
      </c>
      <c r="I164" s="303"/>
      <c r="J164" s="302">
        <v>3.8252651884061302</v>
      </c>
      <c r="K164" s="302">
        <v>3.1000316770568506</v>
      </c>
      <c r="L164" s="302">
        <f t="shared" si="51"/>
        <v>6.9252968654629807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4.0052735818970184</v>
      </c>
      <c r="C165" s="302">
        <v>1.4907497338833056</v>
      </c>
      <c r="D165" s="302">
        <f t="shared" si="49"/>
        <v>5.4960233157803238</v>
      </c>
      <c r="E165" s="303"/>
      <c r="F165" s="302">
        <v>4.322735568862738</v>
      </c>
      <c r="G165" s="302">
        <v>1.8639074689863713</v>
      </c>
      <c r="H165" s="302">
        <f t="shared" si="50"/>
        <v>6.1866430378491089</v>
      </c>
      <c r="I165" s="303"/>
      <c r="J165" s="302">
        <v>4.1091813306586529</v>
      </c>
      <c r="K165" s="302">
        <v>2.3526384292735987</v>
      </c>
      <c r="L165" s="302">
        <f t="shared" si="51"/>
        <v>6.4618197599322516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0.70921638175994406</v>
      </c>
      <c r="C166" s="302">
        <v>3.7919335038093949</v>
      </c>
      <c r="D166" s="302">
        <f t="shared" si="49"/>
        <v>4.5011498855693386</v>
      </c>
      <c r="E166" s="303"/>
      <c r="F166" s="302">
        <v>0.69680235136571844</v>
      </c>
      <c r="G166" s="302">
        <v>3.5537938551702815</v>
      </c>
      <c r="H166" s="302">
        <f t="shared" si="50"/>
        <v>4.2505962065359997</v>
      </c>
      <c r="I166" s="303"/>
      <c r="J166" s="302">
        <v>0.75547585219303648</v>
      </c>
      <c r="K166" s="302">
        <v>3.4893982545580555</v>
      </c>
      <c r="L166" s="302">
        <f t="shared" si="51"/>
        <v>4.2448741067510918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0.50194387702063636</v>
      </c>
      <c r="C167" s="302">
        <v>0.10534737247136221</v>
      </c>
      <c r="D167" s="302">
        <f t="shared" si="49"/>
        <v>0.60729124949199853</v>
      </c>
      <c r="E167" s="303"/>
      <c r="F167" s="302">
        <v>0.5535471315870848</v>
      </c>
      <c r="G167" s="302">
        <v>0.12628475411499573</v>
      </c>
      <c r="H167" s="302">
        <f t="shared" si="50"/>
        <v>0.67983188570208053</v>
      </c>
      <c r="I167" s="303"/>
      <c r="J167" s="302">
        <v>0.66146080079354841</v>
      </c>
      <c r="K167" s="302">
        <v>0.14437297293001847</v>
      </c>
      <c r="L167" s="302">
        <f t="shared" si="51"/>
        <v>0.8058337737235669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10.111740202994076</v>
      </c>
      <c r="C168" s="302">
        <v>7.1469505348336959</v>
      </c>
      <c r="D168" s="302">
        <f t="shared" si="49"/>
        <v>17.25869073782777</v>
      </c>
      <c r="E168" s="303"/>
      <c r="F168" s="302">
        <v>10.477236407128453</v>
      </c>
      <c r="G168" s="302">
        <v>7.9682649997383885</v>
      </c>
      <c r="H168" s="302">
        <f t="shared" si="50"/>
        <v>18.445501406866843</v>
      </c>
      <c r="I168" s="303"/>
      <c r="J168" s="302">
        <v>9.0274868447166359</v>
      </c>
      <c r="K168" s="302">
        <v>8.0853844904951728</v>
      </c>
      <c r="L168" s="302">
        <f t="shared" si="51"/>
        <v>17.112871335211807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0.38497658690323827</v>
      </c>
      <c r="C169" s="302">
        <v>2.8325714322667452</v>
      </c>
      <c r="D169" s="302">
        <f t="shared" si="49"/>
        <v>3.2175480191699837</v>
      </c>
      <c r="E169" s="303"/>
      <c r="F169" s="302">
        <v>0.345603561232811</v>
      </c>
      <c r="G169" s="302">
        <v>2.6202283457107058</v>
      </c>
      <c r="H169" s="302">
        <f t="shared" si="50"/>
        <v>2.9658319069435168</v>
      </c>
      <c r="I169" s="303"/>
      <c r="J169" s="302">
        <v>0.39703343899198901</v>
      </c>
      <c r="K169" s="302">
        <v>2.4470752854778408</v>
      </c>
      <c r="L169" s="302">
        <f t="shared" si="51"/>
        <v>2.8441087244698298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2.8410674232463595</v>
      </c>
      <c r="C170" s="302">
        <v>3.1707744011445902</v>
      </c>
      <c r="D170" s="302">
        <f t="shared" si="49"/>
        <v>6.0118418243909497</v>
      </c>
      <c r="E170" s="303"/>
      <c r="F170" s="302">
        <v>2.6057073092700245</v>
      </c>
      <c r="G170" s="302">
        <v>2.7987082585832121</v>
      </c>
      <c r="H170" s="302">
        <f t="shared" si="50"/>
        <v>5.4044155678532366</v>
      </c>
      <c r="I170" s="303"/>
      <c r="J170" s="302">
        <v>2.2795474571485848</v>
      </c>
      <c r="K170" s="302">
        <v>2.4144997519698022</v>
      </c>
      <c r="L170" s="302">
        <f t="shared" si="51"/>
        <v>4.6940472091183869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26.389835998194954</v>
      </c>
      <c r="C172" s="311">
        <f t="shared" ref="C172:D172" si="52">SUM(C162:C170)</f>
        <v>27.952164001804988</v>
      </c>
      <c r="D172" s="311">
        <f t="shared" si="52"/>
        <v>54.341999999999935</v>
      </c>
      <c r="E172" s="311"/>
      <c r="F172" s="311">
        <f t="shared" ref="F172:H172" si="53">SUM(F162:F170)</f>
        <v>29.755750453402104</v>
      </c>
      <c r="G172" s="311">
        <f t="shared" si="53"/>
        <v>30.716249546598</v>
      </c>
      <c r="H172" s="311">
        <f t="shared" si="53"/>
        <v>60.472000000000101</v>
      </c>
      <c r="I172" s="311"/>
      <c r="J172" s="311">
        <f t="shared" ref="J172:L172" si="54">SUM(J162:J170)</f>
        <v>30.009998948649159</v>
      </c>
      <c r="K172" s="311">
        <f t="shared" si="54"/>
        <v>31.659001051350817</v>
      </c>
      <c r="L172" s="311">
        <f t="shared" si="54"/>
        <v>61.668999999999983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0.22226926624479512</v>
      </c>
      <c r="C179" s="302">
        <v>1.0209039608901027</v>
      </c>
      <c r="D179" s="302">
        <f>SUM(B179:C179)</f>
        <v>1.2431732271348979</v>
      </c>
      <c r="E179" s="303"/>
      <c r="F179" s="302">
        <v>0.31104596497622555</v>
      </c>
      <c r="G179" s="302">
        <v>1.0984550688393955</v>
      </c>
      <c r="H179" s="302">
        <f>SUM(F179:G179)</f>
        <v>1.4095010338156211</v>
      </c>
      <c r="I179" s="303"/>
      <c r="J179" s="302">
        <v>0.37162250684996201</v>
      </c>
      <c r="K179" s="302">
        <v>1.0127283917288263</v>
      </c>
      <c r="L179" s="302">
        <f>SUM(J179:K179)</f>
        <v>1.3843508985787882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0.18910162506351724</v>
      </c>
      <c r="C180" s="302">
        <v>0.72419408344930469</v>
      </c>
      <c r="D180" s="302">
        <f t="shared" ref="D180:D187" si="55">SUM(B180:C180)</f>
        <v>0.91329570851282194</v>
      </c>
      <c r="E180" s="303"/>
      <c r="F180" s="302">
        <v>0.31869242347281107</v>
      </c>
      <c r="G180" s="302">
        <v>1.0198657502659874</v>
      </c>
      <c r="H180" s="302">
        <f t="shared" ref="H180:H187" si="56">SUM(F180:G180)</f>
        <v>1.3385581737387984</v>
      </c>
      <c r="I180" s="303"/>
      <c r="J180" s="302">
        <v>0.43192683242589791</v>
      </c>
      <c r="K180" s="302">
        <v>1.5280805543120277</v>
      </c>
      <c r="L180" s="302">
        <f t="shared" ref="L180:L187" si="57">SUM(J180:K180)</f>
        <v>1.9600073867379257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0.22596490343966996</v>
      </c>
      <c r="C181" s="302">
        <v>0.82312437673439076</v>
      </c>
      <c r="D181" s="302">
        <f t="shared" si="55"/>
        <v>1.0490892801740608</v>
      </c>
      <c r="E181" s="303"/>
      <c r="F181" s="302">
        <v>0.31760070820049835</v>
      </c>
      <c r="G181" s="302">
        <v>1.1540475264191783</v>
      </c>
      <c r="H181" s="302">
        <f t="shared" si="56"/>
        <v>1.4716482346196766</v>
      </c>
      <c r="I181" s="303"/>
      <c r="J181" s="302">
        <v>0.38357644818433734</v>
      </c>
      <c r="K181" s="302">
        <v>1.5069969852194924</v>
      </c>
      <c r="L181" s="302">
        <f t="shared" si="57"/>
        <v>1.8905734334038298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0.79778964748734305</v>
      </c>
      <c r="C182" s="302">
        <v>0.59951284633928148</v>
      </c>
      <c r="D182" s="302">
        <f t="shared" si="55"/>
        <v>1.3973024938266245</v>
      </c>
      <c r="E182" s="303"/>
      <c r="F182" s="302">
        <v>0.94017339662673172</v>
      </c>
      <c r="G182" s="302">
        <v>0.68916377097717951</v>
      </c>
      <c r="H182" s="302">
        <f t="shared" si="56"/>
        <v>1.6293371676039112</v>
      </c>
      <c r="I182" s="303"/>
      <c r="J182" s="302">
        <v>0.96484075421069204</v>
      </c>
      <c r="K182" s="302">
        <v>0.74351452123573158</v>
      </c>
      <c r="L182" s="302">
        <f t="shared" si="57"/>
        <v>1.7083552754464235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2.7268554618540008E-2</v>
      </c>
      <c r="C183" s="302">
        <v>0.82006285758445108</v>
      </c>
      <c r="D183" s="302">
        <f t="shared" si="55"/>
        <v>0.84733141220299113</v>
      </c>
      <c r="E183" s="303"/>
      <c r="F183" s="302">
        <v>3.2829629765065503E-2</v>
      </c>
      <c r="G183" s="302">
        <v>0.6676057347669756</v>
      </c>
      <c r="H183" s="302">
        <f t="shared" si="56"/>
        <v>0.70043536453204114</v>
      </c>
      <c r="I183" s="303"/>
      <c r="J183" s="302">
        <v>7.3378413036870621E-2</v>
      </c>
      <c r="K183" s="302">
        <v>0.70143290314286499</v>
      </c>
      <c r="L183" s="302">
        <f t="shared" si="57"/>
        <v>0.77481131617973564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0.76474318005253517</v>
      </c>
      <c r="C184" s="302">
        <v>0.513029281186</v>
      </c>
      <c r="D184" s="302">
        <f t="shared" si="55"/>
        <v>1.2777724612385351</v>
      </c>
      <c r="E184" s="303"/>
      <c r="F184" s="302">
        <v>0.68679443508265736</v>
      </c>
      <c r="G184" s="302">
        <v>0.65316071335163672</v>
      </c>
      <c r="H184" s="302">
        <f t="shared" si="56"/>
        <v>1.339955148434294</v>
      </c>
      <c r="I184" s="303"/>
      <c r="J184" s="302">
        <v>0.57243031947914047</v>
      </c>
      <c r="K184" s="302">
        <v>0.76123459760773882</v>
      </c>
      <c r="L184" s="302">
        <f t="shared" si="57"/>
        <v>1.3336649170868793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0.21633591759679033</v>
      </c>
      <c r="C185" s="302">
        <v>0.32736895059690485</v>
      </c>
      <c r="D185" s="302">
        <f t="shared" si="55"/>
        <v>0.54370486819369512</v>
      </c>
      <c r="E185" s="303"/>
      <c r="F185" s="302">
        <v>0.25501446719508453</v>
      </c>
      <c r="G185" s="302">
        <v>0.35628189413156186</v>
      </c>
      <c r="H185" s="302">
        <f t="shared" si="56"/>
        <v>0.61129636132664644</v>
      </c>
      <c r="I185" s="303"/>
      <c r="J185" s="302">
        <v>0.27972077303480797</v>
      </c>
      <c r="K185" s="302">
        <v>0.45715487846132979</v>
      </c>
      <c r="L185" s="302">
        <f t="shared" si="57"/>
        <v>0.73687565149613776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0.20241941045765308</v>
      </c>
      <c r="C186" s="302">
        <v>4.1964150762859385</v>
      </c>
      <c r="D186" s="302">
        <f t="shared" si="55"/>
        <v>4.3988344867435911</v>
      </c>
      <c r="E186" s="303"/>
      <c r="F186" s="302">
        <v>0.18690254407011941</v>
      </c>
      <c r="G186" s="302">
        <v>3.3145157339117945</v>
      </c>
      <c r="H186" s="302">
        <f t="shared" si="56"/>
        <v>3.5014182779819141</v>
      </c>
      <c r="I186" s="303"/>
      <c r="J186" s="302">
        <v>0.31867780344938057</v>
      </c>
      <c r="K186" s="302">
        <v>2.8563403358022819</v>
      </c>
      <c r="L186" s="302">
        <f t="shared" si="57"/>
        <v>3.1750181392516623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0.51564976260815387</v>
      </c>
      <c r="C187" s="302">
        <v>1.9498462993646306</v>
      </c>
      <c r="D187" s="302">
        <f t="shared" si="55"/>
        <v>2.4654960619727846</v>
      </c>
      <c r="E187" s="303"/>
      <c r="F187" s="302">
        <v>0.53150511025453318</v>
      </c>
      <c r="G187" s="302">
        <v>1.6293451276925723</v>
      </c>
      <c r="H187" s="302">
        <f t="shared" si="56"/>
        <v>2.1608502379471055</v>
      </c>
      <c r="I187" s="303"/>
      <c r="J187" s="302">
        <v>0.53796000987593395</v>
      </c>
      <c r="K187" s="302">
        <v>1.3673829719426809</v>
      </c>
      <c r="L187" s="302">
        <f t="shared" si="57"/>
        <v>1.9053429818186149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3.1615422675689979</v>
      </c>
      <c r="C189" s="311">
        <f t="shared" ref="C189:D189" si="58">SUM(C179:C187)</f>
        <v>10.974457732431004</v>
      </c>
      <c r="D189" s="311">
        <f t="shared" si="58"/>
        <v>14.136000000000001</v>
      </c>
      <c r="E189" s="311"/>
      <c r="F189" s="311">
        <f t="shared" ref="F189:H189" si="59">SUM(F179:F187)</f>
        <v>3.5805586796437265</v>
      </c>
      <c r="G189" s="311">
        <f t="shared" si="59"/>
        <v>10.582441320356281</v>
      </c>
      <c r="H189" s="311">
        <f t="shared" si="59"/>
        <v>14.163000000000007</v>
      </c>
      <c r="I189" s="311"/>
      <c r="J189" s="311">
        <f t="shared" ref="J189:L189" si="60">SUM(J179:J187)</f>
        <v>3.9341338605470226</v>
      </c>
      <c r="K189" s="311">
        <f t="shared" si="60"/>
        <v>10.934866139452973</v>
      </c>
      <c r="L189" s="311">
        <f t="shared" si="60"/>
        <v>14.868999999999998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0.94705401638573339</v>
      </c>
      <c r="C196" s="302">
        <v>1.2551628453863448</v>
      </c>
      <c r="D196" s="302">
        <f>SUM(B196:C196)</f>
        <v>2.2022168617720781</v>
      </c>
      <c r="E196" s="303"/>
      <c r="F196" s="302">
        <v>1.1542375168001737</v>
      </c>
      <c r="G196" s="302">
        <v>1.3650738070903066</v>
      </c>
      <c r="H196" s="302">
        <f>SUM(F196:G196)</f>
        <v>2.5193113238904803</v>
      </c>
      <c r="I196" s="303"/>
      <c r="J196" s="302">
        <v>1.3952595524452824</v>
      </c>
      <c r="K196" s="302">
        <v>1.9105259006461419</v>
      </c>
      <c r="L196" s="302">
        <f>SUM(J196:K196)</f>
        <v>3.3057854530914241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0.35625568350869935</v>
      </c>
      <c r="C197" s="302">
        <v>0.28559601995262462</v>
      </c>
      <c r="D197" s="302">
        <f t="shared" ref="D197:D204" si="61">SUM(B197:C197)</f>
        <v>0.64185170346132403</v>
      </c>
      <c r="E197" s="303"/>
      <c r="F197" s="302">
        <v>0.53885346868883299</v>
      </c>
      <c r="G197" s="302">
        <v>0.40525299132239173</v>
      </c>
      <c r="H197" s="302">
        <f t="shared" ref="H197:H204" si="62">SUM(F197:G197)</f>
        <v>0.94410646001122478</v>
      </c>
      <c r="I197" s="303"/>
      <c r="J197" s="302">
        <v>0.81013739620485437</v>
      </c>
      <c r="K197" s="302">
        <v>0.58124185122279637</v>
      </c>
      <c r="L197" s="302">
        <f t="shared" ref="L197:L204" si="63">SUM(J197:K197)</f>
        <v>1.3913792474276507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0.50136459790513344</v>
      </c>
      <c r="C198" s="302">
        <v>0.27018592871274527</v>
      </c>
      <c r="D198" s="302">
        <f t="shared" si="61"/>
        <v>0.77155052661787871</v>
      </c>
      <c r="E198" s="303"/>
      <c r="F198" s="302">
        <v>0.68217451942078611</v>
      </c>
      <c r="G198" s="302">
        <v>0.3554711593385525</v>
      </c>
      <c r="H198" s="302">
        <f t="shared" si="62"/>
        <v>1.0376456787593387</v>
      </c>
      <c r="I198" s="303"/>
      <c r="J198" s="302">
        <v>1.1441699457940995</v>
      </c>
      <c r="K198" s="302">
        <v>0.47056761206997638</v>
      </c>
      <c r="L198" s="302">
        <f t="shared" si="63"/>
        <v>1.6147375578640759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0.86525639518643815</v>
      </c>
      <c r="C199" s="302">
        <v>0.25185257442922737</v>
      </c>
      <c r="D199" s="302">
        <f t="shared" si="61"/>
        <v>1.1171089696156655</v>
      </c>
      <c r="E199" s="303"/>
      <c r="F199" s="302">
        <v>0.94884623670619683</v>
      </c>
      <c r="G199" s="302">
        <v>0.337733414394708</v>
      </c>
      <c r="H199" s="302">
        <f t="shared" si="62"/>
        <v>1.2865796511009049</v>
      </c>
      <c r="I199" s="303"/>
      <c r="J199" s="302">
        <v>1.4647440769844229</v>
      </c>
      <c r="K199" s="302">
        <v>0.59150304596309489</v>
      </c>
      <c r="L199" s="302">
        <f t="shared" si="63"/>
        <v>2.0562471229475179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1.1297384093547258</v>
      </c>
      <c r="C200" s="302">
        <v>3.5868743183346026</v>
      </c>
      <c r="D200" s="302">
        <f t="shared" si="61"/>
        <v>4.7166127276893288</v>
      </c>
      <c r="E200" s="303"/>
      <c r="F200" s="302">
        <v>1.0984124736784959</v>
      </c>
      <c r="G200" s="302">
        <v>2.8279984970855638</v>
      </c>
      <c r="H200" s="302">
        <f t="shared" si="62"/>
        <v>3.92641097076406</v>
      </c>
      <c r="I200" s="303"/>
      <c r="J200" s="302">
        <v>1.2206025613972034</v>
      </c>
      <c r="K200" s="302">
        <v>3.3577188347117386</v>
      </c>
      <c r="L200" s="302">
        <f t="shared" si="63"/>
        <v>4.578321396108942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0.94616551199974697</v>
      </c>
      <c r="C201" s="302">
        <v>0.2019516188935109</v>
      </c>
      <c r="D201" s="302">
        <f t="shared" si="61"/>
        <v>1.1481171308932578</v>
      </c>
      <c r="E201" s="303"/>
      <c r="F201" s="302">
        <v>0.95776276310027109</v>
      </c>
      <c r="G201" s="302">
        <v>0.2656202983255021</v>
      </c>
      <c r="H201" s="302">
        <f t="shared" si="62"/>
        <v>1.2233830614257732</v>
      </c>
      <c r="I201" s="303"/>
      <c r="J201" s="302">
        <v>1.3178179370117342</v>
      </c>
      <c r="K201" s="302">
        <v>0.38399441779977594</v>
      </c>
      <c r="L201" s="302">
        <f t="shared" si="63"/>
        <v>1.7018123548115103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0.76326044733239806</v>
      </c>
      <c r="C202" s="302">
        <v>0.74157661284805454</v>
      </c>
      <c r="D202" s="302">
        <f t="shared" si="61"/>
        <v>1.5048370601804526</v>
      </c>
      <c r="E202" s="303"/>
      <c r="F202" s="302">
        <v>0.8227003950932551</v>
      </c>
      <c r="G202" s="302">
        <v>0.90146402755805066</v>
      </c>
      <c r="H202" s="302">
        <f t="shared" si="62"/>
        <v>1.7241644226513058</v>
      </c>
      <c r="I202" s="303"/>
      <c r="J202" s="302">
        <v>1.4709035186606709</v>
      </c>
      <c r="K202" s="302">
        <v>1.3051111911447024</v>
      </c>
      <c r="L202" s="302">
        <f t="shared" si="63"/>
        <v>2.7760147098053736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7.9790971617537315E-2</v>
      </c>
      <c r="C203" s="302">
        <v>0.51943185461719832</v>
      </c>
      <c r="D203" s="302">
        <f t="shared" si="61"/>
        <v>0.59922282623473566</v>
      </c>
      <c r="E203" s="303"/>
      <c r="F203" s="302">
        <v>7.1421608107447979E-2</v>
      </c>
      <c r="G203" s="302">
        <v>0.62685240835071943</v>
      </c>
      <c r="H203" s="302">
        <f t="shared" si="62"/>
        <v>0.69827401645816745</v>
      </c>
      <c r="I203" s="303"/>
      <c r="J203" s="302">
        <v>0.27020855649039205</v>
      </c>
      <c r="K203" s="302">
        <v>0.96288757170455264</v>
      </c>
      <c r="L203" s="302">
        <f t="shared" si="63"/>
        <v>1.2330961281949446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8.0737722872524031</v>
      </c>
      <c r="C204" s="302">
        <v>5.282709906282876</v>
      </c>
      <c r="D204" s="302">
        <f t="shared" si="61"/>
        <v>13.356482193535278</v>
      </c>
      <c r="E204" s="303"/>
      <c r="F204" s="302">
        <v>8.3382292442310231</v>
      </c>
      <c r="G204" s="302">
        <v>5.7478951707077481</v>
      </c>
      <c r="H204" s="302">
        <f t="shared" si="62"/>
        <v>14.086124414938771</v>
      </c>
      <c r="I204" s="303"/>
      <c r="J204" s="302">
        <v>9.0105017507529208</v>
      </c>
      <c r="K204" s="302">
        <v>6.4351042789956736</v>
      </c>
      <c r="L204" s="302">
        <f t="shared" si="63"/>
        <v>15.445606029748594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13.662658320542816</v>
      </c>
      <c r="C206" s="311">
        <f t="shared" ref="C206:D206" si="64">SUM(C196:C204)</f>
        <v>12.395341679457184</v>
      </c>
      <c r="D206" s="311">
        <f t="shared" si="64"/>
        <v>26.058</v>
      </c>
      <c r="E206" s="311"/>
      <c r="F206" s="311">
        <f t="shared" ref="F206:H206" si="65">SUM(F196:F204)</f>
        <v>14.612638225826483</v>
      </c>
      <c r="G206" s="311">
        <f t="shared" si="65"/>
        <v>12.833361774173543</v>
      </c>
      <c r="H206" s="311">
        <f t="shared" si="65"/>
        <v>27.446000000000026</v>
      </c>
      <c r="I206" s="311"/>
      <c r="J206" s="311">
        <f t="shared" ref="J206:L206" si="66">SUM(J196:J204)</f>
        <v>18.104345295741581</v>
      </c>
      <c r="K206" s="311">
        <f t="shared" si="66"/>
        <v>15.998654704258453</v>
      </c>
      <c r="L206" s="311">
        <f t="shared" si="66"/>
        <v>34.10300000000003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0.61976780109167839</v>
      </c>
      <c r="C213" s="302">
        <v>0.91266721877330736</v>
      </c>
      <c r="D213" s="302">
        <f>SUM(B213:C213)</f>
        <v>1.5324350198649856</v>
      </c>
      <c r="E213" s="303"/>
      <c r="F213" s="302">
        <v>0.6773610426639155</v>
      </c>
      <c r="G213" s="302">
        <v>0.64755970281628672</v>
      </c>
      <c r="H213" s="302">
        <f>SUM(F213:G213)</f>
        <v>1.3249207454802021</v>
      </c>
      <c r="I213" s="303"/>
      <c r="J213" s="302">
        <v>0.6964823411267238</v>
      </c>
      <c r="K213" s="302">
        <v>0.61491018584679846</v>
      </c>
      <c r="L213" s="302">
        <f>SUM(J213:K213)</f>
        <v>1.3113925269735223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0.62863681546199179</v>
      </c>
      <c r="C214" s="302">
        <v>1.3920209862777522</v>
      </c>
      <c r="D214" s="302">
        <f t="shared" ref="D214:D221" si="67">SUM(B214:C214)</f>
        <v>2.0206578017397439</v>
      </c>
      <c r="E214" s="303"/>
      <c r="F214" s="302">
        <v>0.69769183210186025</v>
      </c>
      <c r="G214" s="302">
        <v>1.105630810701312</v>
      </c>
      <c r="H214" s="302">
        <f t="shared" ref="H214:H221" si="68">SUM(F214:G214)</f>
        <v>1.8033226428031721</v>
      </c>
      <c r="I214" s="303"/>
      <c r="J214" s="302">
        <v>0.76566140677629368</v>
      </c>
      <c r="K214" s="302">
        <v>1.2962655358114565</v>
      </c>
      <c r="L214" s="302">
        <f t="shared" ref="L214:L221" si="69">SUM(J214:K214)</f>
        <v>2.0619269425877502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0.98933547982420722</v>
      </c>
      <c r="C215" s="302">
        <v>1.2363902455159086</v>
      </c>
      <c r="D215" s="302">
        <f t="shared" si="67"/>
        <v>2.2257257253401157</v>
      </c>
      <c r="E215" s="303"/>
      <c r="F215" s="302">
        <v>1.2714703834388705</v>
      </c>
      <c r="G215" s="302">
        <v>0.88855887976516534</v>
      </c>
      <c r="H215" s="302">
        <f t="shared" si="68"/>
        <v>2.1600292632040361</v>
      </c>
      <c r="I215" s="303"/>
      <c r="J215" s="302">
        <v>1.2637563870066051</v>
      </c>
      <c r="K215" s="302">
        <v>0.77381596157853205</v>
      </c>
      <c r="L215" s="302">
        <f t="shared" si="69"/>
        <v>2.0375723485851371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0.59711325530479065</v>
      </c>
      <c r="C216" s="302">
        <v>0.1449429652550806</v>
      </c>
      <c r="D216" s="302">
        <f t="shared" si="67"/>
        <v>0.7420562205598713</v>
      </c>
      <c r="E216" s="303"/>
      <c r="F216" s="302">
        <v>0.48614178694266225</v>
      </c>
      <c r="G216" s="302">
        <v>0.1151092290538392</v>
      </c>
      <c r="H216" s="302">
        <f t="shared" si="68"/>
        <v>0.60125101599650144</v>
      </c>
      <c r="I216" s="303"/>
      <c r="J216" s="302">
        <v>0.33107627331002576</v>
      </c>
      <c r="K216" s="302">
        <v>0.10217461600046407</v>
      </c>
      <c r="L216" s="302">
        <f t="shared" si="69"/>
        <v>0.43325088931048983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0.16272915874938693</v>
      </c>
      <c r="C217" s="302">
        <v>0.49210076741152542</v>
      </c>
      <c r="D217" s="302">
        <f t="shared" si="67"/>
        <v>0.65482992616091229</v>
      </c>
      <c r="E217" s="303"/>
      <c r="F217" s="302">
        <v>0.16276888038227236</v>
      </c>
      <c r="G217" s="302">
        <v>0.26237420974245146</v>
      </c>
      <c r="H217" s="302">
        <f t="shared" si="68"/>
        <v>0.42514309012472384</v>
      </c>
      <c r="I217" s="303"/>
      <c r="J217" s="302">
        <v>0.19742934821754687</v>
      </c>
      <c r="K217" s="302">
        <v>0.21991775167276442</v>
      </c>
      <c r="L217" s="302">
        <f t="shared" si="69"/>
        <v>0.41734709989031127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0.16971527422015703</v>
      </c>
      <c r="C218" s="302">
        <v>9.4251430223134758E-2</v>
      </c>
      <c r="D218" s="302">
        <f t="shared" si="67"/>
        <v>0.26396670444329179</v>
      </c>
      <c r="E218" s="303"/>
      <c r="F218" s="302">
        <v>0.15995907903552486</v>
      </c>
      <c r="G218" s="302">
        <v>8.8470145133442715E-2</v>
      </c>
      <c r="H218" s="302">
        <f t="shared" si="68"/>
        <v>0.24842922416896757</v>
      </c>
      <c r="I218" s="303"/>
      <c r="J218" s="302">
        <v>0.13517675165349041</v>
      </c>
      <c r="K218" s="302">
        <v>9.6271788235026731E-2</v>
      </c>
      <c r="L218" s="302">
        <f t="shared" si="69"/>
        <v>0.23144853988851716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0.25409014332788676</v>
      </c>
      <c r="C219" s="302">
        <v>0.16121617350225717</v>
      </c>
      <c r="D219" s="302">
        <f t="shared" si="67"/>
        <v>0.41530631683014396</v>
      </c>
      <c r="E219" s="303"/>
      <c r="F219" s="302">
        <v>0.20907249961928051</v>
      </c>
      <c r="G219" s="302">
        <v>0.11253859686610389</v>
      </c>
      <c r="H219" s="302">
        <f t="shared" si="68"/>
        <v>0.32161109648538438</v>
      </c>
      <c r="I219" s="303"/>
      <c r="J219" s="302">
        <v>0.20701992395655833</v>
      </c>
      <c r="K219" s="302">
        <v>0.12495636513201541</v>
      </c>
      <c r="L219" s="302">
        <f t="shared" si="69"/>
        <v>0.33197628908857374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3.4812754051509812E-2</v>
      </c>
      <c r="C220" s="302">
        <v>0.13218269745084002</v>
      </c>
      <c r="D220" s="302">
        <f t="shared" si="67"/>
        <v>0.16699545150234985</v>
      </c>
      <c r="E220" s="303"/>
      <c r="F220" s="302">
        <v>2.7274391555069222E-2</v>
      </c>
      <c r="G220" s="302">
        <v>8.4713137521889761E-2</v>
      </c>
      <c r="H220" s="302">
        <f t="shared" si="68"/>
        <v>0.11198752907695898</v>
      </c>
      <c r="I220" s="303"/>
      <c r="J220" s="302">
        <v>1.5429912123858622E-2</v>
      </c>
      <c r="K220" s="302">
        <v>8.151068263833755E-2</v>
      </c>
      <c r="L220" s="302">
        <f t="shared" si="69"/>
        <v>9.6940594762196172E-2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0.24000687728834116</v>
      </c>
      <c r="C221" s="302">
        <v>0.39101995627024105</v>
      </c>
      <c r="D221" s="302">
        <f t="shared" si="67"/>
        <v>0.63102683355858225</v>
      </c>
      <c r="E221" s="303"/>
      <c r="F221" s="302">
        <v>0.22429368595842089</v>
      </c>
      <c r="G221" s="302">
        <v>0.27901170670163328</v>
      </c>
      <c r="H221" s="302">
        <f t="shared" si="68"/>
        <v>0.50330539266005414</v>
      </c>
      <c r="I221" s="303"/>
      <c r="J221" s="302">
        <v>0.18190829044625351</v>
      </c>
      <c r="K221" s="302">
        <v>0.25623647846725195</v>
      </c>
      <c r="L221" s="302">
        <f t="shared" si="69"/>
        <v>0.43814476891350546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3.6962075593199493</v>
      </c>
      <c r="C223" s="311">
        <f t="shared" ref="C223:D223" si="70">SUM(C213:C221)</f>
        <v>4.9567924406800481</v>
      </c>
      <c r="D223" s="311">
        <f t="shared" si="70"/>
        <v>8.6529999999999969</v>
      </c>
      <c r="E223" s="311"/>
      <c r="F223" s="311">
        <f t="shared" ref="F223:H223" si="71">SUM(F213:F221)</f>
        <v>3.9160335816978762</v>
      </c>
      <c r="G223" s="311">
        <f t="shared" si="71"/>
        <v>3.5839664183021243</v>
      </c>
      <c r="H223" s="311">
        <f t="shared" si="71"/>
        <v>7.5000000000000009</v>
      </c>
      <c r="I223" s="311"/>
      <c r="J223" s="311">
        <f t="shared" ref="J223:L223" si="72">SUM(J213:J221)</f>
        <v>3.7939406346173561</v>
      </c>
      <c r="K223" s="311">
        <f t="shared" si="72"/>
        <v>3.5660593653826478</v>
      </c>
      <c r="L223" s="311">
        <f t="shared" si="72"/>
        <v>7.3600000000000039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0.56476733514657662</v>
      </c>
      <c r="C230" s="302">
        <v>1.8779144612977237</v>
      </c>
      <c r="D230" s="302">
        <f>SUM(B230:C230)</f>
        <v>2.4426817964443002</v>
      </c>
      <c r="E230" s="303"/>
      <c r="F230" s="302">
        <v>0.71738525946444553</v>
      </c>
      <c r="G230" s="302">
        <v>1.9390862592751295</v>
      </c>
      <c r="H230" s="302">
        <f>SUM(F230:G230)</f>
        <v>2.6564715187395751</v>
      </c>
      <c r="I230" s="303"/>
      <c r="J230" s="302">
        <v>0.83826902750095311</v>
      </c>
      <c r="K230" s="302">
        <v>1.916905362896788</v>
      </c>
      <c r="L230" s="302">
        <f>SUM(J230:K230)</f>
        <v>2.755174390397741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1.1097785161238323</v>
      </c>
      <c r="C231" s="302">
        <v>4.981203235836718</v>
      </c>
      <c r="D231" s="302">
        <f t="shared" ref="D231:D238" si="73">SUM(B231:C231)</f>
        <v>6.09098175196055</v>
      </c>
      <c r="E231" s="303"/>
      <c r="F231" s="302">
        <v>1.550763765912941</v>
      </c>
      <c r="G231" s="302">
        <v>5.4725125227641804</v>
      </c>
      <c r="H231" s="302">
        <f t="shared" ref="H231:H238" si="74">SUM(F231:G231)</f>
        <v>7.0232762886771214</v>
      </c>
      <c r="I231" s="303"/>
      <c r="J231" s="302">
        <v>2.217833476105572</v>
      </c>
      <c r="K231" s="302">
        <v>7.206810866062912</v>
      </c>
      <c r="L231" s="302">
        <f t="shared" ref="L231:L238" si="75">SUM(J231:K231)</f>
        <v>9.4246443421684845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0.73334495925841658</v>
      </c>
      <c r="C232" s="302">
        <v>1.6350820218525597</v>
      </c>
      <c r="D232" s="302">
        <f t="shared" si="73"/>
        <v>2.3684269811109764</v>
      </c>
      <c r="E232" s="303"/>
      <c r="F232" s="302">
        <v>0.91238702279147521</v>
      </c>
      <c r="G232" s="302">
        <v>1.7089369613816399</v>
      </c>
      <c r="H232" s="302">
        <f t="shared" si="74"/>
        <v>2.6213239841731149</v>
      </c>
      <c r="I232" s="303"/>
      <c r="J232" s="302">
        <v>1.0841111030496098</v>
      </c>
      <c r="K232" s="302">
        <v>1.6753201271563585</v>
      </c>
      <c r="L232" s="302">
        <f t="shared" si="75"/>
        <v>2.7594312302059683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0.61769618549494831</v>
      </c>
      <c r="C233" s="302">
        <v>0.28089249233894331</v>
      </c>
      <c r="D233" s="302">
        <f t="shared" si="73"/>
        <v>0.89858867783389162</v>
      </c>
      <c r="E233" s="303"/>
      <c r="F233" s="302">
        <v>0.6007509948299512</v>
      </c>
      <c r="G233" s="302">
        <v>0.27997486795995807</v>
      </c>
      <c r="H233" s="302">
        <f t="shared" si="74"/>
        <v>0.88072586278990928</v>
      </c>
      <c r="I233" s="303"/>
      <c r="J233" s="302">
        <v>0.52791730633452216</v>
      </c>
      <c r="K233" s="302">
        <v>0.31402230996115277</v>
      </c>
      <c r="L233" s="302">
        <f t="shared" si="75"/>
        <v>0.84193961629567493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5.6076802605749397E-2</v>
      </c>
      <c r="C234" s="302">
        <v>0.95146210644823082</v>
      </c>
      <c r="D234" s="302">
        <f t="shared" si="73"/>
        <v>1.0075389090539801</v>
      </c>
      <c r="E234" s="303"/>
      <c r="F234" s="302">
        <v>6.6419685458338734E-2</v>
      </c>
      <c r="G234" s="302">
        <v>0.67831440337265403</v>
      </c>
      <c r="H234" s="302">
        <f t="shared" si="74"/>
        <v>0.74473408883099279</v>
      </c>
      <c r="I234" s="303"/>
      <c r="J234" s="302">
        <v>8.956740397908676E-2</v>
      </c>
      <c r="K234" s="302">
        <v>0.66233221414926724</v>
      </c>
      <c r="L234" s="302">
        <f t="shared" si="75"/>
        <v>0.75189961812835404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0.13140624914727075</v>
      </c>
      <c r="C235" s="302">
        <v>0.15373645359343793</v>
      </c>
      <c r="D235" s="302">
        <f t="shared" si="73"/>
        <v>0.28514270274070869</v>
      </c>
      <c r="E235" s="303"/>
      <c r="F235" s="302">
        <v>0.12837522043885127</v>
      </c>
      <c r="G235" s="302">
        <v>0.13910663212015015</v>
      </c>
      <c r="H235" s="302">
        <f t="shared" si="74"/>
        <v>0.26748185255900142</v>
      </c>
      <c r="I235" s="303"/>
      <c r="J235" s="302">
        <v>0.15352033069343818</v>
      </c>
      <c r="K235" s="302">
        <v>0.19207625129410169</v>
      </c>
      <c r="L235" s="302">
        <f t="shared" si="75"/>
        <v>0.34559658198753984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0.30398351182588995</v>
      </c>
      <c r="C236" s="302">
        <v>0.27452639924153915</v>
      </c>
      <c r="D236" s="302">
        <f t="shared" si="73"/>
        <v>0.57850991106742911</v>
      </c>
      <c r="E236" s="303"/>
      <c r="F236" s="302">
        <v>0.25099743317234441</v>
      </c>
      <c r="G236" s="302">
        <v>0.21531068625698188</v>
      </c>
      <c r="H236" s="302">
        <f t="shared" si="74"/>
        <v>0.46630811942932626</v>
      </c>
      <c r="I236" s="303"/>
      <c r="J236" s="302">
        <v>0.2815298790427882</v>
      </c>
      <c r="K236" s="302">
        <v>0.27505864810016706</v>
      </c>
      <c r="L236" s="302">
        <f t="shared" si="75"/>
        <v>0.55658852714295526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3.2317162392836191E-2</v>
      </c>
      <c r="C237" s="302">
        <v>0.1109912673671101</v>
      </c>
      <c r="D237" s="302">
        <f t="shared" si="73"/>
        <v>0.14330842975994629</v>
      </c>
      <c r="E237" s="303"/>
      <c r="F237" s="302">
        <v>2.69767410762182E-2</v>
      </c>
      <c r="G237" s="302">
        <v>0.1047018431978073</v>
      </c>
      <c r="H237" s="302">
        <f t="shared" si="74"/>
        <v>0.13167858427402551</v>
      </c>
      <c r="I237" s="303"/>
      <c r="J237" s="302">
        <v>3.4616978689001342E-2</v>
      </c>
      <c r="K237" s="302">
        <v>0.12929789902945324</v>
      </c>
      <c r="L237" s="302">
        <f t="shared" si="75"/>
        <v>0.16391487771845459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6.8818174467996054E-2</v>
      </c>
      <c r="C238" s="302">
        <v>0.13100266556021847</v>
      </c>
      <c r="D238" s="302">
        <f t="shared" si="73"/>
        <v>0.19982084002821454</v>
      </c>
      <c r="E238" s="303"/>
      <c r="F238" s="302">
        <v>5.1545856123846205E-2</v>
      </c>
      <c r="G238" s="302">
        <v>8.5453844403103482E-2</v>
      </c>
      <c r="H238" s="302">
        <f t="shared" si="74"/>
        <v>0.13699970052694968</v>
      </c>
      <c r="I238" s="303"/>
      <c r="J238" s="302">
        <v>7.5133829203216693E-2</v>
      </c>
      <c r="K238" s="302">
        <v>8.5676986751605747E-2</v>
      </c>
      <c r="L238" s="302">
        <f t="shared" si="75"/>
        <v>0.16081081595482244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3.6181888964635158</v>
      </c>
      <c r="C240" s="311">
        <f t="shared" ref="C240:D240" si="76">SUM(C230:C238)</f>
        <v>10.396811103536482</v>
      </c>
      <c r="D240" s="311">
        <f t="shared" si="76"/>
        <v>14.014999999999999</v>
      </c>
      <c r="E240" s="311"/>
      <c r="F240" s="311">
        <f t="shared" ref="F240:H240" si="77">SUM(F230:F238)</f>
        <v>4.3056019792684124</v>
      </c>
      <c r="G240" s="311">
        <f t="shared" si="77"/>
        <v>10.623398020731605</v>
      </c>
      <c r="H240" s="311">
        <f t="shared" si="77"/>
        <v>14.929000000000016</v>
      </c>
      <c r="I240" s="311"/>
      <c r="J240" s="311">
        <f t="shared" ref="J240:L240" si="78">SUM(J230:J238)</f>
        <v>5.3024993345981875</v>
      </c>
      <c r="K240" s="311">
        <f t="shared" si="78"/>
        <v>12.457500665401806</v>
      </c>
      <c r="L240" s="311">
        <f t="shared" si="78"/>
        <v>17.759999999999998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0.31188018838656889</v>
      </c>
      <c r="C247" s="302">
        <v>0.70179001353750725</v>
      </c>
      <c r="D247" s="302">
        <f>SUM(B247:C247)</f>
        <v>1.0136702019240762</v>
      </c>
      <c r="E247" s="303"/>
      <c r="F247" s="302">
        <v>0.33194289093370999</v>
      </c>
      <c r="G247" s="302">
        <v>0.69093087544096055</v>
      </c>
      <c r="H247" s="302">
        <f>SUM(F247:G247)</f>
        <v>1.0228737663746705</v>
      </c>
      <c r="I247" s="303"/>
      <c r="J247" s="302">
        <v>0.30565255532467611</v>
      </c>
      <c r="K247" s="302">
        <v>0.55275456855337368</v>
      </c>
      <c r="L247" s="302">
        <f>SUM(J247:K247)</f>
        <v>0.85840712387804974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0.41776676196824553</v>
      </c>
      <c r="C248" s="302">
        <v>0.75517159011997137</v>
      </c>
      <c r="D248" s="302">
        <f t="shared" ref="D248:D255" si="79">SUM(B248:C248)</f>
        <v>1.1729383520882168</v>
      </c>
      <c r="E248" s="303"/>
      <c r="F248" s="302">
        <v>0.49396838999670228</v>
      </c>
      <c r="G248" s="302">
        <v>0.80861788360349263</v>
      </c>
      <c r="H248" s="302">
        <f t="shared" ref="H248:H255" si="80">SUM(F248:G248)</f>
        <v>1.302586273600195</v>
      </c>
      <c r="I248" s="303"/>
      <c r="J248" s="302">
        <v>0.53694589063861731</v>
      </c>
      <c r="K248" s="302">
        <v>0.86803985865399269</v>
      </c>
      <c r="L248" s="302">
        <f t="shared" ref="L248:L255" si="81">SUM(J248:K248)</f>
        <v>1.4049857492926101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0.57663672315612935</v>
      </c>
      <c r="C249" s="302">
        <v>0.79871315460078429</v>
      </c>
      <c r="D249" s="302">
        <f t="shared" si="79"/>
        <v>1.3753498777569138</v>
      </c>
      <c r="E249" s="303"/>
      <c r="F249" s="302">
        <v>0.55453700661817917</v>
      </c>
      <c r="G249" s="302">
        <v>0.78064333885303772</v>
      </c>
      <c r="H249" s="302">
        <f t="shared" si="80"/>
        <v>1.3351803454712168</v>
      </c>
      <c r="I249" s="303"/>
      <c r="J249" s="302">
        <v>0.53041773396569225</v>
      </c>
      <c r="K249" s="302">
        <v>0.66465985310982667</v>
      </c>
      <c r="L249" s="302">
        <f t="shared" si="81"/>
        <v>1.1950775870755188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1.0931193003539093</v>
      </c>
      <c r="C250" s="302">
        <v>0.40234421637930751</v>
      </c>
      <c r="D250" s="302">
        <f t="shared" si="79"/>
        <v>1.4954635167332166</v>
      </c>
      <c r="E250" s="303"/>
      <c r="F250" s="302">
        <v>0.84060509538814787</v>
      </c>
      <c r="G250" s="302">
        <v>0.34463262828828134</v>
      </c>
      <c r="H250" s="302">
        <f t="shared" si="80"/>
        <v>1.1852377236764293</v>
      </c>
      <c r="I250" s="303"/>
      <c r="J250" s="302">
        <v>0.59782088282451884</v>
      </c>
      <c r="K250" s="302">
        <v>0.30071545165887925</v>
      </c>
      <c r="L250" s="302">
        <f t="shared" si="81"/>
        <v>0.89853633448339809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1.8239429007240578E-2</v>
      </c>
      <c r="C251" s="302">
        <v>0.10076083697021172</v>
      </c>
      <c r="D251" s="302">
        <f t="shared" si="79"/>
        <v>0.11900026597745231</v>
      </c>
      <c r="E251" s="303"/>
      <c r="F251" s="302">
        <v>1.4086961531691845E-2</v>
      </c>
      <c r="G251" s="302">
        <v>6.9484263315757938E-2</v>
      </c>
      <c r="H251" s="302">
        <f t="shared" si="80"/>
        <v>8.3571224847449777E-2</v>
      </c>
      <c r="I251" s="303"/>
      <c r="J251" s="302">
        <v>1.6820178354545138E-2</v>
      </c>
      <c r="K251" s="302">
        <v>5.7390687514635962E-2</v>
      </c>
      <c r="L251" s="302">
        <f t="shared" si="81"/>
        <v>7.4210865869181103E-2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4.3157319383060097E-2</v>
      </c>
      <c r="C252" s="302">
        <v>2.7330196829287688E-2</v>
      </c>
      <c r="D252" s="302">
        <f t="shared" si="79"/>
        <v>7.0487516212347778E-2</v>
      </c>
      <c r="E252" s="303"/>
      <c r="F252" s="302">
        <v>2.9426981246147382E-2</v>
      </c>
      <c r="G252" s="302">
        <v>2.1302716343184348E-2</v>
      </c>
      <c r="H252" s="302">
        <f t="shared" si="80"/>
        <v>5.0729697589331726E-2</v>
      </c>
      <c r="I252" s="303"/>
      <c r="J252" s="302">
        <v>2.8959511580500766E-2</v>
      </c>
      <c r="K252" s="302">
        <v>2.2883043369213527E-2</v>
      </c>
      <c r="L252" s="302">
        <f t="shared" si="81"/>
        <v>5.1842554949714292E-2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0.31391548237021055</v>
      </c>
      <c r="C253" s="302">
        <v>0.14071774390600206</v>
      </c>
      <c r="D253" s="302">
        <f t="shared" si="79"/>
        <v>0.45463322627621261</v>
      </c>
      <c r="E253" s="303"/>
      <c r="F253" s="302">
        <v>0.22243927646283032</v>
      </c>
      <c r="G253" s="302">
        <v>0.10736488017418769</v>
      </c>
      <c r="H253" s="302">
        <f t="shared" si="80"/>
        <v>0.32980415663701801</v>
      </c>
      <c r="I253" s="303"/>
      <c r="J253" s="302">
        <v>0.17973796201741291</v>
      </c>
      <c r="K253" s="302">
        <v>0.10244892812853561</v>
      </c>
      <c r="L253" s="302">
        <f t="shared" si="81"/>
        <v>0.2821868901459485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1.2459188842310873E-2</v>
      </c>
      <c r="C254" s="302">
        <v>2.7855219699360521E-2</v>
      </c>
      <c r="D254" s="302">
        <f t="shared" si="79"/>
        <v>4.0314408541671398E-2</v>
      </c>
      <c r="E254" s="303"/>
      <c r="F254" s="302">
        <v>7.9569034505689671E-3</v>
      </c>
      <c r="G254" s="302">
        <v>3.2144583377787229E-2</v>
      </c>
      <c r="H254" s="302">
        <f t="shared" si="80"/>
        <v>4.0101486828356195E-2</v>
      </c>
      <c r="I254" s="303"/>
      <c r="J254" s="302">
        <v>9.8277713694859513E-3</v>
      </c>
      <c r="K254" s="302">
        <v>3.357603979946143E-2</v>
      </c>
      <c r="L254" s="302">
        <f t="shared" si="81"/>
        <v>4.3403811168947384E-2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4.1387351871354887E-2</v>
      </c>
      <c r="C255" s="302">
        <v>4.2755282618541578E-2</v>
      </c>
      <c r="D255" s="302">
        <f t="shared" si="79"/>
        <v>8.4142634489896465E-2</v>
      </c>
      <c r="E255" s="303"/>
      <c r="F255" s="302">
        <v>2.4305146370872683E-2</v>
      </c>
      <c r="G255" s="302">
        <v>3.1610178604455107E-2</v>
      </c>
      <c r="H255" s="302">
        <f t="shared" si="80"/>
        <v>5.5915324975327793E-2</v>
      </c>
      <c r="I255" s="303"/>
      <c r="J255" s="302">
        <v>2.4385361717751124E-2</v>
      </c>
      <c r="K255" s="302">
        <v>2.7963721418878599E-2</v>
      </c>
      <c r="L255" s="302">
        <f t="shared" si="81"/>
        <v>5.2349083136629726E-2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2.8285617453390302</v>
      </c>
      <c r="C257" s="311">
        <f t="shared" ref="C257:D257" si="82">SUM(C247:C255)</f>
        <v>2.9974382546609739</v>
      </c>
      <c r="D257" s="311">
        <f t="shared" si="82"/>
        <v>5.8260000000000023</v>
      </c>
      <c r="E257" s="311"/>
      <c r="F257" s="311">
        <f t="shared" ref="F257:H257" si="83">SUM(F247:F255)</f>
        <v>2.5192686519988512</v>
      </c>
      <c r="G257" s="311">
        <f t="shared" si="83"/>
        <v>2.8867313480011441</v>
      </c>
      <c r="H257" s="311">
        <f t="shared" si="83"/>
        <v>5.4059999999999961</v>
      </c>
      <c r="I257" s="311"/>
      <c r="J257" s="311">
        <f t="shared" ref="J257:L257" si="84">SUM(J247:J255)</f>
        <v>2.2305678477932007</v>
      </c>
      <c r="K257" s="311">
        <f t="shared" si="84"/>
        <v>2.6304321522067977</v>
      </c>
      <c r="L257" s="311">
        <f t="shared" si="84"/>
        <v>4.8609999999999971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0.54400821051455983</v>
      </c>
      <c r="C264" s="302">
        <v>1.0128725572668862</v>
      </c>
      <c r="D264" s="302">
        <f>SUM(B264:C264)</f>
        <v>1.556880767781446</v>
      </c>
      <c r="E264" s="303"/>
      <c r="F264" s="302">
        <v>0.79310611526136432</v>
      </c>
      <c r="G264" s="302">
        <v>1.0769890235307644</v>
      </c>
      <c r="H264" s="302">
        <f>SUM(F264:G264)</f>
        <v>1.8700951387921287</v>
      </c>
      <c r="I264" s="303"/>
      <c r="J264" s="302">
        <v>0.85010628413712463</v>
      </c>
      <c r="K264" s="302">
        <v>1.1576947419655559</v>
      </c>
      <c r="L264" s="302">
        <f>SUM(J264:K264)</f>
        <v>2.0078010261026806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0.46957164469727863</v>
      </c>
      <c r="C265" s="302">
        <v>0.65735127575481356</v>
      </c>
      <c r="D265" s="302">
        <f t="shared" ref="D265:D272" si="85">SUM(B265:C265)</f>
        <v>1.1269229204520923</v>
      </c>
      <c r="E265" s="303"/>
      <c r="F265" s="302">
        <v>0.7038556869791569</v>
      </c>
      <c r="G265" s="302">
        <v>0.82007613539641377</v>
      </c>
      <c r="H265" s="302">
        <f t="shared" ref="H265:H272" si="86">SUM(F265:G265)</f>
        <v>1.5239318223755707</v>
      </c>
      <c r="I265" s="303"/>
      <c r="J265" s="302">
        <v>0.83625198893186081</v>
      </c>
      <c r="K265" s="302">
        <v>1.0070696204101899</v>
      </c>
      <c r="L265" s="302">
        <f t="shared" ref="L265:L272" si="87">SUM(J265:K265)</f>
        <v>1.8433216093420506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0.52553213585545777</v>
      </c>
      <c r="C266" s="302">
        <v>0.57670875899891605</v>
      </c>
      <c r="D266" s="302">
        <f t="shared" si="85"/>
        <v>1.1022408948543738</v>
      </c>
      <c r="E266" s="303"/>
      <c r="F266" s="302">
        <v>0.72324022707447355</v>
      </c>
      <c r="G266" s="302">
        <v>0.64202251106393193</v>
      </c>
      <c r="H266" s="302">
        <f t="shared" si="86"/>
        <v>1.3652627381384055</v>
      </c>
      <c r="I266" s="303"/>
      <c r="J266" s="302">
        <v>1.0052345936098139</v>
      </c>
      <c r="K266" s="302">
        <v>0.68130080822618388</v>
      </c>
      <c r="L266" s="302">
        <f t="shared" si="87"/>
        <v>1.6865354018359979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1.1227538951977059</v>
      </c>
      <c r="C267" s="302">
        <v>0.17464871807328117</v>
      </c>
      <c r="D267" s="302">
        <f t="shared" si="85"/>
        <v>1.297402613270987</v>
      </c>
      <c r="E267" s="303"/>
      <c r="F267" s="302">
        <v>1.3998555999206166</v>
      </c>
      <c r="G267" s="302">
        <v>0.18047237396113661</v>
      </c>
      <c r="H267" s="302">
        <f t="shared" si="86"/>
        <v>1.5803279738817533</v>
      </c>
      <c r="I267" s="303"/>
      <c r="J267" s="302">
        <v>1.2889487579932941</v>
      </c>
      <c r="K267" s="302">
        <v>0.23491391827377184</v>
      </c>
      <c r="L267" s="302">
        <f t="shared" si="87"/>
        <v>1.523862676267066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8.6398594648537108E-2</v>
      </c>
      <c r="C268" s="302">
        <v>0.43916974495476963</v>
      </c>
      <c r="D268" s="302">
        <f t="shared" si="85"/>
        <v>0.52556833960330673</v>
      </c>
      <c r="E268" s="303"/>
      <c r="F268" s="302">
        <v>0.13194224611872704</v>
      </c>
      <c r="G268" s="302">
        <v>0.29043294661570168</v>
      </c>
      <c r="H268" s="302">
        <f t="shared" si="86"/>
        <v>0.42237519273442869</v>
      </c>
      <c r="I268" s="303"/>
      <c r="J268" s="302">
        <v>0.23493369820952814</v>
      </c>
      <c r="K268" s="302">
        <v>0.31438650454260664</v>
      </c>
      <c r="L268" s="302">
        <f t="shared" si="87"/>
        <v>0.54932020275213478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0.14226872583520936</v>
      </c>
      <c r="C269" s="302">
        <v>8.7775070506700234E-2</v>
      </c>
      <c r="D269" s="302">
        <f t="shared" si="85"/>
        <v>0.23004379634190958</v>
      </c>
      <c r="E269" s="303"/>
      <c r="F269" s="302">
        <v>0.16435718205114871</v>
      </c>
      <c r="G269" s="302">
        <v>7.9885829219039903E-2</v>
      </c>
      <c r="H269" s="302">
        <f t="shared" si="86"/>
        <v>0.2442430112701886</v>
      </c>
      <c r="I269" s="303"/>
      <c r="J269" s="302">
        <v>0.20631805732609332</v>
      </c>
      <c r="K269" s="302">
        <v>8.709335742761011E-2</v>
      </c>
      <c r="L269" s="302">
        <f t="shared" si="87"/>
        <v>0.29341141475370341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0.51167968999186819</v>
      </c>
      <c r="C270" s="302">
        <v>0.23833985475304853</v>
      </c>
      <c r="D270" s="302">
        <f t="shared" si="85"/>
        <v>0.75001954474491672</v>
      </c>
      <c r="E270" s="303"/>
      <c r="F270" s="302">
        <v>0.55665769214566352</v>
      </c>
      <c r="G270" s="302">
        <v>0.20349777375093708</v>
      </c>
      <c r="H270" s="302">
        <f t="shared" si="86"/>
        <v>0.76015546589660055</v>
      </c>
      <c r="I270" s="303"/>
      <c r="J270" s="302">
        <v>0.61626457269408219</v>
      </c>
      <c r="K270" s="302">
        <v>0.23616335988009915</v>
      </c>
      <c r="L270" s="302">
        <f t="shared" si="87"/>
        <v>0.85242793257418137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1.9162759709227501E-2</v>
      </c>
      <c r="C271" s="302">
        <v>6.1780954944184445E-2</v>
      </c>
      <c r="D271" s="302">
        <f t="shared" si="85"/>
        <v>8.0943714653411949E-2</v>
      </c>
      <c r="E271" s="303"/>
      <c r="F271" s="302">
        <v>1.8511609114515607E-2</v>
      </c>
      <c r="G271" s="302">
        <v>5.1105149177852541E-2</v>
      </c>
      <c r="H271" s="302">
        <f t="shared" si="86"/>
        <v>6.9616758292368144E-2</v>
      </c>
      <c r="I271" s="303"/>
      <c r="J271" s="302">
        <v>3.513659924870223E-2</v>
      </c>
      <c r="K271" s="302">
        <v>3.906035410621745E-2</v>
      </c>
      <c r="L271" s="302">
        <f t="shared" si="87"/>
        <v>7.4196953354919687E-2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0.18194796408662015</v>
      </c>
      <c r="C272" s="302">
        <v>0.11002944421094017</v>
      </c>
      <c r="D272" s="302">
        <f t="shared" si="85"/>
        <v>0.2919774082975603</v>
      </c>
      <c r="E272" s="303"/>
      <c r="F272" s="302">
        <v>0.204223408881995</v>
      </c>
      <c r="G272" s="302">
        <v>7.8768489736538355E-2</v>
      </c>
      <c r="H272" s="302">
        <f t="shared" si="86"/>
        <v>0.28299189861853336</v>
      </c>
      <c r="I272" s="303"/>
      <c r="J272" s="302">
        <v>0.14841966741473703</v>
      </c>
      <c r="K272" s="302">
        <v>8.3703115602518474E-2</v>
      </c>
      <c r="L272" s="302">
        <f t="shared" si="87"/>
        <v>0.2321227830172555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3.6033236205364645</v>
      </c>
      <c r="C274" s="311">
        <f t="shared" ref="C274:D274" si="88">SUM(C264:C272)</f>
        <v>3.3586763794635397</v>
      </c>
      <c r="D274" s="311">
        <f t="shared" si="88"/>
        <v>6.9620000000000051</v>
      </c>
      <c r="E274" s="311"/>
      <c r="F274" s="311">
        <f t="shared" ref="F274:H274" si="89">SUM(F264:F272)</f>
        <v>4.6957497675476612</v>
      </c>
      <c r="G274" s="311">
        <f t="shared" si="89"/>
        <v>3.4232502324523164</v>
      </c>
      <c r="H274" s="311">
        <f t="shared" si="89"/>
        <v>8.1189999999999785</v>
      </c>
      <c r="I274" s="311"/>
      <c r="J274" s="311">
        <f t="shared" ref="J274:L274" si="90">SUM(J264:J272)</f>
        <v>5.2216142195652369</v>
      </c>
      <c r="K274" s="311">
        <f t="shared" si="90"/>
        <v>3.8413857804347531</v>
      </c>
      <c r="L274" s="311">
        <f t="shared" si="90"/>
        <v>9.0629999999999882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2.6016175516770117</v>
      </c>
      <c r="C281" s="302">
        <v>4.5042429675264852</v>
      </c>
      <c r="D281" s="302">
        <f>SUM(B281:C281)</f>
        <v>7.1058605192034969</v>
      </c>
      <c r="E281" s="303"/>
      <c r="F281" s="302">
        <v>2.7170097619422524</v>
      </c>
      <c r="G281" s="302">
        <v>4.5106615279454036</v>
      </c>
      <c r="H281" s="302">
        <f>SUM(F281:G281)</f>
        <v>7.2276712898876561</v>
      </c>
      <c r="I281" s="303"/>
      <c r="J281" s="302">
        <v>3.2184508183294849</v>
      </c>
      <c r="K281" s="302">
        <v>4.5028967731247649</v>
      </c>
      <c r="L281" s="302">
        <f>SUM(J281:K281)</f>
        <v>7.7213475914542498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6.0739300125900035</v>
      </c>
      <c r="C282" s="302">
        <v>12.258364846647215</v>
      </c>
      <c r="D282" s="302">
        <f t="shared" ref="D282:D289" si="91">SUM(B282:C282)</f>
        <v>18.332294859237219</v>
      </c>
      <c r="E282" s="303"/>
      <c r="F282" s="302">
        <v>7.0805994043353726</v>
      </c>
      <c r="G282" s="302">
        <v>12.798246798670188</v>
      </c>
      <c r="H282" s="302">
        <f t="shared" ref="H282:H289" si="92">SUM(F282:G282)</f>
        <v>19.878846203005562</v>
      </c>
      <c r="I282" s="303"/>
      <c r="J282" s="302">
        <v>9.5973873848392195</v>
      </c>
      <c r="K282" s="302">
        <v>15.503518367724448</v>
      </c>
      <c r="L282" s="302">
        <f t="shared" ref="L282:L289" si="93">SUM(J282:K282)</f>
        <v>25.100905752563669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4.2267965119220277</v>
      </c>
      <c r="C283" s="302">
        <v>4.7269607561560187</v>
      </c>
      <c r="D283" s="302">
        <f t="shared" si="91"/>
        <v>8.9537572680780464</v>
      </c>
      <c r="E283" s="303"/>
      <c r="F283" s="302">
        <v>4.0774123964282527</v>
      </c>
      <c r="G283" s="302">
        <v>4.8693753984490105</v>
      </c>
      <c r="H283" s="302">
        <f t="shared" si="92"/>
        <v>8.9467877948772632</v>
      </c>
      <c r="I283" s="303"/>
      <c r="J283" s="302">
        <v>5.342436917270426</v>
      </c>
      <c r="K283" s="302">
        <v>4.9308213128655538</v>
      </c>
      <c r="L283" s="302">
        <f t="shared" si="93"/>
        <v>10.27325823013598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6.754826512801321</v>
      </c>
      <c r="C284" s="302">
        <v>1.362675060635985</v>
      </c>
      <c r="D284" s="302">
        <f t="shared" si="91"/>
        <v>8.1175015734373055</v>
      </c>
      <c r="E284" s="303"/>
      <c r="F284" s="302">
        <v>4.9325022674809684</v>
      </c>
      <c r="G284" s="302">
        <v>1.3562722648804124</v>
      </c>
      <c r="H284" s="302">
        <f t="shared" si="92"/>
        <v>6.2887745323613808</v>
      </c>
      <c r="I284" s="303"/>
      <c r="J284" s="302">
        <v>4.1295833270973947</v>
      </c>
      <c r="K284" s="302">
        <v>1.3092104616451392</v>
      </c>
      <c r="L284" s="302">
        <f t="shared" si="93"/>
        <v>5.4387937887425339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0.19377533109520037</v>
      </c>
      <c r="C285" s="302">
        <v>1.2279665795318522</v>
      </c>
      <c r="D285" s="302">
        <f t="shared" si="91"/>
        <v>1.4217419106270526</v>
      </c>
      <c r="E285" s="303"/>
      <c r="F285" s="302">
        <v>0.17436187415415641</v>
      </c>
      <c r="G285" s="302">
        <v>0.82026432897069856</v>
      </c>
      <c r="H285" s="302">
        <f t="shared" si="92"/>
        <v>0.99462620312485495</v>
      </c>
      <c r="I285" s="303"/>
      <c r="J285" s="302">
        <v>0.34611509632864013</v>
      </c>
      <c r="K285" s="302">
        <v>0.76597956078790619</v>
      </c>
      <c r="L285" s="302">
        <f t="shared" si="93"/>
        <v>1.1120946571165464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0.619990696785503</v>
      </c>
      <c r="C286" s="302">
        <v>0.29467924658346051</v>
      </c>
      <c r="D286" s="302">
        <f t="shared" si="91"/>
        <v>0.91466994336896357</v>
      </c>
      <c r="E286" s="303"/>
      <c r="F286" s="302">
        <v>1.0097221495215836</v>
      </c>
      <c r="G286" s="302">
        <v>0.46504939705174136</v>
      </c>
      <c r="H286" s="302">
        <f t="shared" si="92"/>
        <v>1.4747715465733249</v>
      </c>
      <c r="I286" s="303"/>
      <c r="J286" s="302">
        <v>1.3002113607851318</v>
      </c>
      <c r="K286" s="302">
        <v>0.75330215979891724</v>
      </c>
      <c r="L286" s="302">
        <f t="shared" si="93"/>
        <v>2.0535135205840489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1.1401133944781827</v>
      </c>
      <c r="C287" s="302">
        <v>0.50702827386757909</v>
      </c>
      <c r="D287" s="302">
        <f t="shared" si="91"/>
        <v>1.6471416683457618</v>
      </c>
      <c r="E287" s="303"/>
      <c r="F287" s="302">
        <v>0.8242212666855353</v>
      </c>
      <c r="G287" s="302">
        <v>0.43992755517436966</v>
      </c>
      <c r="H287" s="302">
        <f t="shared" si="92"/>
        <v>1.2641488218599051</v>
      </c>
      <c r="I287" s="303"/>
      <c r="J287" s="302">
        <v>0.80541826674149564</v>
      </c>
      <c r="K287" s="302">
        <v>0.53521833642331285</v>
      </c>
      <c r="L287" s="302">
        <f t="shared" si="93"/>
        <v>1.3406366031648085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0.15252551183867694</v>
      </c>
      <c r="C288" s="302">
        <v>0.3722380199479185</v>
      </c>
      <c r="D288" s="302">
        <f t="shared" si="91"/>
        <v>0.52476353178659541</v>
      </c>
      <c r="E288" s="303"/>
      <c r="F288" s="302">
        <v>9.1881523355408279E-2</v>
      </c>
      <c r="G288" s="302">
        <v>0.29487308935579798</v>
      </c>
      <c r="H288" s="302">
        <f t="shared" si="92"/>
        <v>0.38675461271120626</v>
      </c>
      <c r="I288" s="303"/>
      <c r="J288" s="302">
        <v>0.1379170022539726</v>
      </c>
      <c r="K288" s="302">
        <v>0.29974593888231649</v>
      </c>
      <c r="L288" s="302">
        <f t="shared" si="93"/>
        <v>0.43766294113628912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0.6519857890273999</v>
      </c>
      <c r="C289" s="302">
        <v>0.54328293688817042</v>
      </c>
      <c r="D289" s="302">
        <f t="shared" si="91"/>
        <v>1.1952687259155703</v>
      </c>
      <c r="E289" s="303"/>
      <c r="F289" s="302">
        <v>0.44858544561385988</v>
      </c>
      <c r="G289" s="302">
        <v>0.43903354998498489</v>
      </c>
      <c r="H289" s="302">
        <f t="shared" si="92"/>
        <v>0.88761899559884472</v>
      </c>
      <c r="I289" s="303"/>
      <c r="J289" s="302">
        <v>0.48913088523416243</v>
      </c>
      <c r="K289" s="302">
        <v>0.44065602986766311</v>
      </c>
      <c r="L289" s="302">
        <f t="shared" si="93"/>
        <v>0.92978691510182554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22.415561312215321</v>
      </c>
      <c r="C291" s="311">
        <f t="shared" ref="C291:D291" si="94">SUM(C281:C289)</f>
        <v>25.797438687784684</v>
      </c>
      <c r="D291" s="311">
        <f t="shared" si="94"/>
        <v>48.213000000000015</v>
      </c>
      <c r="E291" s="311"/>
      <c r="F291" s="311">
        <f t="shared" ref="F291:H291" si="95">SUM(F281:F289)</f>
        <v>21.356296089517386</v>
      </c>
      <c r="G291" s="311">
        <f t="shared" si="95"/>
        <v>25.993703910482608</v>
      </c>
      <c r="H291" s="311">
        <f t="shared" si="95"/>
        <v>47.349999999999994</v>
      </c>
      <c r="I291" s="311"/>
      <c r="J291" s="311">
        <f t="shared" ref="J291:L291" si="96">SUM(J281:J289)</f>
        <v>25.366651058879917</v>
      </c>
      <c r="K291" s="311">
        <f t="shared" si="96"/>
        <v>29.041348941120024</v>
      </c>
      <c r="L291" s="311">
        <f t="shared" si="96"/>
        <v>54.407999999999952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0.92635468671564813</v>
      </c>
      <c r="C298" s="302">
        <v>2.0006573927283773</v>
      </c>
      <c r="D298" s="302">
        <f>SUM(B298:C298)</f>
        <v>2.9270120794440255</v>
      </c>
      <c r="E298" s="303"/>
      <c r="F298" s="302">
        <v>1.2043001026357534</v>
      </c>
      <c r="G298" s="302">
        <v>2.3359086853980391</v>
      </c>
      <c r="H298" s="302">
        <f>SUM(F298:G298)</f>
        <v>3.5402087880337927</v>
      </c>
      <c r="I298" s="303"/>
      <c r="J298" s="302">
        <v>1.372438010061533</v>
      </c>
      <c r="K298" s="302">
        <v>2.6024812558455959</v>
      </c>
      <c r="L298" s="302">
        <f>SUM(J298:K298)</f>
        <v>3.9749192659071291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1.0122145287033462</v>
      </c>
      <c r="C299" s="302">
        <v>1.7539774160001915</v>
      </c>
      <c r="D299" s="302">
        <f t="shared" ref="D299:D306" si="97">SUM(B299:C299)</f>
        <v>2.7661919447035377</v>
      </c>
      <c r="E299" s="303"/>
      <c r="F299" s="302">
        <v>1.355145903880812</v>
      </c>
      <c r="G299" s="302">
        <v>2.2586852733113685</v>
      </c>
      <c r="H299" s="302">
        <f t="shared" ref="H299:H306" si="98">SUM(F299:G299)</f>
        <v>3.6138311771921803</v>
      </c>
      <c r="I299" s="303"/>
      <c r="J299" s="302">
        <v>1.7456994755649824</v>
      </c>
      <c r="K299" s="302">
        <v>3.2414940470009559</v>
      </c>
      <c r="L299" s="302">
        <f t="shared" ref="L299:L306" si="99">SUM(J299:K299)</f>
        <v>4.9871935225659385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1.5577495577043314</v>
      </c>
      <c r="C300" s="302">
        <v>2.4001312971974396</v>
      </c>
      <c r="D300" s="302">
        <f t="shared" si="97"/>
        <v>3.957880854901771</v>
      </c>
      <c r="E300" s="303"/>
      <c r="F300" s="302">
        <v>1.912673234976191</v>
      </c>
      <c r="G300" s="302">
        <v>2.7455300876180919</v>
      </c>
      <c r="H300" s="302">
        <f t="shared" si="98"/>
        <v>4.6582033225942832</v>
      </c>
      <c r="I300" s="303"/>
      <c r="J300" s="302">
        <v>2.3578574730588806</v>
      </c>
      <c r="K300" s="302">
        <v>2.9330235978349801</v>
      </c>
      <c r="L300" s="302">
        <f t="shared" si="99"/>
        <v>5.2908810708938603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1.9444836483599228</v>
      </c>
      <c r="C301" s="302">
        <v>0.82932963801670678</v>
      </c>
      <c r="D301" s="302">
        <f t="shared" si="97"/>
        <v>2.7738132863766296</v>
      </c>
      <c r="E301" s="303"/>
      <c r="F301" s="302">
        <v>2.046496865108002</v>
      </c>
      <c r="G301" s="302">
        <v>0.95371015711762308</v>
      </c>
      <c r="H301" s="302">
        <f t="shared" si="98"/>
        <v>3.000207022225625</v>
      </c>
      <c r="I301" s="303"/>
      <c r="J301" s="302">
        <v>2.196319113945806</v>
      </c>
      <c r="K301" s="302">
        <v>1.4199561239246405</v>
      </c>
      <c r="L301" s="302">
        <f t="shared" si="99"/>
        <v>3.6162752378704468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0.16608474476481114</v>
      </c>
      <c r="C302" s="302">
        <v>0.92548604893117714</v>
      </c>
      <c r="D302" s="302">
        <f t="shared" si="97"/>
        <v>1.0915707936959882</v>
      </c>
      <c r="E302" s="303"/>
      <c r="F302" s="302">
        <v>0.21444363915772416</v>
      </c>
      <c r="G302" s="302">
        <v>0.71745398415057704</v>
      </c>
      <c r="H302" s="302">
        <f t="shared" si="98"/>
        <v>0.93189762330830117</v>
      </c>
      <c r="I302" s="303"/>
      <c r="J302" s="302">
        <v>0.4112041497980905</v>
      </c>
      <c r="K302" s="302">
        <v>0.71892642420252795</v>
      </c>
      <c r="L302" s="302">
        <f t="shared" si="99"/>
        <v>1.1301305740006184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1.3366364495886169</v>
      </c>
      <c r="C303" s="302">
        <v>0.49692790209812909</v>
      </c>
      <c r="D303" s="302">
        <f t="shared" si="97"/>
        <v>1.8335643516867459</v>
      </c>
      <c r="E303" s="303"/>
      <c r="F303" s="302">
        <v>1.552676558671839</v>
      </c>
      <c r="G303" s="302">
        <v>0.64488074368827208</v>
      </c>
      <c r="H303" s="302">
        <f t="shared" si="98"/>
        <v>2.1975573023601109</v>
      </c>
      <c r="I303" s="303"/>
      <c r="J303" s="302">
        <v>1.7997210978329283</v>
      </c>
      <c r="K303" s="302">
        <v>0.90039172858566185</v>
      </c>
      <c r="L303" s="302">
        <f t="shared" si="99"/>
        <v>2.7001128264185903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0.72035262434791314</v>
      </c>
      <c r="C304" s="302">
        <v>0.76657163680691631</v>
      </c>
      <c r="D304" s="302">
        <f t="shared" si="97"/>
        <v>1.4869242611548295</v>
      </c>
      <c r="E304" s="303"/>
      <c r="F304" s="302">
        <v>0.77763862548015938</v>
      </c>
      <c r="G304" s="302">
        <v>0.78969714053116813</v>
      </c>
      <c r="H304" s="302">
        <f t="shared" si="98"/>
        <v>1.5673357660113276</v>
      </c>
      <c r="I304" s="303"/>
      <c r="J304" s="302">
        <v>1.0218745823093063</v>
      </c>
      <c r="K304" s="302">
        <v>1.0433710814425989</v>
      </c>
      <c r="L304" s="302">
        <f t="shared" si="99"/>
        <v>2.065245663751905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0.16473746199193665</v>
      </c>
      <c r="C305" s="302">
        <v>0.84915284426134752</v>
      </c>
      <c r="D305" s="302">
        <f t="shared" si="97"/>
        <v>1.0138903062532842</v>
      </c>
      <c r="E305" s="303"/>
      <c r="F305" s="302">
        <v>0.14289870971596547</v>
      </c>
      <c r="G305" s="302">
        <v>0.97219657024312967</v>
      </c>
      <c r="H305" s="302">
        <f t="shared" si="98"/>
        <v>1.1150952799590952</v>
      </c>
      <c r="I305" s="303"/>
      <c r="J305" s="302">
        <v>0.24751932214820485</v>
      </c>
      <c r="K305" s="302">
        <v>0.97578739863973796</v>
      </c>
      <c r="L305" s="302">
        <f t="shared" si="99"/>
        <v>1.2233067207879429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3.268361095712248</v>
      </c>
      <c r="C306" s="302">
        <v>4.3297910260709074</v>
      </c>
      <c r="D306" s="302">
        <f t="shared" si="97"/>
        <v>7.5981521217831549</v>
      </c>
      <c r="E306" s="303"/>
      <c r="F306" s="302">
        <v>3.1939700324044957</v>
      </c>
      <c r="G306" s="302">
        <v>4.1926936859107915</v>
      </c>
      <c r="H306" s="302">
        <f t="shared" si="98"/>
        <v>7.3866637183152868</v>
      </c>
      <c r="I306" s="303"/>
      <c r="J306" s="302">
        <v>3.4081970646213384</v>
      </c>
      <c r="K306" s="302">
        <v>4.5277380531822278</v>
      </c>
      <c r="L306" s="302">
        <f t="shared" si="99"/>
        <v>7.9359351178035666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11.096974797888775</v>
      </c>
      <c r="C308" s="311">
        <f t="shared" ref="C308:D308" si="100">SUM(C298:C306)</f>
        <v>14.352025202111191</v>
      </c>
      <c r="D308" s="311">
        <f t="shared" si="100"/>
        <v>25.44899999999997</v>
      </c>
      <c r="E308" s="311"/>
      <c r="F308" s="311">
        <f t="shared" ref="F308:H308" si="101">SUM(F298:F306)</f>
        <v>12.400243672030941</v>
      </c>
      <c r="G308" s="311">
        <f t="shared" si="101"/>
        <v>15.61075632796906</v>
      </c>
      <c r="H308" s="311">
        <f t="shared" si="101"/>
        <v>28.011000000000003</v>
      </c>
      <c r="I308" s="311"/>
      <c r="J308" s="311">
        <f t="shared" ref="J308:L308" si="102">SUM(J298:J306)</f>
        <v>14.560830289341071</v>
      </c>
      <c r="K308" s="311">
        <f t="shared" si="102"/>
        <v>18.36316971065893</v>
      </c>
      <c r="L308" s="311">
        <f t="shared" si="102"/>
        <v>32.923999999999992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0.42375129837346226</v>
      </c>
      <c r="C315" s="302">
        <v>0.82988973809583477</v>
      </c>
      <c r="D315" s="302">
        <f>SUM(B315:C315)</f>
        <v>1.2536410364692969</v>
      </c>
      <c r="E315" s="303"/>
      <c r="F315" s="302">
        <v>0.53416873799444564</v>
      </c>
      <c r="G315" s="302">
        <v>0.8543088026600667</v>
      </c>
      <c r="H315" s="302">
        <f>SUM(F315:G315)</f>
        <v>1.3884775406545122</v>
      </c>
      <c r="I315" s="303"/>
      <c r="J315" s="302">
        <v>0.54842243189243722</v>
      </c>
      <c r="K315" s="302">
        <v>0.87481960387845881</v>
      </c>
      <c r="L315" s="302">
        <f>SUM(J315:K315)</f>
        <v>1.4232420357708961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1.4499429006473539</v>
      </c>
      <c r="C316" s="302">
        <v>1.0314745393663707</v>
      </c>
      <c r="D316" s="302">
        <f t="shared" ref="D316:D323" si="103">SUM(B316:C316)</f>
        <v>2.4814174400137246</v>
      </c>
      <c r="E316" s="303"/>
      <c r="F316" s="302">
        <v>1.8582879104078316</v>
      </c>
      <c r="G316" s="302">
        <v>1.1995896324930708</v>
      </c>
      <c r="H316" s="302">
        <f t="shared" ref="H316:H323" si="104">SUM(F316:G316)</f>
        <v>3.0578775429009024</v>
      </c>
      <c r="I316" s="303"/>
      <c r="J316" s="302">
        <v>2.070349166300558</v>
      </c>
      <c r="K316" s="302">
        <v>1.5911224252365854</v>
      </c>
      <c r="L316" s="302">
        <f t="shared" ref="L316:L323" si="105">SUM(J316:K316)</f>
        <v>3.6614715915371434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1.781875156130216</v>
      </c>
      <c r="C317" s="302">
        <v>3.1752970776818263</v>
      </c>
      <c r="D317" s="302">
        <f t="shared" si="103"/>
        <v>4.9571722338120425</v>
      </c>
      <c r="E317" s="303"/>
      <c r="F317" s="302">
        <v>2.0708725476296066</v>
      </c>
      <c r="G317" s="302">
        <v>3.1638378400829374</v>
      </c>
      <c r="H317" s="302">
        <f t="shared" si="104"/>
        <v>5.2347103877125445</v>
      </c>
      <c r="I317" s="303"/>
      <c r="J317" s="302">
        <v>2.4903634141977364</v>
      </c>
      <c r="K317" s="302">
        <v>2.8317984440413246</v>
      </c>
      <c r="L317" s="302">
        <f t="shared" si="105"/>
        <v>5.3221618582390615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3.4031296481911788</v>
      </c>
      <c r="C318" s="302">
        <v>0.51940029908853003</v>
      </c>
      <c r="D318" s="302">
        <f t="shared" si="103"/>
        <v>3.9225299472797088</v>
      </c>
      <c r="E318" s="303"/>
      <c r="F318" s="302">
        <v>3.0902806600547352</v>
      </c>
      <c r="G318" s="302">
        <v>0.49426351753881498</v>
      </c>
      <c r="H318" s="302">
        <f t="shared" si="104"/>
        <v>3.5845441775935503</v>
      </c>
      <c r="I318" s="303"/>
      <c r="J318" s="302">
        <v>2.67445966505068</v>
      </c>
      <c r="K318" s="302">
        <v>0.42323347303940112</v>
      </c>
      <c r="L318" s="302">
        <f t="shared" si="105"/>
        <v>3.0976931380900812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2.9817954393993731E-2</v>
      </c>
      <c r="C319" s="302">
        <v>0.2368730416461467</v>
      </c>
      <c r="D319" s="302">
        <f t="shared" si="103"/>
        <v>0.2666909960401404</v>
      </c>
      <c r="E319" s="303"/>
      <c r="F319" s="302">
        <v>3.2856735242903175E-2</v>
      </c>
      <c r="G319" s="302">
        <v>0.15201968245731928</v>
      </c>
      <c r="H319" s="302">
        <f t="shared" si="104"/>
        <v>0.18487641770022245</v>
      </c>
      <c r="I319" s="303"/>
      <c r="J319" s="302">
        <v>7.5620734922289101E-2</v>
      </c>
      <c r="K319" s="302">
        <v>0.1515195894896309</v>
      </c>
      <c r="L319" s="302">
        <f t="shared" si="105"/>
        <v>0.22714032441192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0.28327459290417539</v>
      </c>
      <c r="C320" s="302">
        <v>0.20401302682114744</v>
      </c>
      <c r="D320" s="302">
        <f t="shared" si="103"/>
        <v>0.48728761972532286</v>
      </c>
      <c r="E320" s="303"/>
      <c r="F320" s="302">
        <v>0.27253648071832737</v>
      </c>
      <c r="G320" s="302">
        <v>0.18990626482867545</v>
      </c>
      <c r="H320" s="302">
        <f t="shared" si="104"/>
        <v>0.46244274554700282</v>
      </c>
      <c r="I320" s="303"/>
      <c r="J320" s="302">
        <v>0.28940517304191321</v>
      </c>
      <c r="K320" s="302">
        <v>0.22856987480520852</v>
      </c>
      <c r="L320" s="302">
        <f t="shared" si="105"/>
        <v>0.51797504784712167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0.28664330130471399</v>
      </c>
      <c r="C321" s="302">
        <v>8.6755856292646677E-2</v>
      </c>
      <c r="D321" s="302">
        <f t="shared" si="103"/>
        <v>0.37339915759736064</v>
      </c>
      <c r="E321" s="303"/>
      <c r="F321" s="302">
        <v>0.28318251256141741</v>
      </c>
      <c r="G321" s="302">
        <v>7.4265270330878944E-2</v>
      </c>
      <c r="H321" s="302">
        <f t="shared" si="104"/>
        <v>0.35744778289229634</v>
      </c>
      <c r="I321" s="303"/>
      <c r="J321" s="302">
        <v>0.29354168543353604</v>
      </c>
      <c r="K321" s="302">
        <v>0.1030984259873528</v>
      </c>
      <c r="L321" s="302">
        <f t="shared" si="105"/>
        <v>0.39664011142088884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2.9268828754147401E-2</v>
      </c>
      <c r="C322" s="302">
        <v>0.15086560248403447</v>
      </c>
      <c r="D322" s="302">
        <f t="shared" si="103"/>
        <v>0.18013443123818187</v>
      </c>
      <c r="E322" s="303"/>
      <c r="F322" s="302">
        <v>2.4782101336809734E-2</v>
      </c>
      <c r="G322" s="302">
        <v>0.11464149884699724</v>
      </c>
      <c r="H322" s="302">
        <f t="shared" si="104"/>
        <v>0.13942360018380698</v>
      </c>
      <c r="I322" s="303"/>
      <c r="J322" s="302">
        <v>6.6581566126489897E-2</v>
      </c>
      <c r="K322" s="302">
        <v>0.11684130721230004</v>
      </c>
      <c r="L322" s="302">
        <f t="shared" si="105"/>
        <v>0.18342287333878993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0.45912656612524161</v>
      </c>
      <c r="C323" s="302">
        <v>0.29860057169898657</v>
      </c>
      <c r="D323" s="302">
        <f t="shared" si="103"/>
        <v>0.75772713782422818</v>
      </c>
      <c r="E323" s="303"/>
      <c r="F323" s="302">
        <v>0.3804366978393382</v>
      </c>
      <c r="G323" s="302">
        <v>0.22176310697585172</v>
      </c>
      <c r="H323" s="302">
        <f t="shared" si="104"/>
        <v>0.60219980481518998</v>
      </c>
      <c r="I323" s="303"/>
      <c r="J323" s="302">
        <v>0.42615471601411975</v>
      </c>
      <c r="K323" s="302">
        <v>0.22309830332998937</v>
      </c>
      <c r="L323" s="302">
        <f t="shared" si="105"/>
        <v>0.64925301934410906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8.1468302468244822</v>
      </c>
      <c r="C325" s="311">
        <f t="shared" ref="C325:D325" si="106">SUM(C315:C323)</f>
        <v>6.5331697531755246</v>
      </c>
      <c r="D325" s="311">
        <f t="shared" si="106"/>
        <v>14.680000000000005</v>
      </c>
      <c r="E325" s="311"/>
      <c r="F325" s="311">
        <f t="shared" ref="F325:H325" si="107">SUM(F315:F323)</f>
        <v>8.5474043837854143</v>
      </c>
      <c r="G325" s="311">
        <f t="shared" si="107"/>
        <v>6.4645956162146119</v>
      </c>
      <c r="H325" s="311">
        <f t="shared" si="107"/>
        <v>15.012000000000027</v>
      </c>
      <c r="I325" s="311"/>
      <c r="J325" s="311">
        <f t="shared" ref="J325:L325" si="108">SUM(J315:J323)</f>
        <v>8.9348985529797602</v>
      </c>
      <c r="K325" s="311">
        <f t="shared" si="108"/>
        <v>6.5441014470202514</v>
      </c>
      <c r="L325" s="311">
        <f t="shared" si="108"/>
        <v>15.47900000000001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1.0330121579853127</v>
      </c>
      <c r="C332" s="302">
        <v>1.0531062586413091</v>
      </c>
      <c r="D332" s="302">
        <f>SUM(B332:C332)</f>
        <v>2.086118416626622</v>
      </c>
      <c r="E332" s="303"/>
      <c r="F332" s="302">
        <v>1.1148960373476124</v>
      </c>
      <c r="G332" s="302">
        <v>1.0855493162073666</v>
      </c>
      <c r="H332" s="302">
        <f>SUM(F332:G332)</f>
        <v>2.2004453535549793</v>
      </c>
      <c r="I332" s="303"/>
      <c r="J332" s="302">
        <v>1.305368392827073</v>
      </c>
      <c r="K332" s="302">
        <v>1.0395610986927082</v>
      </c>
      <c r="L332" s="302">
        <f>SUM(J332:K332)</f>
        <v>2.3449294915197809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19.778793703931481</v>
      </c>
      <c r="C333" s="302">
        <v>9.8159632046321779</v>
      </c>
      <c r="D333" s="302">
        <f t="shared" ref="D333:D340" si="109">SUM(B333:C333)</f>
        <v>29.59475690856366</v>
      </c>
      <c r="E333" s="303"/>
      <c r="F333" s="302">
        <v>20.999282167698588</v>
      </c>
      <c r="G333" s="302">
        <v>10.35788218201381</v>
      </c>
      <c r="H333" s="302">
        <f t="shared" ref="H333:H340" si="110">SUM(F333:G333)</f>
        <v>31.357164349712399</v>
      </c>
      <c r="I333" s="303"/>
      <c r="J333" s="302">
        <v>22.931676351050374</v>
      </c>
      <c r="K333" s="302">
        <v>11.075377658323969</v>
      </c>
      <c r="L333" s="302">
        <f t="shared" ref="L333:L340" si="111">SUM(J333:K333)</f>
        <v>34.007054009374343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3.4164439961884598</v>
      </c>
      <c r="C334" s="302">
        <v>2.0341622460615967</v>
      </c>
      <c r="D334" s="302">
        <f t="shared" si="109"/>
        <v>5.450606242250057</v>
      </c>
      <c r="E334" s="303"/>
      <c r="F334" s="302">
        <v>3.2494907595735461</v>
      </c>
      <c r="G334" s="302">
        <v>2.1407235333125096</v>
      </c>
      <c r="H334" s="302">
        <f t="shared" si="110"/>
        <v>5.3902142928860552</v>
      </c>
      <c r="I334" s="303"/>
      <c r="J334" s="302">
        <v>4.4192300861945926</v>
      </c>
      <c r="K334" s="302">
        <v>2.0066827100791702</v>
      </c>
      <c r="L334" s="302">
        <f t="shared" si="111"/>
        <v>6.4259127962737628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3.8025061363456407</v>
      </c>
      <c r="C335" s="302">
        <v>0.57085273717566765</v>
      </c>
      <c r="D335" s="302">
        <f t="shared" si="109"/>
        <v>4.3733588735213083</v>
      </c>
      <c r="E335" s="303"/>
      <c r="F335" s="302">
        <v>3.1874096095651581</v>
      </c>
      <c r="G335" s="302">
        <v>0.49655869174442219</v>
      </c>
      <c r="H335" s="302">
        <f t="shared" si="110"/>
        <v>3.6839683013095801</v>
      </c>
      <c r="I335" s="303"/>
      <c r="J335" s="302">
        <v>1.7787644206447262</v>
      </c>
      <c r="K335" s="302">
        <v>0.48198002658713052</v>
      </c>
      <c r="L335" s="302">
        <f t="shared" si="111"/>
        <v>2.2607444472318567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0.46069170225949507</v>
      </c>
      <c r="C336" s="302">
        <v>0.58621891803849679</v>
      </c>
      <c r="D336" s="302">
        <f t="shared" si="109"/>
        <v>1.0469106202979919</v>
      </c>
      <c r="E336" s="303"/>
      <c r="F336" s="302">
        <v>0.36008933054170777</v>
      </c>
      <c r="G336" s="302">
        <v>0.3771504530717002</v>
      </c>
      <c r="H336" s="302">
        <f t="shared" si="110"/>
        <v>0.73723978361340792</v>
      </c>
      <c r="I336" s="303"/>
      <c r="J336" s="302">
        <v>0.23545224219698616</v>
      </c>
      <c r="K336" s="302">
        <v>0.29559428637271457</v>
      </c>
      <c r="L336" s="302">
        <f t="shared" si="111"/>
        <v>0.53104652856970069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11.283904477946031</v>
      </c>
      <c r="C337" s="302">
        <v>1.9708312591910684</v>
      </c>
      <c r="D337" s="302">
        <f t="shared" si="109"/>
        <v>13.2547357371371</v>
      </c>
      <c r="E337" s="303"/>
      <c r="F337" s="302">
        <v>9.8923576257290993</v>
      </c>
      <c r="G337" s="302">
        <v>1.8593852568898799</v>
      </c>
      <c r="H337" s="302">
        <f t="shared" si="110"/>
        <v>11.751742882618979</v>
      </c>
      <c r="I337" s="303"/>
      <c r="J337" s="302">
        <v>10.471553518839301</v>
      </c>
      <c r="K337" s="302">
        <v>2.1795786514879478</v>
      </c>
      <c r="L337" s="302">
        <f t="shared" si="111"/>
        <v>12.651132170327248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0.33775250827825609</v>
      </c>
      <c r="C338" s="302">
        <v>0.1199233862799544</v>
      </c>
      <c r="D338" s="302">
        <f t="shared" si="109"/>
        <v>0.45767589455821051</v>
      </c>
      <c r="E338" s="303"/>
      <c r="F338" s="302">
        <v>0.27468148046860696</v>
      </c>
      <c r="G338" s="302">
        <v>0.102251567092183</v>
      </c>
      <c r="H338" s="302">
        <f t="shared" si="110"/>
        <v>0.37693304756078994</v>
      </c>
      <c r="I338" s="303"/>
      <c r="J338" s="302">
        <v>0.27162511253705512</v>
      </c>
      <c r="K338" s="302">
        <v>0.11412374387667314</v>
      </c>
      <c r="L338" s="302">
        <f t="shared" si="111"/>
        <v>0.38574885641372825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0.43136539941609292</v>
      </c>
      <c r="C339" s="302">
        <v>0.84102148149237932</v>
      </c>
      <c r="D339" s="302">
        <f t="shared" si="109"/>
        <v>1.2723868809084722</v>
      </c>
      <c r="E339" s="303"/>
      <c r="F339" s="302">
        <v>0.3683870091474627</v>
      </c>
      <c r="G339" s="302">
        <v>1.117669187021078</v>
      </c>
      <c r="H339" s="302">
        <f t="shared" si="110"/>
        <v>1.4860561961685406</v>
      </c>
      <c r="I339" s="303"/>
      <c r="J339" s="302">
        <v>0.36919763576766412</v>
      </c>
      <c r="K339" s="302">
        <v>1.1457610074317517</v>
      </c>
      <c r="L339" s="302">
        <f t="shared" si="111"/>
        <v>1.5149586431994158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3.2599214722311203</v>
      </c>
      <c r="C340" s="302">
        <v>0.94852895390542957</v>
      </c>
      <c r="D340" s="302">
        <f t="shared" si="109"/>
        <v>4.2084504261365501</v>
      </c>
      <c r="E340" s="303"/>
      <c r="F340" s="302">
        <v>2.4607760028472119</v>
      </c>
      <c r="G340" s="302">
        <v>0.66345978972806074</v>
      </c>
      <c r="H340" s="302">
        <f t="shared" si="110"/>
        <v>3.1242357925752726</v>
      </c>
      <c r="I340" s="303"/>
      <c r="J340" s="302">
        <v>1.1834214984676221</v>
      </c>
      <c r="K340" s="302">
        <v>0.3860515586225795</v>
      </c>
      <c r="L340" s="302">
        <f t="shared" si="111"/>
        <v>1.5694730570902016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43.80439155458189</v>
      </c>
      <c r="C342" s="311">
        <f t="shared" ref="C342:D342" si="112">SUM(C332:C340)</f>
        <v>17.940608445418082</v>
      </c>
      <c r="D342" s="311">
        <f t="shared" si="112"/>
        <v>61.744999999999962</v>
      </c>
      <c r="E342" s="311"/>
      <c r="F342" s="311">
        <f t="shared" ref="F342:H342" si="113">SUM(F332:F340)</f>
        <v>41.907370022918997</v>
      </c>
      <c r="G342" s="311">
        <f t="shared" si="113"/>
        <v>18.200629977081011</v>
      </c>
      <c r="H342" s="311">
        <f t="shared" si="113"/>
        <v>60.107999999999997</v>
      </c>
      <c r="I342" s="311"/>
      <c r="J342" s="311">
        <f t="shared" ref="J342:L342" si="114">SUM(J332:J340)</f>
        <v>42.966289258525393</v>
      </c>
      <c r="K342" s="311">
        <f t="shared" si="114"/>
        <v>18.724710741474645</v>
      </c>
      <c r="L342" s="311">
        <f t="shared" si="114"/>
        <v>61.691000000000031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1.3900140610706762</v>
      </c>
      <c r="C349" s="302">
        <v>0.75838704307671656</v>
      </c>
      <c r="D349" s="302">
        <f>SUM(B349:C349)</f>
        <v>2.1484011041473927</v>
      </c>
      <c r="E349" s="303"/>
      <c r="F349" s="302">
        <v>1.7634417543818997</v>
      </c>
      <c r="G349" s="302">
        <v>0.78811725471864358</v>
      </c>
      <c r="H349" s="302">
        <f>SUM(F349:G349)</f>
        <v>2.5515590091005431</v>
      </c>
      <c r="I349" s="303"/>
      <c r="J349" s="302">
        <v>1.9107541827733034</v>
      </c>
      <c r="K349" s="302">
        <v>0.6869374712020212</v>
      </c>
      <c r="L349" s="302">
        <f>SUM(J349:K349)</f>
        <v>2.5976916539753248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9.7808840045300514</v>
      </c>
      <c r="C350" s="302">
        <v>2.6217133643753305</v>
      </c>
      <c r="D350" s="302">
        <f t="shared" ref="D350:D357" si="115">SUM(B350:C350)</f>
        <v>12.402597368905383</v>
      </c>
      <c r="E350" s="303"/>
      <c r="F350" s="302">
        <v>11.586368038242947</v>
      </c>
      <c r="G350" s="302">
        <v>3.094136790843014</v>
      </c>
      <c r="H350" s="302">
        <f t="shared" ref="H350:H357" si="116">SUM(F350:G350)</f>
        <v>14.680504829085962</v>
      </c>
      <c r="I350" s="303"/>
      <c r="J350" s="302">
        <v>12.172140071711411</v>
      </c>
      <c r="K350" s="302">
        <v>2.9481583700241409</v>
      </c>
      <c r="L350" s="302">
        <f t="shared" ref="L350:L357" si="117">SUM(J350:K350)</f>
        <v>15.120298441735551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4.7000681341834607</v>
      </c>
      <c r="C351" s="302">
        <v>1.3217316822970437</v>
      </c>
      <c r="D351" s="302">
        <f t="shared" si="115"/>
        <v>6.0217998164805042</v>
      </c>
      <c r="E351" s="303"/>
      <c r="F351" s="302">
        <v>5.3860251653254663</v>
      </c>
      <c r="G351" s="302">
        <v>1.3764982078309649</v>
      </c>
      <c r="H351" s="302">
        <f t="shared" si="116"/>
        <v>6.7625233731564309</v>
      </c>
      <c r="I351" s="303"/>
      <c r="J351" s="302">
        <v>8.5970670991027731</v>
      </c>
      <c r="K351" s="302">
        <v>1.5706104582172897</v>
      </c>
      <c r="L351" s="302">
        <f t="shared" si="117"/>
        <v>10.167677557320063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4.8948113123053885</v>
      </c>
      <c r="C352" s="302">
        <v>0.54319504429548371</v>
      </c>
      <c r="D352" s="302">
        <f t="shared" si="115"/>
        <v>5.4380063566008721</v>
      </c>
      <c r="E352" s="303"/>
      <c r="F352" s="302">
        <v>4.5613230674894902</v>
      </c>
      <c r="G352" s="302">
        <v>0.49718355743894466</v>
      </c>
      <c r="H352" s="302">
        <f t="shared" si="116"/>
        <v>5.0585066249284347</v>
      </c>
      <c r="I352" s="303"/>
      <c r="J352" s="302">
        <v>2.9699042616582845</v>
      </c>
      <c r="K352" s="302">
        <v>0.44079720093437752</v>
      </c>
      <c r="L352" s="302">
        <f t="shared" si="117"/>
        <v>3.4107014625926619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0.22988899869995449</v>
      </c>
      <c r="C353" s="302">
        <v>0.37266556521993321</v>
      </c>
      <c r="D353" s="302">
        <f t="shared" si="115"/>
        <v>0.60255456391988771</v>
      </c>
      <c r="E353" s="303"/>
      <c r="F353" s="302">
        <v>0.20090149590773143</v>
      </c>
      <c r="G353" s="302">
        <v>0.27735645785738322</v>
      </c>
      <c r="H353" s="302">
        <f t="shared" si="116"/>
        <v>0.47825795376511465</v>
      </c>
      <c r="I353" s="303"/>
      <c r="J353" s="302">
        <v>0.15095169480322054</v>
      </c>
      <c r="K353" s="302">
        <v>0.20474723753715232</v>
      </c>
      <c r="L353" s="302">
        <f t="shared" si="117"/>
        <v>0.35569893234037286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13.529449088412653</v>
      </c>
      <c r="C354" s="302">
        <v>3.4161752551287075</v>
      </c>
      <c r="D354" s="302">
        <f t="shared" si="115"/>
        <v>16.945624343541361</v>
      </c>
      <c r="E354" s="303"/>
      <c r="F354" s="302">
        <v>13.61883395108897</v>
      </c>
      <c r="G354" s="302">
        <v>3.2299215948890923</v>
      </c>
      <c r="H354" s="302">
        <f t="shared" si="116"/>
        <v>16.848755545978062</v>
      </c>
      <c r="I354" s="303"/>
      <c r="J354" s="302">
        <v>13.592549178757098</v>
      </c>
      <c r="K354" s="302">
        <v>4.2432444419675672</v>
      </c>
      <c r="L354" s="302">
        <f t="shared" si="117"/>
        <v>17.835793620724665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0.54589387778994092</v>
      </c>
      <c r="C355" s="302">
        <v>0.14125920949240864</v>
      </c>
      <c r="D355" s="302">
        <f t="shared" si="115"/>
        <v>0.68715308728234958</v>
      </c>
      <c r="E355" s="303"/>
      <c r="F355" s="302">
        <v>0.51948019708258564</v>
      </c>
      <c r="G355" s="302">
        <v>0.11598619111747732</v>
      </c>
      <c r="H355" s="302">
        <f t="shared" si="116"/>
        <v>0.63546638820006296</v>
      </c>
      <c r="I355" s="303"/>
      <c r="J355" s="302">
        <v>0.53720550856789917</v>
      </c>
      <c r="K355" s="302">
        <v>0.1060008187549412</v>
      </c>
      <c r="L355" s="302">
        <f t="shared" si="117"/>
        <v>0.64320632732284033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6.9547175824173621E-2</v>
      </c>
      <c r="C356" s="302">
        <v>0.24226178314137231</v>
      </c>
      <c r="D356" s="302">
        <f t="shared" si="115"/>
        <v>0.31180895896554595</v>
      </c>
      <c r="E356" s="303"/>
      <c r="F356" s="302">
        <v>5.3329993632420622E-2</v>
      </c>
      <c r="G356" s="302">
        <v>0.20476492512239794</v>
      </c>
      <c r="H356" s="302">
        <f t="shared" si="116"/>
        <v>0.25809491875481855</v>
      </c>
      <c r="I356" s="303"/>
      <c r="J356" s="302">
        <v>5.7352654033982639E-2</v>
      </c>
      <c r="K356" s="302">
        <v>0.13285314426100123</v>
      </c>
      <c r="L356" s="302">
        <f t="shared" si="117"/>
        <v>0.19020579829498385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0.84905107332178142</v>
      </c>
      <c r="C357" s="302">
        <v>0.69500332683493882</v>
      </c>
      <c r="D357" s="302">
        <f t="shared" si="115"/>
        <v>1.5440544001567202</v>
      </c>
      <c r="E357" s="303"/>
      <c r="F357" s="302">
        <v>0.6896200688219537</v>
      </c>
      <c r="G357" s="302">
        <v>0.48871128820857784</v>
      </c>
      <c r="H357" s="302">
        <f t="shared" si="116"/>
        <v>1.1783313570305316</v>
      </c>
      <c r="I357" s="303"/>
      <c r="J357" s="302">
        <v>0.32823578947634957</v>
      </c>
      <c r="K357" s="302">
        <v>0.30049041621716172</v>
      </c>
      <c r="L357" s="302">
        <f t="shared" si="117"/>
        <v>0.62872620569351123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35.98960772613809</v>
      </c>
      <c r="C359" s="311">
        <f t="shared" ref="C359:D359" si="118">SUM(C349:C357)</f>
        <v>10.112392273861937</v>
      </c>
      <c r="D359" s="311">
        <f t="shared" si="118"/>
        <v>46.102000000000011</v>
      </c>
      <c r="E359" s="311"/>
      <c r="F359" s="311">
        <f t="shared" ref="F359:H359" si="119">SUM(F349:F357)</f>
        <v>38.379323731973464</v>
      </c>
      <c r="G359" s="311">
        <f t="shared" si="119"/>
        <v>10.072676268026495</v>
      </c>
      <c r="H359" s="311">
        <f t="shared" si="119"/>
        <v>48.451999999999963</v>
      </c>
      <c r="I359" s="311"/>
      <c r="J359" s="311">
        <f t="shared" ref="J359:L359" si="120">SUM(J349:J357)</f>
        <v>40.316160440884332</v>
      </c>
      <c r="K359" s="311">
        <f t="shared" si="120"/>
        <v>10.633839559115653</v>
      </c>
      <c r="L359" s="311">
        <f t="shared" si="120"/>
        <v>50.949999999999974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0.84783836950793368</v>
      </c>
      <c r="C366" s="302">
        <v>0.64689931970504366</v>
      </c>
      <c r="D366" s="302">
        <f>SUM(B366:C366)</f>
        <v>1.4947376892129773</v>
      </c>
      <c r="E366" s="303"/>
      <c r="F366" s="302">
        <v>0.9700431242685702</v>
      </c>
      <c r="G366" s="302">
        <v>0.5199562170357569</v>
      </c>
      <c r="H366" s="302">
        <f>SUM(F366:G366)</f>
        <v>1.4899993413043271</v>
      </c>
      <c r="I366" s="303"/>
      <c r="J366" s="302">
        <v>1.2992768327970119</v>
      </c>
      <c r="K366" s="302">
        <v>0.60547452768756749</v>
      </c>
      <c r="L366" s="302">
        <f>SUM(J366:K366)</f>
        <v>1.9047513604845794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0.62548646681727038</v>
      </c>
      <c r="C367" s="302">
        <v>0.97252390285329315</v>
      </c>
      <c r="D367" s="302">
        <f t="shared" ref="D367:D374" si="121">SUM(B367:C367)</f>
        <v>1.5980103696705634</v>
      </c>
      <c r="E367" s="303"/>
      <c r="F367" s="302">
        <v>0.73325098158738633</v>
      </c>
      <c r="G367" s="302">
        <v>0.82193109110615403</v>
      </c>
      <c r="H367" s="302">
        <f t="shared" ref="H367:H374" si="122">SUM(F367:G367)</f>
        <v>1.5551820726935404</v>
      </c>
      <c r="I367" s="303"/>
      <c r="J367" s="302">
        <v>0.78326972444515552</v>
      </c>
      <c r="K367" s="302">
        <v>1.2190894309682034</v>
      </c>
      <c r="L367" s="302">
        <f t="shared" ref="L367:L374" si="123">SUM(J367:K367)</f>
        <v>2.0023591554133588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1.2996696735806159</v>
      </c>
      <c r="C368" s="302">
        <v>2.1083409534884048</v>
      </c>
      <c r="D368" s="302">
        <f t="shared" si="121"/>
        <v>3.4080106270690207</v>
      </c>
      <c r="E368" s="303"/>
      <c r="F368" s="302">
        <v>1.4250106788022419</v>
      </c>
      <c r="G368" s="302">
        <v>1.5763633345563111</v>
      </c>
      <c r="H368" s="302">
        <f t="shared" si="122"/>
        <v>3.0013740133585527</v>
      </c>
      <c r="I368" s="303"/>
      <c r="J368" s="302">
        <v>1.4216892862710091</v>
      </c>
      <c r="K368" s="302">
        <v>1.7435584700577116</v>
      </c>
      <c r="L368" s="302">
        <f t="shared" si="123"/>
        <v>3.1652477563287205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0.70804870717838986</v>
      </c>
      <c r="C369" s="302">
        <v>0.20591795908551133</v>
      </c>
      <c r="D369" s="302">
        <f t="shared" si="121"/>
        <v>0.91396666626390122</v>
      </c>
      <c r="E369" s="303"/>
      <c r="F369" s="302">
        <v>0.64088736514652034</v>
      </c>
      <c r="G369" s="302">
        <v>0.187423925512234</v>
      </c>
      <c r="H369" s="302">
        <f t="shared" si="122"/>
        <v>0.82831129065875431</v>
      </c>
      <c r="I369" s="303"/>
      <c r="J369" s="302">
        <v>0.49503085677847675</v>
      </c>
      <c r="K369" s="302">
        <v>0.17216037403310167</v>
      </c>
      <c r="L369" s="302">
        <f t="shared" si="123"/>
        <v>0.66719123081157838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0.27161732147922008</v>
      </c>
      <c r="C370" s="302">
        <v>0.70504772645435532</v>
      </c>
      <c r="D370" s="302">
        <f t="shared" si="121"/>
        <v>0.97666504793357545</v>
      </c>
      <c r="E370" s="303"/>
      <c r="F370" s="302">
        <v>0.31135142265953836</v>
      </c>
      <c r="G370" s="302">
        <v>0.43776968555683232</v>
      </c>
      <c r="H370" s="302">
        <f t="shared" si="122"/>
        <v>0.74912110821637068</v>
      </c>
      <c r="I370" s="303"/>
      <c r="J370" s="302">
        <v>0.58307552194170842</v>
      </c>
      <c r="K370" s="302">
        <v>0.48833537109518854</v>
      </c>
      <c r="L370" s="302">
        <f t="shared" si="123"/>
        <v>1.0714108930368971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0.57303500110223715</v>
      </c>
      <c r="C371" s="302">
        <v>0.41175065170927538</v>
      </c>
      <c r="D371" s="302">
        <f t="shared" si="121"/>
        <v>0.98478565281151254</v>
      </c>
      <c r="E371" s="303"/>
      <c r="F371" s="302">
        <v>0.46836173037318229</v>
      </c>
      <c r="G371" s="302">
        <v>0.33281259199309171</v>
      </c>
      <c r="H371" s="302">
        <f t="shared" si="122"/>
        <v>0.80117432236627395</v>
      </c>
      <c r="I371" s="303"/>
      <c r="J371" s="302">
        <v>0.37370278028344794</v>
      </c>
      <c r="K371" s="302">
        <v>0.43952908288642512</v>
      </c>
      <c r="L371" s="302">
        <f t="shared" si="123"/>
        <v>0.81323186316987306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0.2929030513359</v>
      </c>
      <c r="C372" s="302">
        <v>0.24824632412326642</v>
      </c>
      <c r="D372" s="302">
        <f t="shared" si="121"/>
        <v>0.54114937545916642</v>
      </c>
      <c r="E372" s="303"/>
      <c r="F372" s="302">
        <v>0.25783335304062793</v>
      </c>
      <c r="G372" s="302">
        <v>0.19767976122057046</v>
      </c>
      <c r="H372" s="302">
        <f t="shared" si="122"/>
        <v>0.45551311426119839</v>
      </c>
      <c r="I372" s="303"/>
      <c r="J372" s="302">
        <v>0.34023121578489862</v>
      </c>
      <c r="K372" s="302">
        <v>0.24601360654683196</v>
      </c>
      <c r="L372" s="302">
        <f t="shared" si="123"/>
        <v>0.58624482233173059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1.8777944760270986E-2</v>
      </c>
      <c r="C373" s="302">
        <v>8.3664764130494715E-2</v>
      </c>
      <c r="D373" s="302">
        <f t="shared" si="121"/>
        <v>0.1024427088907657</v>
      </c>
      <c r="E373" s="303"/>
      <c r="F373" s="302">
        <v>1.8303661563881066E-2</v>
      </c>
      <c r="G373" s="302">
        <v>6.1139000082232484E-2</v>
      </c>
      <c r="H373" s="302">
        <f t="shared" si="122"/>
        <v>7.9442661646113549E-2</v>
      </c>
      <c r="I373" s="303"/>
      <c r="J373" s="302">
        <v>2.3571434941067927E-2</v>
      </c>
      <c r="K373" s="302">
        <v>6.1880589213609956E-2</v>
      </c>
      <c r="L373" s="302">
        <f t="shared" si="123"/>
        <v>8.5452024154677883E-2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0.48168642887833596</v>
      </c>
      <c r="C374" s="302">
        <v>0.57654543381020307</v>
      </c>
      <c r="D374" s="302">
        <f t="shared" si="121"/>
        <v>1.058231862688539</v>
      </c>
      <c r="E374" s="303"/>
      <c r="F374" s="302">
        <v>0.36427384957406289</v>
      </c>
      <c r="G374" s="302">
        <v>0.3896082259207968</v>
      </c>
      <c r="H374" s="302">
        <f t="shared" si="122"/>
        <v>0.75388207549485964</v>
      </c>
      <c r="I374" s="303"/>
      <c r="J374" s="302">
        <v>0.25818914034427032</v>
      </c>
      <c r="K374" s="302">
        <v>0.33292175392431511</v>
      </c>
      <c r="L374" s="302">
        <f t="shared" si="123"/>
        <v>0.59111089426858543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5.1190629646401744</v>
      </c>
      <c r="C376" s="311">
        <f t="shared" ref="C376:D376" si="124">SUM(C366:C374)</f>
        <v>5.9589370353598472</v>
      </c>
      <c r="D376" s="311">
        <f t="shared" si="124"/>
        <v>11.078000000000022</v>
      </c>
      <c r="E376" s="311"/>
      <c r="F376" s="311">
        <f t="shared" ref="F376:H376" si="125">SUM(F366:F374)</f>
        <v>5.1893161670160106</v>
      </c>
      <c r="G376" s="311">
        <f t="shared" si="125"/>
        <v>4.52468383298398</v>
      </c>
      <c r="H376" s="311">
        <f t="shared" si="125"/>
        <v>9.7139999999999898</v>
      </c>
      <c r="I376" s="311"/>
      <c r="J376" s="311">
        <f t="shared" ref="J376:L376" si="126">SUM(J366:J374)</f>
        <v>5.5780367935870458</v>
      </c>
      <c r="K376" s="311">
        <f t="shared" si="126"/>
        <v>5.3089632064129537</v>
      </c>
      <c r="L376" s="311">
        <f t="shared" si="126"/>
        <v>10.887000000000002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0.79059984712962927</v>
      </c>
      <c r="C383" s="302">
        <v>0.86209341697006392</v>
      </c>
      <c r="D383" s="302">
        <f>SUM(B383:C383)</f>
        <v>1.6526932640996932</v>
      </c>
      <c r="E383" s="303"/>
      <c r="F383" s="302">
        <v>1.0846014550368333</v>
      </c>
      <c r="G383" s="302">
        <v>0.56024772082921803</v>
      </c>
      <c r="H383" s="302">
        <f>SUM(F383:G383)</f>
        <v>1.6448491758660513</v>
      </c>
      <c r="I383" s="303"/>
      <c r="J383" s="302">
        <v>1.2060781581780748</v>
      </c>
      <c r="K383" s="302">
        <v>0.5672993996400888</v>
      </c>
      <c r="L383" s="302">
        <f>SUM(J383:K383)</f>
        <v>1.7733775578181636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1.0189987615509131</v>
      </c>
      <c r="C384" s="302">
        <v>1.5883108620745634</v>
      </c>
      <c r="D384" s="302">
        <f t="shared" ref="D384:D391" si="127">SUM(B384:C384)</f>
        <v>2.6073096236254765</v>
      </c>
      <c r="E384" s="303"/>
      <c r="F384" s="302">
        <v>1.3790033806010693</v>
      </c>
      <c r="G384" s="302">
        <v>1.054206958483231</v>
      </c>
      <c r="H384" s="302">
        <f t="shared" ref="H384:H391" si="128">SUM(F384:G384)</f>
        <v>2.4332103390843001</v>
      </c>
      <c r="I384" s="303"/>
      <c r="J384" s="302">
        <v>1.2328430676086612</v>
      </c>
      <c r="K384" s="302">
        <v>1.1433589776541622</v>
      </c>
      <c r="L384" s="302">
        <f t="shared" ref="L384:L391" si="129">SUM(J384:K384)</f>
        <v>2.3762020452628234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0.94079837361345675</v>
      </c>
      <c r="C385" s="302">
        <v>0.69959349385005687</v>
      </c>
      <c r="D385" s="302">
        <f t="shared" si="127"/>
        <v>1.6403918674635136</v>
      </c>
      <c r="E385" s="303"/>
      <c r="F385" s="302">
        <v>1.0773138777914815</v>
      </c>
      <c r="G385" s="302">
        <v>0.48425691017015576</v>
      </c>
      <c r="H385" s="302">
        <f t="shared" si="128"/>
        <v>1.5615707879616372</v>
      </c>
      <c r="I385" s="303"/>
      <c r="J385" s="302">
        <v>0.88613892829096019</v>
      </c>
      <c r="K385" s="302">
        <v>0.45792846158078088</v>
      </c>
      <c r="L385" s="302">
        <f t="shared" si="129"/>
        <v>1.344067389871741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0.846851895952764</v>
      </c>
      <c r="C386" s="302">
        <v>0.15789330393297638</v>
      </c>
      <c r="D386" s="302">
        <f t="shared" si="127"/>
        <v>1.0047451998857404</v>
      </c>
      <c r="E386" s="303"/>
      <c r="F386" s="302">
        <v>0.91852251171704768</v>
      </c>
      <c r="G386" s="302">
        <v>0.10515245135382004</v>
      </c>
      <c r="H386" s="302">
        <f t="shared" si="128"/>
        <v>1.0236749630708677</v>
      </c>
      <c r="I386" s="303"/>
      <c r="J386" s="302">
        <v>0.96173086846656419</v>
      </c>
      <c r="K386" s="302">
        <v>9.7591073219454094E-2</v>
      </c>
      <c r="L386" s="302">
        <f t="shared" si="129"/>
        <v>1.0593219416860182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0.19162270257255279</v>
      </c>
      <c r="C387" s="302">
        <v>0.48668340238233593</v>
      </c>
      <c r="D387" s="302">
        <f t="shared" si="127"/>
        <v>0.67830610495488874</v>
      </c>
      <c r="E387" s="303"/>
      <c r="F387" s="302">
        <v>0.23196462826852365</v>
      </c>
      <c r="G387" s="302">
        <v>0.24640389274942379</v>
      </c>
      <c r="H387" s="302">
        <f t="shared" si="128"/>
        <v>0.47836852101794747</v>
      </c>
      <c r="I387" s="303"/>
      <c r="J387" s="302">
        <v>0.38272963512380864</v>
      </c>
      <c r="K387" s="302">
        <v>0.2674118172604279</v>
      </c>
      <c r="L387" s="302">
        <f t="shared" si="129"/>
        <v>0.6501414523842366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3.0806702212007151</v>
      </c>
      <c r="C388" s="302">
        <v>0.86939194359238092</v>
      </c>
      <c r="D388" s="302">
        <f t="shared" si="127"/>
        <v>3.950062164793096</v>
      </c>
      <c r="E388" s="303"/>
      <c r="F388" s="302">
        <v>3.0392899499547048</v>
      </c>
      <c r="G388" s="302">
        <v>0.59730554088447629</v>
      </c>
      <c r="H388" s="302">
        <f t="shared" si="128"/>
        <v>3.6365954908391811</v>
      </c>
      <c r="I388" s="303"/>
      <c r="J388" s="302">
        <v>2.3375375556207545</v>
      </c>
      <c r="K388" s="302">
        <v>0.57239947604419239</v>
      </c>
      <c r="L388" s="302">
        <f t="shared" si="129"/>
        <v>2.9099370316649469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0.32967638883422251</v>
      </c>
      <c r="C389" s="302">
        <v>0.28324724435124055</v>
      </c>
      <c r="D389" s="302">
        <f t="shared" si="127"/>
        <v>0.61292363318546306</v>
      </c>
      <c r="E389" s="303"/>
      <c r="F389" s="302">
        <v>0.33615639832602989</v>
      </c>
      <c r="G389" s="302">
        <v>0.16491908464766689</v>
      </c>
      <c r="H389" s="302">
        <f t="shared" si="128"/>
        <v>0.50107548297369675</v>
      </c>
      <c r="I389" s="303"/>
      <c r="J389" s="302">
        <v>0.3499037412591815</v>
      </c>
      <c r="K389" s="302">
        <v>0.15745608553089704</v>
      </c>
      <c r="L389" s="302">
        <f t="shared" si="129"/>
        <v>0.50735982679007852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9.6479773183011056E-2</v>
      </c>
      <c r="C390" s="302">
        <v>0.24175267693172933</v>
      </c>
      <c r="D390" s="302">
        <f t="shared" si="127"/>
        <v>0.3382324501147404</v>
      </c>
      <c r="E390" s="303"/>
      <c r="F390" s="302">
        <v>0.10129545426347518</v>
      </c>
      <c r="G390" s="302">
        <v>0.13720923699948379</v>
      </c>
      <c r="H390" s="302">
        <f t="shared" si="128"/>
        <v>0.23850469126295898</v>
      </c>
      <c r="I390" s="303"/>
      <c r="J390" s="302">
        <v>0.1307955715832585</v>
      </c>
      <c r="K390" s="302">
        <v>0.1115992270201252</v>
      </c>
      <c r="L390" s="302">
        <f t="shared" si="129"/>
        <v>0.2423947986033837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0.52214581723846543</v>
      </c>
      <c r="C391" s="302">
        <v>0.50518987463891496</v>
      </c>
      <c r="D391" s="302">
        <f t="shared" si="127"/>
        <v>1.0273356918773804</v>
      </c>
      <c r="E391" s="303"/>
      <c r="F391" s="302">
        <v>0.47787573476444534</v>
      </c>
      <c r="G391" s="302">
        <v>0.27827481315891411</v>
      </c>
      <c r="H391" s="302">
        <f t="shared" si="128"/>
        <v>0.75615054792335945</v>
      </c>
      <c r="I391" s="303"/>
      <c r="J391" s="302">
        <v>0.28017043532596031</v>
      </c>
      <c r="K391" s="302">
        <v>0.25402752059265599</v>
      </c>
      <c r="L391" s="302">
        <f t="shared" si="129"/>
        <v>0.5341979559186163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7.8178437812757302</v>
      </c>
      <c r="C393" s="311">
        <f t="shared" ref="C393:D393" si="130">SUM(C383:C391)</f>
        <v>5.6941562187242623</v>
      </c>
      <c r="D393" s="311">
        <f t="shared" si="130"/>
        <v>13.511999999999993</v>
      </c>
      <c r="E393" s="311"/>
      <c r="F393" s="311">
        <f t="shared" ref="F393:H393" si="131">SUM(F383:F391)</f>
        <v>8.6460233907236113</v>
      </c>
      <c r="G393" s="311">
        <f t="shared" si="131"/>
        <v>3.6279766092763897</v>
      </c>
      <c r="H393" s="311">
        <f t="shared" si="131"/>
        <v>12.274000000000001</v>
      </c>
      <c r="I393" s="311"/>
      <c r="J393" s="311">
        <f t="shared" ref="J393:L393" si="132">SUM(J383:J391)</f>
        <v>7.7679279614572234</v>
      </c>
      <c r="K393" s="311">
        <f t="shared" si="132"/>
        <v>3.6290720385427844</v>
      </c>
      <c r="L393" s="311">
        <f t="shared" si="132"/>
        <v>11.397000000000009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Oxfordshire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31.16049343693134</v>
      </c>
      <c r="C9" s="249">
        <f t="shared" ref="C9:D9" si="0">SUM(C26,C43,C60,C77,C94,C111,C128,C145,C162,C179,C196,C213,C230,C247,C264,C281,C298,C315,C332,C349,C366,C383)</f>
        <v>4.82206026730357</v>
      </c>
      <c r="D9" s="249">
        <f t="shared" si="0"/>
        <v>7.9136688668426638</v>
      </c>
      <c r="E9" s="249">
        <f>SUM(B9:D9)</f>
        <v>43.896222571077573</v>
      </c>
      <c r="F9" s="238"/>
      <c r="G9" s="249">
        <f>SUM(G26,G43,G60,G77,G94,G111,G128,G145,G162,G179,G196,G213,G230,G247,G264,G281,G298,G315,G332,G349,G366,G383)</f>
        <v>34.996352426432573</v>
      </c>
      <c r="H9" s="249">
        <f t="shared" ref="H9:I9" si="1">SUM(H26,H43,H60,H77,H94,H111,H128,H145,H162,H179,H196,H213,H230,H247,H264,H281,H298,H315,H332,H349,H366,H383)</f>
        <v>7.3740125278876976</v>
      </c>
      <c r="I9" s="249">
        <f t="shared" si="1"/>
        <v>8.5188489227320634</v>
      </c>
      <c r="J9" s="249">
        <f>SUM(G9:I9)</f>
        <v>50.889213877052335</v>
      </c>
      <c r="K9" s="238"/>
      <c r="L9" s="249">
        <f>SUM(L26,L43,L60,L77,L94,L111,L128,L145,L162,L179,L196,L213,L230,L247,L264,L281,L298,L315,L332,L349,L366,L383)</f>
        <v>34.853049327723589</v>
      </c>
      <c r="M9" s="249">
        <f t="shared" ref="M9:N9" si="2">SUM(M26,M43,M60,M77,M94,M111,M128,M145,M162,M179,M196,M213,M230,M247,M264,M281,M298,M315,M332,M349,M366,M383)</f>
        <v>8.9426258723774978</v>
      </c>
      <c r="N9" s="249">
        <f t="shared" si="2"/>
        <v>9.838683077140292</v>
      </c>
      <c r="O9" s="249">
        <f>SUM(L9:N9)</f>
        <v>53.634358277241375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62.260869463056757</v>
      </c>
      <c r="C10" s="249">
        <f t="shared" si="3"/>
        <v>18.408852679495865</v>
      </c>
      <c r="D10" s="249">
        <f t="shared" si="3"/>
        <v>13.581329012907798</v>
      </c>
      <c r="E10" s="249">
        <f t="shared" ref="E10:E17" si="4">SUM(B10:D10)</f>
        <v>94.251051155460416</v>
      </c>
      <c r="F10" s="238"/>
      <c r="G10" s="249">
        <f t="shared" ref="G10:I10" si="5">SUM(G27,G44,G61,G78,G95,G112,G129,G146,G163,G180,G197,G214,G231,G248,G265,G282,G299,G316,G333,G350,G367,G384)</f>
        <v>72.267858259444765</v>
      </c>
      <c r="H10" s="249">
        <f t="shared" si="5"/>
        <v>22.950697025055629</v>
      </c>
      <c r="I10" s="249">
        <f t="shared" si="5"/>
        <v>13.357651141457106</v>
      </c>
      <c r="J10" s="249">
        <f t="shared" ref="J10:J17" si="6">SUM(G10:I10)</f>
        <v>108.57620642595751</v>
      </c>
      <c r="K10" s="238"/>
      <c r="L10" s="249">
        <f t="shared" ref="L10:N10" si="7">SUM(L27,L44,L61,L78,L95,L112,L129,L146,L163,L180,L197,L214,L231,L248,L265,L282,L299,L316,L333,L350,L367,L384)</f>
        <v>86.77270928208408</v>
      </c>
      <c r="M10" s="249">
        <f t="shared" si="7"/>
        <v>26.763062904436183</v>
      </c>
      <c r="N10" s="249">
        <f t="shared" si="7"/>
        <v>13.737196621002933</v>
      </c>
      <c r="O10" s="249">
        <f t="shared" ref="O10:O17" si="8">SUM(L10:N10)</f>
        <v>127.2729688075232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33.716578581903285</v>
      </c>
      <c r="C11" s="249">
        <f t="shared" si="3"/>
        <v>9.8418583077356825</v>
      </c>
      <c r="D11" s="249">
        <f t="shared" si="3"/>
        <v>10.52946142140836</v>
      </c>
      <c r="E11" s="249">
        <f t="shared" si="4"/>
        <v>54.087898311047326</v>
      </c>
      <c r="F11" s="238"/>
      <c r="G11" s="249">
        <f t="shared" ref="G11:I11" si="9">SUM(G28,G45,G62,G79,G96,G113,G130,G147,G164,G181,G198,G215,G232,G249,G266,G283,G300,G317,G334,G351,G368,G385)</f>
        <v>38.081153319929008</v>
      </c>
      <c r="H11" s="249">
        <f t="shared" si="9"/>
        <v>11.716100295431886</v>
      </c>
      <c r="I11" s="249">
        <f t="shared" si="9"/>
        <v>9.6141762331444838</v>
      </c>
      <c r="J11" s="249">
        <f t="shared" si="6"/>
        <v>59.411429848505378</v>
      </c>
      <c r="K11" s="238"/>
      <c r="L11" s="249">
        <f t="shared" ref="L11:N11" si="10">SUM(L28,L45,L62,L79,L96,L113,L130,L147,L164,L181,L198,L215,L232,L249,L266,L283,L300,L317,L334,L351,L368,L385)</f>
        <v>42.952536812257904</v>
      </c>
      <c r="M11" s="249">
        <f t="shared" si="10"/>
        <v>14.245819858355793</v>
      </c>
      <c r="N11" s="249">
        <f t="shared" si="10"/>
        <v>10.325732998265044</v>
      </c>
      <c r="O11" s="249">
        <f t="shared" si="8"/>
        <v>67.524089668878744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22.686095426651814</v>
      </c>
      <c r="C12" s="249">
        <f t="shared" si="3"/>
        <v>18.331403567624271</v>
      </c>
      <c r="D12" s="249">
        <f t="shared" si="3"/>
        <v>2.605816079597346</v>
      </c>
      <c r="E12" s="249">
        <f t="shared" si="4"/>
        <v>43.623315073873428</v>
      </c>
      <c r="F12" s="238"/>
      <c r="G12" s="249">
        <f t="shared" ref="G12:I12" si="11">SUM(G29,G46,G63,G80,G97,G114,G131,G148,G165,G182,G199,G216,G233,G250,G267,G284,G301,G318,G335,G352,G369,G386)</f>
        <v>22.263240697998548</v>
      </c>
      <c r="H12" s="249">
        <f t="shared" si="11"/>
        <v>17.991860990260779</v>
      </c>
      <c r="I12" s="249">
        <f t="shared" si="11"/>
        <v>2.2089132943584362</v>
      </c>
      <c r="J12" s="249">
        <f t="shared" si="6"/>
        <v>42.464014982617769</v>
      </c>
      <c r="K12" s="238"/>
      <c r="L12" s="249">
        <f t="shared" ref="L12:N12" si="12">SUM(L29,L46,L63,L80,L97,L114,L131,L148,L165,L182,L199,L216,L233,L250,L267,L284,L301,L318,L335,L352,L369,L386)</f>
        <v>20.959804337854045</v>
      </c>
      <c r="M12" s="249">
        <f t="shared" si="12"/>
        <v>15.321002550294619</v>
      </c>
      <c r="N12" s="249">
        <f t="shared" si="12"/>
        <v>2.2997901066522712</v>
      </c>
      <c r="O12" s="249">
        <f t="shared" si="8"/>
        <v>38.580596994800935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20.757433636161906</v>
      </c>
      <c r="C13" s="249">
        <f t="shared" si="3"/>
        <v>3.7404185808691395</v>
      </c>
      <c r="D13" s="249">
        <f t="shared" si="3"/>
        <v>12.049316868448461</v>
      </c>
      <c r="E13" s="249">
        <f t="shared" si="4"/>
        <v>36.54716908547951</v>
      </c>
      <c r="F13" s="238"/>
      <c r="G13" s="249">
        <f t="shared" ref="G13:I13" si="13">SUM(G30,G47,G64,G81,G98,G115,G132,G149,G166,G183,G200,G217,G234,G251,G268,G285,G302,G319,G336,G353,G370,G387)</f>
        <v>17.882012932965687</v>
      </c>
      <c r="H13" s="249">
        <f t="shared" si="13"/>
        <v>3.4022604167988977</v>
      </c>
      <c r="I13" s="249">
        <f t="shared" si="13"/>
        <v>11.522853341904124</v>
      </c>
      <c r="J13" s="249">
        <f t="shared" si="6"/>
        <v>32.807126691668707</v>
      </c>
      <c r="K13" s="238"/>
      <c r="L13" s="249">
        <f t="shared" ref="L13:N13" si="14">SUM(L30,L47,L64,L81,L98,L115,L132,L149,L166,L183,L200,L217,L234,L251,L268,L285,L302,L319,L336,L353,L370,L387)</f>
        <v>15.86587961655114</v>
      </c>
      <c r="M13" s="249">
        <f t="shared" si="14"/>
        <v>4.4463558310074918</v>
      </c>
      <c r="N13" s="249">
        <f t="shared" si="14"/>
        <v>13.398067202346731</v>
      </c>
      <c r="O13" s="249">
        <f t="shared" si="8"/>
        <v>33.710302649905358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19.737221844552899</v>
      </c>
      <c r="C14" s="249">
        <f t="shared" si="3"/>
        <v>18.003410407856332</v>
      </c>
      <c r="D14" s="249">
        <f t="shared" si="3"/>
        <v>5.1546988254373884</v>
      </c>
      <c r="E14" s="249">
        <f t="shared" si="4"/>
        <v>42.895331077846613</v>
      </c>
      <c r="F14" s="238"/>
      <c r="G14" s="249">
        <f t="shared" ref="G14:I14" si="15">SUM(G31,G48,G65,G82,G99,G116,G133,G150,G167,G184,G201,G218,G235,G252,G269,G286,G303,G320,G337,G354,G371,G388)</f>
        <v>18.514523505875811</v>
      </c>
      <c r="H14" s="249">
        <f t="shared" si="15"/>
        <v>18.319291963063488</v>
      </c>
      <c r="I14" s="249">
        <f t="shared" si="15"/>
        <v>5.1550476823210349</v>
      </c>
      <c r="J14" s="249">
        <f t="shared" si="6"/>
        <v>41.988863151260333</v>
      </c>
      <c r="K14" s="238"/>
      <c r="L14" s="249">
        <f t="shared" ref="L14:N14" si="16">SUM(L31,L48,L65,L82,L99,L116,L133,L150,L167,L184,L201,L218,L235,L252,L269,L286,L303,L320,L337,L354,L371,L388)</f>
        <v>21.053561760104422</v>
      </c>
      <c r="M14" s="249">
        <f t="shared" si="16"/>
        <v>18.086278824936059</v>
      </c>
      <c r="N14" s="249">
        <f t="shared" si="16"/>
        <v>5.8237200706779504</v>
      </c>
      <c r="O14" s="249">
        <f t="shared" si="8"/>
        <v>44.963560655718432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10.186091605592836</v>
      </c>
      <c r="C15" s="249">
        <f t="shared" si="3"/>
        <v>16.475382920985027</v>
      </c>
      <c r="D15" s="249">
        <f t="shared" si="3"/>
        <v>2.1526778981349826</v>
      </c>
      <c r="E15" s="249">
        <f t="shared" si="4"/>
        <v>28.814152424712844</v>
      </c>
      <c r="F15" s="238"/>
      <c r="G15" s="249">
        <f t="shared" ref="G15:I15" si="17">SUM(G32,G49,G66,G83,G100,G117,G134,G151,G168,G185,G202,G219,G236,G253,G270,G287,G304,G321,G338,G355,G372,G389)</f>
        <v>9.8586111434988783</v>
      </c>
      <c r="H15" s="249">
        <f t="shared" si="17"/>
        <v>18.296184913987513</v>
      </c>
      <c r="I15" s="249">
        <f t="shared" si="17"/>
        <v>1.4596149099776827</v>
      </c>
      <c r="J15" s="249">
        <f t="shared" si="6"/>
        <v>29.614410967464075</v>
      </c>
      <c r="K15" s="238"/>
      <c r="L15" s="249">
        <f t="shared" ref="L15:N15" si="18">SUM(L32,L49,L66,L83,L100,L117,L134,L151,L168,L185,L202,L219,L236,L253,L270,L287,L304,L321,L338,L355,L372,L389)</f>
        <v>10.03409486147917</v>
      </c>
      <c r="M15" s="249">
        <f t="shared" si="18"/>
        <v>19.095967633020202</v>
      </c>
      <c r="N15" s="249">
        <f t="shared" si="18"/>
        <v>1.2790253994526732</v>
      </c>
      <c r="O15" s="249">
        <f t="shared" si="8"/>
        <v>30.409087893952044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11.761959665368725</v>
      </c>
      <c r="C16" s="249">
        <f t="shared" si="3"/>
        <v>2.6992351126929224</v>
      </c>
      <c r="D16" s="249">
        <f t="shared" si="3"/>
        <v>3.4829478960626594</v>
      </c>
      <c r="E16" s="249">
        <f t="shared" si="4"/>
        <v>17.944142674124304</v>
      </c>
      <c r="F16" s="238"/>
      <c r="G16" s="249">
        <f t="shared" ref="G16:I16" si="19">SUM(G33,G50,G67,G84,G101,G118,G135,G152,G169,G186,G203,G220,G237,G254,G271,G288,G305,G322,G339,G356,G373,G390)</f>
        <v>10.206306185228433</v>
      </c>
      <c r="H16" s="249">
        <f t="shared" si="19"/>
        <v>3.2238943470560661</v>
      </c>
      <c r="I16" s="249">
        <f t="shared" si="19"/>
        <v>3.5065355707580395</v>
      </c>
      <c r="J16" s="249">
        <f t="shared" si="6"/>
        <v>16.936736103042538</v>
      </c>
      <c r="K16" s="238"/>
      <c r="L16" s="249">
        <f t="shared" ref="L16:N16" si="20">SUM(L33,L50,L67,L84,L101,L118,L135,L152,L169,L186,L203,L220,L237,L254,L271,L288,L305,L322,L339,L356,L373,L390)</f>
        <v>8.6711700658494539</v>
      </c>
      <c r="M16" s="249">
        <f t="shared" si="20"/>
        <v>4.2191835253208128</v>
      </c>
      <c r="N16" s="249">
        <f t="shared" si="20"/>
        <v>4.170263332864403</v>
      </c>
      <c r="O16" s="249">
        <f t="shared" si="8"/>
        <v>17.060616924034669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16.135385651508344</v>
      </c>
      <c r="C17" s="249">
        <f t="shared" si="3"/>
        <v>25.804546359565062</v>
      </c>
      <c r="D17" s="249">
        <f t="shared" si="3"/>
        <v>2.3457856153045249</v>
      </c>
      <c r="E17" s="249">
        <f t="shared" si="4"/>
        <v>44.285717626377931</v>
      </c>
      <c r="F17" s="238"/>
      <c r="G17" s="249">
        <f t="shared" ref="G17:I17" si="21">SUM(G34,G51,G68,G85,G102,G119,G136,G153,G170,G187,G204,G221,G238,G255,G272,G289,G306,G323,G340,G357,G374,G391)</f>
        <v>13.88336999704147</v>
      </c>
      <c r="H17" s="249">
        <f t="shared" si="21"/>
        <v>25.195235124792095</v>
      </c>
      <c r="I17" s="249">
        <f t="shared" si="21"/>
        <v>1.9913928305979913</v>
      </c>
      <c r="J17" s="249">
        <f t="shared" si="6"/>
        <v>41.069997952431549</v>
      </c>
      <c r="K17" s="238"/>
      <c r="L17" s="249">
        <f t="shared" ref="L17:N17" si="22">SUM(L34,L51,L68,L85,L102,L119,L136,L153,L170,L187,L204,L221,L238,L255,L272,L289,L306,L323,L340,L357,L374,L391)</f>
        <v>14.863829700254055</v>
      </c>
      <c r="M17" s="249">
        <f t="shared" si="22"/>
        <v>22.583689954163823</v>
      </c>
      <c r="N17" s="249">
        <f t="shared" si="22"/>
        <v>2.7478984735273291</v>
      </c>
      <c r="O17" s="249">
        <f t="shared" si="8"/>
        <v>40.195418127945203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228.40212931172789</v>
      </c>
      <c r="C19" s="247">
        <f t="shared" ref="C19:O19" si="23">SUM(C9:C17)</f>
        <v>118.12716820412787</v>
      </c>
      <c r="D19" s="247">
        <f t="shared" si="23"/>
        <v>59.815702484144182</v>
      </c>
      <c r="E19" s="247">
        <f t="shared" si="23"/>
        <v>406.34499999999991</v>
      </c>
      <c r="F19" s="247"/>
      <c r="G19" s="247">
        <f t="shared" si="23"/>
        <v>237.95342846841521</v>
      </c>
      <c r="H19" s="247">
        <f t="shared" si="23"/>
        <v>128.46953760433405</v>
      </c>
      <c r="I19" s="247">
        <f t="shared" si="23"/>
        <v>57.335033927250954</v>
      </c>
      <c r="J19" s="247">
        <f t="shared" si="23"/>
        <v>423.75800000000021</v>
      </c>
      <c r="K19" s="247"/>
      <c r="L19" s="247">
        <f t="shared" si="23"/>
        <v>256.02663576415785</v>
      </c>
      <c r="M19" s="247">
        <f t="shared" si="23"/>
        <v>133.7039869539125</v>
      </c>
      <c r="N19" s="247">
        <f t="shared" si="23"/>
        <v>63.620377281929628</v>
      </c>
      <c r="O19" s="247">
        <f t="shared" si="23"/>
        <v>453.351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0.15381726663832182</v>
      </c>
      <c r="C26" s="302">
        <v>2.5484527805631586E-2</v>
      </c>
      <c r="D26" s="302">
        <v>2.6280294773660388E-2</v>
      </c>
      <c r="E26" s="302">
        <f>SUM(B26:D26)</f>
        <v>0.20558208921761381</v>
      </c>
      <c r="F26" s="303"/>
      <c r="G26" s="302">
        <v>0.19098372434514108</v>
      </c>
      <c r="H26" s="302">
        <v>2.4247085032489041E-2</v>
      </c>
      <c r="I26" s="302">
        <v>2.2732223509561236E-2</v>
      </c>
      <c r="J26" s="302">
        <f>SUM(G26:I26)</f>
        <v>0.23796303288719134</v>
      </c>
      <c r="K26" s="303"/>
      <c r="L26" s="302">
        <v>0.22797760349056809</v>
      </c>
      <c r="M26" s="302">
        <v>1.8714241969272211E-2</v>
      </c>
      <c r="N26" s="302">
        <v>2.5610359148871172E-2</v>
      </c>
      <c r="O26" s="302">
        <f>SUM(L26:N26)</f>
        <v>0.27230220460871146</v>
      </c>
    </row>
    <row r="27" spans="1:15" s="236" customFormat="1" x14ac:dyDescent="0.2">
      <c r="A27" s="237" t="str">
        <f>name!E$5</f>
        <v>Professional occupations</v>
      </c>
      <c r="B27" s="302">
        <v>0.16025154234989633</v>
      </c>
      <c r="C27" s="302">
        <v>2.6775761082517207E-2</v>
      </c>
      <c r="D27" s="302">
        <v>2.0989917063676942E-2</v>
      </c>
      <c r="E27" s="302">
        <f t="shared" ref="E27:E34" si="24">SUM(B27:D27)</f>
        <v>0.20801722049609048</v>
      </c>
      <c r="F27" s="303"/>
      <c r="G27" s="302">
        <v>0.23459466496805617</v>
      </c>
      <c r="H27" s="302">
        <v>2.032418582402323E-2</v>
      </c>
      <c r="I27" s="302">
        <v>3.0702228619255884E-2</v>
      </c>
      <c r="J27" s="302">
        <f t="shared" ref="J27:J34" si="25">SUM(G27:I27)</f>
        <v>0.28562107941133524</v>
      </c>
      <c r="K27" s="303"/>
      <c r="L27" s="302">
        <v>0.35132821453994117</v>
      </c>
      <c r="M27" s="302">
        <v>2.1652148352840277E-2</v>
      </c>
      <c r="N27" s="302">
        <v>4.926764437978888E-2</v>
      </c>
      <c r="O27" s="302">
        <f t="shared" ref="O27:O34" si="26">SUM(L27:N27)</f>
        <v>0.42224800727257034</v>
      </c>
    </row>
    <row r="28" spans="1:15" s="236" customFormat="1" x14ac:dyDescent="0.2">
      <c r="A28" s="237" t="str">
        <f>name!E$6</f>
        <v>Associate professional occupations</v>
      </c>
      <c r="B28" s="302">
        <v>0.11920721009478194</v>
      </c>
      <c r="C28" s="302">
        <v>2.3314303338348059E-2</v>
      </c>
      <c r="D28" s="302">
        <v>8.1855882589116219E-3</v>
      </c>
      <c r="E28" s="302">
        <f t="shared" si="24"/>
        <v>0.1507071016920416</v>
      </c>
      <c r="F28" s="303"/>
      <c r="G28" s="302">
        <v>0.15383053818163278</v>
      </c>
      <c r="H28" s="302">
        <v>1.6483242470564975E-2</v>
      </c>
      <c r="I28" s="302">
        <v>9.2989902110168048E-3</v>
      </c>
      <c r="J28" s="302">
        <f t="shared" si="25"/>
        <v>0.17961277086321456</v>
      </c>
      <c r="K28" s="303"/>
      <c r="L28" s="302">
        <v>0.18125898060456472</v>
      </c>
      <c r="M28" s="302">
        <v>1.67132247757362E-2</v>
      </c>
      <c r="N28" s="302">
        <v>1.6237305943930119E-2</v>
      </c>
      <c r="O28" s="302">
        <f t="shared" si="26"/>
        <v>0.21420951132423102</v>
      </c>
    </row>
    <row r="29" spans="1:15" s="236" customFormat="1" x14ac:dyDescent="0.2">
      <c r="A29" s="237" t="str">
        <f>name!E$7</f>
        <v>Administrative and secretarial occupations</v>
      </c>
      <c r="B29" s="302">
        <v>0.12659740623510193</v>
      </c>
      <c r="C29" s="302">
        <v>8.0901019699875829E-2</v>
      </c>
      <c r="D29" s="302">
        <v>7.639795044102133E-3</v>
      </c>
      <c r="E29" s="302">
        <f t="shared" si="24"/>
        <v>0.21513822097907989</v>
      </c>
      <c r="F29" s="303"/>
      <c r="G29" s="302">
        <v>0.13149032461526466</v>
      </c>
      <c r="H29" s="302">
        <v>8.3704903486659238E-2</v>
      </c>
      <c r="I29" s="302">
        <v>4.5576801298930309E-3</v>
      </c>
      <c r="J29" s="302">
        <f t="shared" si="25"/>
        <v>0.21975290823181692</v>
      </c>
      <c r="K29" s="303"/>
      <c r="L29" s="302">
        <v>9.4394896601907446E-2</v>
      </c>
      <c r="M29" s="302">
        <v>5.2519591958509908E-2</v>
      </c>
      <c r="N29" s="302">
        <v>5.2415509022518923E-3</v>
      </c>
      <c r="O29" s="302">
        <f t="shared" si="26"/>
        <v>0.15215603946266926</v>
      </c>
    </row>
    <row r="30" spans="1:15" s="236" customFormat="1" x14ac:dyDescent="0.2">
      <c r="A30" s="237" t="str">
        <f>name!E$8</f>
        <v>Skilled trades occupations</v>
      </c>
      <c r="B30" s="302">
        <v>0.64455407828025846</v>
      </c>
      <c r="C30" s="302">
        <v>8.1448096177248464E-2</v>
      </c>
      <c r="D30" s="302">
        <v>0.61634827429545325</v>
      </c>
      <c r="E30" s="302">
        <f t="shared" si="24"/>
        <v>1.3423504487529603</v>
      </c>
      <c r="F30" s="303"/>
      <c r="G30" s="302">
        <v>0.61566456196941033</v>
      </c>
      <c r="H30" s="302">
        <v>4.7966665353216593E-2</v>
      </c>
      <c r="I30" s="302">
        <v>0.47546970894467183</v>
      </c>
      <c r="J30" s="302">
        <f>SUM(G30:I30)</f>
        <v>1.1391009362672988</v>
      </c>
      <c r="K30" s="303"/>
      <c r="L30" s="302">
        <v>0.68998469901677872</v>
      </c>
      <c r="M30" s="302">
        <v>4.2036865382275121E-2</v>
      </c>
      <c r="N30" s="302">
        <v>0.43044251699606223</v>
      </c>
      <c r="O30" s="302">
        <f t="shared" si="26"/>
        <v>1.1624640813951161</v>
      </c>
    </row>
    <row r="31" spans="1:15" s="236" customFormat="1" x14ac:dyDescent="0.2">
      <c r="A31" s="237" t="str">
        <f>name!E$9</f>
        <v>Caring, leisure and other service occupations</v>
      </c>
      <c r="B31" s="302">
        <v>9.1818342637733683E-2</v>
      </c>
      <c r="C31" s="302">
        <v>2.1321917273940547E-2</v>
      </c>
      <c r="D31" s="302">
        <v>5.004361889934696E-3</v>
      </c>
      <c r="E31" s="302">
        <f t="shared" si="24"/>
        <v>0.11814462180160892</v>
      </c>
      <c r="F31" s="303"/>
      <c r="G31" s="302">
        <v>9.2762678122626979E-2</v>
      </c>
      <c r="H31" s="302">
        <v>2.141704202927143E-2</v>
      </c>
      <c r="I31" s="302">
        <v>3.4048479430338506E-3</v>
      </c>
      <c r="J31" s="302">
        <f t="shared" si="25"/>
        <v>0.11758456809493226</v>
      </c>
      <c r="K31" s="303"/>
      <c r="L31" s="302">
        <v>9.6333986594778875E-2</v>
      </c>
      <c r="M31" s="302">
        <v>9.864940365752195E-3</v>
      </c>
      <c r="N31" s="302">
        <v>3.5823583139275709E-3</v>
      </c>
      <c r="O31" s="302">
        <f t="shared" si="26"/>
        <v>0.10978128527445864</v>
      </c>
    </row>
    <row r="32" spans="1:15" s="236" customFormat="1" x14ac:dyDescent="0.2">
      <c r="A32" s="237" t="str">
        <f>name!E$10</f>
        <v>Sales and customer service occupations</v>
      </c>
      <c r="B32" s="302">
        <v>4.9006510427785664E-2</v>
      </c>
      <c r="C32" s="302">
        <v>2.5590123665784829E-2</v>
      </c>
      <c r="D32" s="302">
        <v>7.7473041154353878E-3</v>
      </c>
      <c r="E32" s="302">
        <f t="shared" si="24"/>
        <v>8.2343938209005887E-2</v>
      </c>
      <c r="F32" s="303"/>
      <c r="G32" s="302">
        <v>4.8726170424968275E-2</v>
      </c>
      <c r="H32" s="302">
        <v>1.8804164567149749E-2</v>
      </c>
      <c r="I32" s="302">
        <v>4.6196056392707125E-3</v>
      </c>
      <c r="J32" s="302">
        <f t="shared" si="25"/>
        <v>7.2149940631388743E-2</v>
      </c>
      <c r="K32" s="303"/>
      <c r="L32" s="302">
        <v>5.3757438298149711E-2</v>
      </c>
      <c r="M32" s="302">
        <v>9.7070525521141815E-3</v>
      </c>
      <c r="N32" s="302">
        <v>3.4415100562038476E-3</v>
      </c>
      <c r="O32" s="302">
        <f t="shared" si="26"/>
        <v>6.6906000906467741E-2</v>
      </c>
    </row>
    <row r="33" spans="1:15" s="236" customFormat="1" x14ac:dyDescent="0.2">
      <c r="A33" s="237" t="str">
        <f>name!E$11</f>
        <v>Process, plant and machine operatives</v>
      </c>
      <c r="B33" s="302">
        <v>0.1332297962998234</v>
      </c>
      <c r="C33" s="302">
        <v>1.1214813040727932E-2</v>
      </c>
      <c r="D33" s="302">
        <v>1.6698526119482734E-3</v>
      </c>
      <c r="E33" s="302">
        <f t="shared" si="24"/>
        <v>0.14611446195249961</v>
      </c>
      <c r="F33" s="303"/>
      <c r="G33" s="302">
        <v>0.11062391758817662</v>
      </c>
      <c r="H33" s="302">
        <v>5.3805810362764789E-3</v>
      </c>
      <c r="I33" s="302">
        <v>1.6014983716626152E-3</v>
      </c>
      <c r="J33" s="302">
        <f t="shared" si="25"/>
        <v>0.11760599699611571</v>
      </c>
      <c r="K33" s="303"/>
      <c r="L33" s="302">
        <v>8.9220600219182503E-2</v>
      </c>
      <c r="M33" s="302">
        <v>7.6399997987418606E-3</v>
      </c>
      <c r="N33" s="302">
        <v>3.9461740191912981E-3</v>
      </c>
      <c r="O33" s="302">
        <f t="shared" si="26"/>
        <v>0.10080677403711566</v>
      </c>
    </row>
    <row r="34" spans="1:15" s="236" customFormat="1" x14ac:dyDescent="0.2">
      <c r="A34" s="237" t="str">
        <f>name!E$12</f>
        <v>Elementary occupations</v>
      </c>
      <c r="B34" s="302">
        <v>0.33959335898288512</v>
      </c>
      <c r="C34" s="302">
        <v>5.5191396217849374E-2</v>
      </c>
      <c r="D34" s="302">
        <v>2.3817141698361407E-2</v>
      </c>
      <c r="E34" s="302">
        <f t="shared" si="24"/>
        <v>0.41860189689909588</v>
      </c>
      <c r="F34" s="303"/>
      <c r="G34" s="302">
        <v>0.25812960071448915</v>
      </c>
      <c r="H34" s="302">
        <v>4.5429856361407492E-2</v>
      </c>
      <c r="I34" s="302">
        <v>1.0049309540809757E-2</v>
      </c>
      <c r="J34" s="302">
        <f t="shared" si="25"/>
        <v>0.31360876661670639</v>
      </c>
      <c r="K34" s="303"/>
      <c r="L34" s="302">
        <v>0.27279128671660002</v>
      </c>
      <c r="M34" s="302">
        <v>8.6543995058033549E-2</v>
      </c>
      <c r="N34" s="302">
        <v>1.479081394402566E-2</v>
      </c>
      <c r="O34" s="302">
        <f t="shared" si="26"/>
        <v>0.37412609571865924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1.8180755119465886</v>
      </c>
      <c r="C36" s="311">
        <f t="shared" ref="C36:O36" si="27">SUM(C26:C34)</f>
        <v>0.35124195830192378</v>
      </c>
      <c r="D36" s="311">
        <f t="shared" si="27"/>
        <v>0.71768252975148406</v>
      </c>
      <c r="E36" s="311">
        <f t="shared" si="27"/>
        <v>2.886999999999996</v>
      </c>
      <c r="F36" s="311"/>
      <c r="G36" s="311">
        <f t="shared" si="27"/>
        <v>1.8368061809297658</v>
      </c>
      <c r="H36" s="311">
        <f t="shared" si="27"/>
        <v>0.28375772616105821</v>
      </c>
      <c r="I36" s="311">
        <f t="shared" si="27"/>
        <v>0.56243609290917562</v>
      </c>
      <c r="J36" s="311">
        <f t="shared" si="27"/>
        <v>2.6830000000000003</v>
      </c>
      <c r="K36" s="311"/>
      <c r="L36" s="311">
        <f t="shared" si="27"/>
        <v>2.0570477060824714</v>
      </c>
      <c r="M36" s="311">
        <f t="shared" si="27"/>
        <v>0.26539206021327549</v>
      </c>
      <c r="N36" s="311">
        <f t="shared" si="27"/>
        <v>0.55256023370425278</v>
      </c>
      <c r="O36" s="311">
        <f t="shared" si="27"/>
        <v>2.8749999999999996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2.3887204694191845E-2</v>
      </c>
      <c r="C43" s="302">
        <v>8.6301587105279507E-4</v>
      </c>
      <c r="D43" s="302">
        <v>9.0697094338670122E-3</v>
      </c>
      <c r="E43" s="302">
        <f>SUM(B43:D43)</f>
        <v>3.3819929999111653E-2</v>
      </c>
      <c r="F43" s="303"/>
      <c r="G43" s="302">
        <v>5.1591016707791135E-2</v>
      </c>
      <c r="H43" s="302">
        <v>3.1006863896213942E-4</v>
      </c>
      <c r="I43" s="302">
        <v>4.1769319360463679E-2</v>
      </c>
      <c r="J43" s="302">
        <f>SUM(G43:I43)</f>
        <v>9.367040470721695E-2</v>
      </c>
      <c r="K43" s="303"/>
      <c r="L43" s="302">
        <v>4.1429996066148021E-2</v>
      </c>
      <c r="M43" s="302">
        <v>2.3718743686433245E-4</v>
      </c>
      <c r="N43" s="302">
        <v>3.6024587238857993E-2</v>
      </c>
      <c r="O43" s="302">
        <f>SUM(L43:N43)</f>
        <v>7.7691770741870336E-2</v>
      </c>
    </row>
    <row r="44" spans="1:15" s="236" customFormat="1" x14ac:dyDescent="0.2">
      <c r="A44" s="237" t="str">
        <f>name!E$5</f>
        <v>Professional occupations</v>
      </c>
      <c r="B44" s="302">
        <v>1.4976179565183174E-2</v>
      </c>
      <c r="C44" s="302">
        <v>1.8279575253194623E-3</v>
      </c>
      <c r="D44" s="302">
        <v>4.3379490673403397E-3</v>
      </c>
      <c r="E44" s="302">
        <f t="shared" ref="E44:E51" si="28">SUM(B44:D44)</f>
        <v>2.1142086157842976E-2</v>
      </c>
      <c r="F44" s="303"/>
      <c r="G44" s="302">
        <v>3.6997475034783379E-2</v>
      </c>
      <c r="H44" s="302">
        <v>9.9359129212677377E-4</v>
      </c>
      <c r="I44" s="302">
        <v>1.5183213160125091E-2</v>
      </c>
      <c r="J44" s="302">
        <f t="shared" ref="J44:J46" si="29">SUM(G44:I44)</f>
        <v>5.317427948703525E-2</v>
      </c>
      <c r="K44" s="303"/>
      <c r="L44" s="302">
        <v>3.2006933034374324E-2</v>
      </c>
      <c r="M44" s="302">
        <v>6.0677257705517101E-4</v>
      </c>
      <c r="N44" s="302">
        <v>3.4933257071451261E-3</v>
      </c>
      <c r="O44" s="302">
        <f t="shared" ref="O44:O51" si="30">SUM(L44:N44)</f>
        <v>3.6107031318574623E-2</v>
      </c>
    </row>
    <row r="45" spans="1:15" s="236" customFormat="1" x14ac:dyDescent="0.2">
      <c r="A45" s="237" t="str">
        <f>name!E$6</f>
        <v>Associate professional occupations</v>
      </c>
      <c r="B45" s="302">
        <v>1.2117342970854397E-2</v>
      </c>
      <c r="C45" s="302">
        <v>1.1033439685554966E-3</v>
      </c>
      <c r="D45" s="302">
        <v>2.0800935766106909E-3</v>
      </c>
      <c r="E45" s="302">
        <f t="shared" si="28"/>
        <v>1.5300780516020584E-2</v>
      </c>
      <c r="F45" s="303"/>
      <c r="G45" s="302">
        <v>2.7611057878027298E-2</v>
      </c>
      <c r="H45" s="302">
        <v>6.3634629183695075E-4</v>
      </c>
      <c r="I45" s="302">
        <v>6.9118954195954646E-3</v>
      </c>
      <c r="J45" s="302">
        <f t="shared" si="29"/>
        <v>3.5159299589459715E-2</v>
      </c>
      <c r="K45" s="303"/>
      <c r="L45" s="302">
        <v>2.2054182736439235E-2</v>
      </c>
      <c r="M45" s="302">
        <v>4.7450289490251073E-4</v>
      </c>
      <c r="N45" s="302">
        <v>3.1182837184762671E-3</v>
      </c>
      <c r="O45" s="302">
        <f t="shared" si="30"/>
        <v>2.5646969349818013E-2</v>
      </c>
    </row>
    <row r="46" spans="1:15" s="236" customFormat="1" x14ac:dyDescent="0.2">
      <c r="A46" s="237" t="str">
        <f>name!E$7</f>
        <v>Administrative and secretarial occupations</v>
      </c>
      <c r="B46" s="302">
        <v>1.2454190156281313E-2</v>
      </c>
      <c r="C46" s="302">
        <v>1.5383773049574532E-3</v>
      </c>
      <c r="D46" s="302">
        <v>1.2609685445086659E-3</v>
      </c>
      <c r="E46" s="302">
        <f t="shared" si="28"/>
        <v>1.5253536005747432E-2</v>
      </c>
      <c r="F46" s="303"/>
      <c r="G46" s="302">
        <v>2.688158642534523E-2</v>
      </c>
      <c r="H46" s="302">
        <v>1.3012197520773591E-3</v>
      </c>
      <c r="I46" s="302">
        <v>3.9228552358957546E-3</v>
      </c>
      <c r="J46" s="302">
        <f t="shared" si="29"/>
        <v>3.2105661413318345E-2</v>
      </c>
      <c r="K46" s="303"/>
      <c r="L46" s="302">
        <v>2.1966788446849371E-2</v>
      </c>
      <c r="M46" s="302">
        <v>6.2155736998586552E-4</v>
      </c>
      <c r="N46" s="302">
        <v>3.8914445617959409E-3</v>
      </c>
      <c r="O46" s="302">
        <f t="shared" si="30"/>
        <v>2.6479790378631178E-2</v>
      </c>
    </row>
    <row r="47" spans="1:15" s="236" customFormat="1" x14ac:dyDescent="0.2">
      <c r="A47" s="237" t="str">
        <f>name!E$8</f>
        <v>Skilled trades occupations</v>
      </c>
      <c r="B47" s="302">
        <v>2.423654702725352E-2</v>
      </c>
      <c r="C47" s="302">
        <v>1.7725297342691335E-3</v>
      </c>
      <c r="D47" s="302">
        <v>8.7148054141739633E-3</v>
      </c>
      <c r="E47" s="302">
        <f t="shared" si="28"/>
        <v>3.4723882175696615E-2</v>
      </c>
      <c r="F47" s="303"/>
      <c r="G47" s="302">
        <v>3.8140492164330859E-2</v>
      </c>
      <c r="H47" s="302">
        <v>6.0584932562296305E-4</v>
      </c>
      <c r="I47" s="302">
        <v>2.2089119675433668E-2</v>
      </c>
      <c r="J47" s="302">
        <f>SUM(G47:I47)</f>
        <v>6.0835461165387489E-2</v>
      </c>
      <c r="K47" s="303"/>
      <c r="L47" s="302">
        <v>2.3832042209342832E-2</v>
      </c>
      <c r="M47" s="302">
        <v>4.6742318683911245E-4</v>
      </c>
      <c r="N47" s="302">
        <v>6.9517244759850425E-3</v>
      </c>
      <c r="O47" s="302">
        <f t="shared" si="30"/>
        <v>3.125118987216699E-2</v>
      </c>
    </row>
    <row r="48" spans="1:15" s="236" customFormat="1" x14ac:dyDescent="0.2">
      <c r="A48" s="237" t="str">
        <f>name!E$9</f>
        <v>Caring, leisure and other service occupations</v>
      </c>
      <c r="B48" s="302">
        <v>9.118313691227263E-4</v>
      </c>
      <c r="C48" s="302">
        <v>2.2419875287449744E-3</v>
      </c>
      <c r="D48" s="302">
        <v>2.8731586980449119E-4</v>
      </c>
      <c r="E48" s="302">
        <f t="shared" si="28"/>
        <v>3.4411347676721921E-3</v>
      </c>
      <c r="F48" s="303"/>
      <c r="G48" s="302">
        <v>1.9303167185833262E-3</v>
      </c>
      <c r="H48" s="302">
        <v>2.2224004639775042E-3</v>
      </c>
      <c r="I48" s="302">
        <v>1.0183202473354818E-3</v>
      </c>
      <c r="J48" s="302">
        <f t="shared" ref="J48:J51" si="31">SUM(G48:I48)</f>
        <v>5.171037429896312E-3</v>
      </c>
      <c r="K48" s="303"/>
      <c r="L48" s="302">
        <v>1.6261314739243024E-3</v>
      </c>
      <c r="M48" s="302">
        <v>1.4612870045280213E-3</v>
      </c>
      <c r="N48" s="302">
        <v>1.1102385940298853E-3</v>
      </c>
      <c r="O48" s="302">
        <f t="shared" si="30"/>
        <v>4.1976570724822091E-3</v>
      </c>
    </row>
    <row r="49" spans="1:15" s="236" customFormat="1" x14ac:dyDescent="0.2">
      <c r="A49" s="237" t="str">
        <f>name!E$10</f>
        <v>Sales and customer service occupations</v>
      </c>
      <c r="B49" s="302">
        <v>3.7978211820427605E-3</v>
      </c>
      <c r="C49" s="302">
        <v>2.4361832153344683E-3</v>
      </c>
      <c r="D49" s="302">
        <v>5.1942240997449431E-4</v>
      </c>
      <c r="E49" s="302">
        <f t="shared" si="28"/>
        <v>6.7534268073517235E-3</v>
      </c>
      <c r="F49" s="303"/>
      <c r="G49" s="302">
        <v>7.4782209184688069E-3</v>
      </c>
      <c r="H49" s="302">
        <v>1.2855460052204933E-3</v>
      </c>
      <c r="I49" s="302">
        <v>1.7765671603850576E-3</v>
      </c>
      <c r="J49" s="302">
        <f t="shared" si="31"/>
        <v>1.0540334084074357E-2</v>
      </c>
      <c r="K49" s="303"/>
      <c r="L49" s="302">
        <v>6.6317981796045894E-3</v>
      </c>
      <c r="M49" s="302">
        <v>7.2697475941093368E-4</v>
      </c>
      <c r="N49" s="302">
        <v>1.6180004870117973E-3</v>
      </c>
      <c r="O49" s="302">
        <f t="shared" si="30"/>
        <v>8.9767734260273197E-3</v>
      </c>
    </row>
    <row r="50" spans="1:15" s="236" customFormat="1" x14ac:dyDescent="0.2">
      <c r="A50" s="237" t="str">
        <f>name!E$11</f>
        <v>Process, plant and machine operatives</v>
      </c>
      <c r="B50" s="302">
        <v>2.3008843894587884E-2</v>
      </c>
      <c r="C50" s="302">
        <v>3.2402984345125184E-3</v>
      </c>
      <c r="D50" s="302">
        <v>6.0666722380546129E-3</v>
      </c>
      <c r="E50" s="302">
        <f t="shared" si="28"/>
        <v>3.2315814567155016E-2</v>
      </c>
      <c r="F50" s="303"/>
      <c r="G50" s="302">
        <v>3.8756943181242308E-2</v>
      </c>
      <c r="H50" s="302">
        <v>5.2981098357639798E-4</v>
      </c>
      <c r="I50" s="302">
        <v>2.5849420131262246E-2</v>
      </c>
      <c r="J50" s="302">
        <f t="shared" si="31"/>
        <v>6.5136174296080956E-2</v>
      </c>
      <c r="K50" s="303"/>
      <c r="L50" s="302">
        <v>2.9102654396140046E-2</v>
      </c>
      <c r="M50" s="302">
        <v>5.6602091875776353E-4</v>
      </c>
      <c r="N50" s="302">
        <v>2.9643047044105919E-2</v>
      </c>
      <c r="O50" s="302">
        <f t="shared" si="30"/>
        <v>5.9311722359003727E-2</v>
      </c>
    </row>
    <row r="51" spans="1:15" s="236" customFormat="1" x14ac:dyDescent="0.2">
      <c r="A51" s="237" t="str">
        <f>name!E$12</f>
        <v>Elementary occupations</v>
      </c>
      <c r="B51" s="302">
        <v>2.5348424047045254E-3</v>
      </c>
      <c r="C51" s="302">
        <v>2.7641233803233521E-3</v>
      </c>
      <c r="D51" s="302">
        <v>1.9504432183736829E-3</v>
      </c>
      <c r="E51" s="302">
        <f t="shared" si="28"/>
        <v>7.2494090034015603E-3</v>
      </c>
      <c r="F51" s="303"/>
      <c r="G51" s="302">
        <v>4.165366218914628E-3</v>
      </c>
      <c r="H51" s="302">
        <v>1.8313388638313182E-3</v>
      </c>
      <c r="I51" s="302">
        <v>6.2106427447842999E-3</v>
      </c>
      <c r="J51" s="302">
        <f t="shared" si="31"/>
        <v>1.2207347827530246E-2</v>
      </c>
      <c r="K51" s="303"/>
      <c r="L51" s="302">
        <v>3.2999685072549862E-3</v>
      </c>
      <c r="M51" s="302">
        <v>2.9818382082009726E-3</v>
      </c>
      <c r="N51" s="302">
        <v>6.0552887659700936E-3</v>
      </c>
      <c r="O51" s="302">
        <f t="shared" si="30"/>
        <v>1.2337095481426053E-2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0.11792480326422214</v>
      </c>
      <c r="C53" s="311">
        <f t="shared" ref="C53:E53" si="32">SUM(C43:C51)</f>
        <v>1.7787816963069653E-2</v>
      </c>
      <c r="D53" s="311">
        <f t="shared" si="32"/>
        <v>3.4287379772707953E-2</v>
      </c>
      <c r="E53" s="311">
        <f t="shared" si="32"/>
        <v>0.16999999999999976</v>
      </c>
      <c r="F53" s="311"/>
      <c r="G53" s="311">
        <f t="shared" ref="G53:J53" si="33">SUM(G43:G51)</f>
        <v>0.23355247524748698</v>
      </c>
      <c r="H53" s="311">
        <f t="shared" si="33"/>
        <v>9.7161716172319001E-3</v>
      </c>
      <c r="I53" s="311">
        <f t="shared" si="33"/>
        <v>0.12473135313528076</v>
      </c>
      <c r="J53" s="311">
        <f t="shared" si="33"/>
        <v>0.36799999999999961</v>
      </c>
      <c r="K53" s="311"/>
      <c r="L53" s="311">
        <f t="shared" ref="L53:O53" si="34">SUM(L43:L51)</f>
        <v>0.18195049505007771</v>
      </c>
      <c r="M53" s="311">
        <f t="shared" si="34"/>
        <v>8.1435643565446834E-3</v>
      </c>
      <c r="N53" s="311">
        <f t="shared" si="34"/>
        <v>9.1905940593378074E-2</v>
      </c>
      <c r="O53" s="311">
        <f t="shared" si="34"/>
        <v>0.28200000000000047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0.23696281311242939</v>
      </c>
      <c r="C60" s="302">
        <v>1.8542624136286295E-2</v>
      </c>
      <c r="D60" s="302">
        <v>3.509105672423965E-2</v>
      </c>
      <c r="E60" s="302">
        <f>SUM(B60:D60)</f>
        <v>0.29059649397295528</v>
      </c>
      <c r="F60" s="303"/>
      <c r="G60" s="302">
        <v>0.37730356568435319</v>
      </c>
      <c r="H60" s="302">
        <v>5.5891920038524091E-2</v>
      </c>
      <c r="I60" s="302">
        <v>3.8100257796699351E-2</v>
      </c>
      <c r="J60" s="302">
        <f>SUM(G60:I60)</f>
        <v>0.47129574351957665</v>
      </c>
      <c r="K60" s="303"/>
      <c r="L60" s="302">
        <v>0.44228252907247628</v>
      </c>
      <c r="M60" s="302">
        <v>5.8700802370013946E-2</v>
      </c>
      <c r="N60" s="302">
        <v>4.5226608772393692E-2</v>
      </c>
      <c r="O60" s="302">
        <f>SUM(L60:N60)</f>
        <v>0.54620994021488389</v>
      </c>
    </row>
    <row r="61" spans="1:15" s="236" customFormat="1" x14ac:dyDescent="0.2">
      <c r="A61" s="237" t="str">
        <f>name!E$5</f>
        <v>Professional occupations</v>
      </c>
      <c r="B61" s="302">
        <v>0.20486299826174911</v>
      </c>
      <c r="C61" s="302">
        <v>9.6492057424120928E-3</v>
      </c>
      <c r="D61" s="302">
        <v>1.4643674497697771E-2</v>
      </c>
      <c r="E61" s="302">
        <f t="shared" ref="E61:E68" si="35">SUM(B61:D61)</f>
        <v>0.22915587850185898</v>
      </c>
      <c r="F61" s="303"/>
      <c r="G61" s="302">
        <v>0.37494108162891848</v>
      </c>
      <c r="H61" s="302">
        <v>3.0441700475055247E-2</v>
      </c>
      <c r="I61" s="302">
        <v>1.700232147192975E-2</v>
      </c>
      <c r="J61" s="302">
        <f t="shared" ref="J61:J63" si="36">SUM(G61:I61)</f>
        <v>0.42238510357590348</v>
      </c>
      <c r="K61" s="303"/>
      <c r="L61" s="302">
        <v>0.62937106599532411</v>
      </c>
      <c r="M61" s="302">
        <v>2.9147654561183779E-2</v>
      </c>
      <c r="N61" s="302">
        <v>1.2969826627762828E-2</v>
      </c>
      <c r="O61" s="302">
        <f t="shared" ref="O61:O68" si="37">SUM(L61:N61)</f>
        <v>0.67148854718427065</v>
      </c>
    </row>
    <row r="62" spans="1:15" s="236" customFormat="1" x14ac:dyDescent="0.2">
      <c r="A62" s="237" t="str">
        <f>name!E$6</f>
        <v>Associate professional occupations</v>
      </c>
      <c r="B62" s="302">
        <v>0.26981679405368991</v>
      </c>
      <c r="C62" s="302">
        <v>2.0992902287003054E-2</v>
      </c>
      <c r="D62" s="302">
        <v>1.165377364614914E-2</v>
      </c>
      <c r="E62" s="302">
        <f t="shared" si="35"/>
        <v>0.30246346998684215</v>
      </c>
      <c r="F62" s="303"/>
      <c r="G62" s="302">
        <v>0.43707502949360433</v>
      </c>
      <c r="H62" s="302">
        <v>5.5398703134824485E-2</v>
      </c>
      <c r="I62" s="302">
        <v>1.0450540014939932E-2</v>
      </c>
      <c r="J62" s="302">
        <f t="shared" si="36"/>
        <v>0.5029242726433687</v>
      </c>
      <c r="K62" s="303"/>
      <c r="L62" s="302">
        <v>0.59435021014827016</v>
      </c>
      <c r="M62" s="302">
        <v>4.9983957687608944E-2</v>
      </c>
      <c r="N62" s="302">
        <v>8.5617787693759283E-3</v>
      </c>
      <c r="O62" s="302">
        <f t="shared" si="37"/>
        <v>0.65289594660525507</v>
      </c>
    </row>
    <row r="63" spans="1:15" s="236" customFormat="1" x14ac:dyDescent="0.2">
      <c r="A63" s="237" t="str">
        <f>name!E$7</f>
        <v>Administrative and secretarial occupations</v>
      </c>
      <c r="B63" s="302">
        <v>0.19567429707477635</v>
      </c>
      <c r="C63" s="302">
        <v>4.8867076768201526E-2</v>
      </c>
      <c r="D63" s="302">
        <v>8.364742932391615E-3</v>
      </c>
      <c r="E63" s="302">
        <f t="shared" si="35"/>
        <v>0.25290611677536945</v>
      </c>
      <c r="F63" s="303"/>
      <c r="G63" s="302">
        <v>0.2656728443579866</v>
      </c>
      <c r="H63" s="302">
        <v>0.1016952515759398</v>
      </c>
      <c r="I63" s="302">
        <v>7.0001294927498512E-3</v>
      </c>
      <c r="J63" s="302">
        <f t="shared" si="36"/>
        <v>0.37436822542667625</v>
      </c>
      <c r="K63" s="303"/>
      <c r="L63" s="302">
        <v>0.35141876602081296</v>
      </c>
      <c r="M63" s="302">
        <v>6.6718820183465768E-2</v>
      </c>
      <c r="N63" s="302">
        <v>5.0825168960562904E-3</v>
      </c>
      <c r="O63" s="302">
        <f t="shared" si="37"/>
        <v>0.42322010310033498</v>
      </c>
    </row>
    <row r="64" spans="1:15" s="236" customFormat="1" x14ac:dyDescent="0.2">
      <c r="A64" s="237" t="str">
        <f>name!E$8</f>
        <v>Skilled trades occupations</v>
      </c>
      <c r="B64" s="302">
        <v>0.25974473281593008</v>
      </c>
      <c r="C64" s="302">
        <v>1.5555562121275956E-2</v>
      </c>
      <c r="D64" s="302">
        <v>6.5395076972870003E-2</v>
      </c>
      <c r="E64" s="302">
        <f t="shared" si="35"/>
        <v>0.34069537191007604</v>
      </c>
      <c r="F64" s="303"/>
      <c r="G64" s="302">
        <v>0.28408124209919244</v>
      </c>
      <c r="H64" s="302">
        <v>2.2247897962558775E-2</v>
      </c>
      <c r="I64" s="302">
        <v>5.2484860406930435E-2</v>
      </c>
      <c r="J64" s="302">
        <f>SUM(G64:I64)</f>
        <v>0.35881400046868167</v>
      </c>
      <c r="K64" s="303"/>
      <c r="L64" s="302">
        <v>0.29724790307787347</v>
      </c>
      <c r="M64" s="302">
        <v>1.3939746068380407E-2</v>
      </c>
      <c r="N64" s="302">
        <v>4.5145372800946451E-2</v>
      </c>
      <c r="O64" s="302">
        <f t="shared" si="37"/>
        <v>0.35633302194720029</v>
      </c>
    </row>
    <row r="65" spans="1:15" s="236" customFormat="1" x14ac:dyDescent="0.2">
      <c r="A65" s="237" t="str">
        <f>name!E$9</f>
        <v>Caring, leisure and other service occupations</v>
      </c>
      <c r="B65" s="302">
        <v>2.0421845327248923E-2</v>
      </c>
      <c r="C65" s="302">
        <v>5.6169216577388482E-3</v>
      </c>
      <c r="D65" s="302">
        <v>4.7527033208590187E-3</v>
      </c>
      <c r="E65" s="302">
        <f t="shared" si="35"/>
        <v>3.0791470305846787E-2</v>
      </c>
      <c r="F65" s="303"/>
      <c r="G65" s="302">
        <v>3.1634727514287052E-2</v>
      </c>
      <c r="H65" s="302">
        <v>1.3167985624572678E-2</v>
      </c>
      <c r="I65" s="302">
        <v>5.8147884688846876E-3</v>
      </c>
      <c r="J65" s="302">
        <f t="shared" ref="J65:J68" si="38">SUM(G65:I65)</f>
        <v>5.061750160774442E-2</v>
      </c>
      <c r="K65" s="303"/>
      <c r="L65" s="302">
        <v>3.8889101660939167E-2</v>
      </c>
      <c r="M65" s="302">
        <v>9.5844167650288234E-3</v>
      </c>
      <c r="N65" s="302">
        <v>7.2107217733212853E-3</v>
      </c>
      <c r="O65" s="302">
        <f t="shared" si="37"/>
        <v>5.5684240199289275E-2</v>
      </c>
    </row>
    <row r="66" spans="1:15" s="236" customFormat="1" x14ac:dyDescent="0.2">
      <c r="A66" s="237" t="str">
        <f>name!E$10</f>
        <v>Sales and customer service occupations</v>
      </c>
      <c r="B66" s="302">
        <v>7.378065166254201E-2</v>
      </c>
      <c r="C66" s="302">
        <v>5.9803090329619488E-2</v>
      </c>
      <c r="D66" s="302">
        <v>1.120221080760154E-2</v>
      </c>
      <c r="E66" s="302">
        <f t="shared" si="35"/>
        <v>0.14478595279976303</v>
      </c>
      <c r="F66" s="303"/>
      <c r="G66" s="302">
        <v>9.9478624681998695E-2</v>
      </c>
      <c r="H66" s="302">
        <v>0.11443031243921316</v>
      </c>
      <c r="I66" s="302">
        <v>1.2134291140571431E-2</v>
      </c>
      <c r="J66" s="302">
        <f t="shared" si="38"/>
        <v>0.22604322826178327</v>
      </c>
      <c r="K66" s="303"/>
      <c r="L66" s="302">
        <v>0.13752139677234293</v>
      </c>
      <c r="M66" s="302">
        <v>0.12628633935157596</v>
      </c>
      <c r="N66" s="302">
        <v>1.6573093232442868E-2</v>
      </c>
      <c r="O66" s="302">
        <f t="shared" si="37"/>
        <v>0.28038082935636177</v>
      </c>
    </row>
    <row r="67" spans="1:15" s="236" customFormat="1" x14ac:dyDescent="0.2">
      <c r="A67" s="237" t="str">
        <f>name!E$11</f>
        <v>Process, plant and machine operatives</v>
      </c>
      <c r="B67" s="302">
        <v>0.42598035038820181</v>
      </c>
      <c r="C67" s="302">
        <v>3.4494085811807192E-2</v>
      </c>
      <c r="D67" s="302">
        <v>2.5284688561521378E-2</v>
      </c>
      <c r="E67" s="302">
        <f t="shared" si="35"/>
        <v>0.48575912476153038</v>
      </c>
      <c r="F67" s="303"/>
      <c r="G67" s="302">
        <v>0.49143970626643929</v>
      </c>
      <c r="H67" s="302">
        <v>5.8580663554161937E-2</v>
      </c>
      <c r="I67" s="302">
        <v>2.4933404223693823E-2</v>
      </c>
      <c r="J67" s="302">
        <f t="shared" si="38"/>
        <v>0.57495377404429504</v>
      </c>
      <c r="K67" s="303"/>
      <c r="L67" s="302">
        <v>0.47160249960574741</v>
      </c>
      <c r="M67" s="302">
        <v>9.9257312507808781E-2</v>
      </c>
      <c r="N67" s="302">
        <v>5.7308729627572136E-2</v>
      </c>
      <c r="O67" s="302">
        <f t="shared" si="37"/>
        <v>0.62816854174112835</v>
      </c>
    </row>
    <row r="68" spans="1:15" s="236" customFormat="1" x14ac:dyDescent="0.2">
      <c r="A68" s="237" t="str">
        <f>name!E$12</f>
        <v>Elementary occupations</v>
      </c>
      <c r="B68" s="302">
        <v>0.24955599245165236</v>
      </c>
      <c r="C68" s="302">
        <v>7.9892429387657185E-2</v>
      </c>
      <c r="D68" s="302">
        <v>1.7397699146447052E-2</v>
      </c>
      <c r="E68" s="302">
        <f t="shared" si="35"/>
        <v>0.34684612098575662</v>
      </c>
      <c r="F68" s="303"/>
      <c r="G68" s="302">
        <v>0.27503540814324068</v>
      </c>
      <c r="H68" s="302">
        <v>0.13978164412775115</v>
      </c>
      <c r="I68" s="302">
        <v>8.7810981809829207E-3</v>
      </c>
      <c r="J68" s="302">
        <f t="shared" si="38"/>
        <v>0.4235981504519748</v>
      </c>
      <c r="K68" s="303"/>
      <c r="L68" s="302">
        <v>0.33845825486958508</v>
      </c>
      <c r="M68" s="302">
        <v>0.27342853532203643</v>
      </c>
      <c r="N68" s="302">
        <v>3.3732039459649019E-2</v>
      </c>
      <c r="O68" s="302">
        <f t="shared" si="37"/>
        <v>0.64561882965127049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1.93680047514822</v>
      </c>
      <c r="C70" s="311">
        <f t="shared" ref="C70:E70" si="39">SUM(C60:C68)</f>
        <v>0.29341389824200165</v>
      </c>
      <c r="D70" s="311">
        <f t="shared" si="39"/>
        <v>0.19378562660977716</v>
      </c>
      <c r="E70" s="311">
        <f t="shared" si="39"/>
        <v>2.423999999999999</v>
      </c>
      <c r="F70" s="311"/>
      <c r="G70" s="311">
        <f t="shared" ref="G70:J70" si="40">SUM(G60:G68)</f>
        <v>2.6366622298700211</v>
      </c>
      <c r="H70" s="311">
        <f t="shared" si="40"/>
        <v>0.59163607893260128</v>
      </c>
      <c r="I70" s="311">
        <f t="shared" si="40"/>
        <v>0.17670169119738219</v>
      </c>
      <c r="J70" s="311">
        <f t="shared" si="40"/>
        <v>3.4050000000000047</v>
      </c>
      <c r="K70" s="311"/>
      <c r="L70" s="311">
        <f t="shared" ref="L70:O70" si="41">SUM(L60:L68)</f>
        <v>3.3011417272233712</v>
      </c>
      <c r="M70" s="311">
        <f t="shared" si="41"/>
        <v>0.72704758481710285</v>
      </c>
      <c r="N70" s="311">
        <f t="shared" si="41"/>
        <v>0.23181068795952048</v>
      </c>
      <c r="O70" s="311">
        <f t="shared" si="41"/>
        <v>4.2599999999999945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0.73080744572464773</v>
      </c>
      <c r="C77" s="302">
        <v>3.7592120685395913E-2</v>
      </c>
      <c r="D77" s="302">
        <v>8.2035148305739061E-2</v>
      </c>
      <c r="E77" s="302">
        <f>SUM(B77:D77)</f>
        <v>0.85043471471578269</v>
      </c>
      <c r="F77" s="303"/>
      <c r="G77" s="302">
        <v>0.91783806165416881</v>
      </c>
      <c r="H77" s="302">
        <v>6.6131120451014366E-2</v>
      </c>
      <c r="I77" s="302">
        <v>0.10200953199315456</v>
      </c>
      <c r="J77" s="302">
        <f>SUM(G77:I77)</f>
        <v>1.0859787140983377</v>
      </c>
      <c r="K77" s="303"/>
      <c r="L77" s="302">
        <v>0.62237069758446772</v>
      </c>
      <c r="M77" s="302">
        <v>6.116229907604457E-2</v>
      </c>
      <c r="N77" s="302">
        <v>9.249062837296404E-2</v>
      </c>
      <c r="O77" s="302">
        <f>SUM(L77:N77)</f>
        <v>0.77602362503347633</v>
      </c>
    </row>
    <row r="78" spans="1:15" s="236" customFormat="1" x14ac:dyDescent="0.2">
      <c r="A78" s="237" t="str">
        <f>name!E$5</f>
        <v>Professional occupations</v>
      </c>
      <c r="B78" s="302">
        <v>1.0730023475486725</v>
      </c>
      <c r="C78" s="302">
        <v>2.9374294539348731E-2</v>
      </c>
      <c r="D78" s="302">
        <v>5.1984999416865241E-2</v>
      </c>
      <c r="E78" s="302">
        <f t="shared" ref="E78:E85" si="42">SUM(B78:D78)</f>
        <v>1.1543616415048865</v>
      </c>
      <c r="F78" s="303"/>
      <c r="G78" s="302">
        <v>1.5517019771667417</v>
      </c>
      <c r="H78" s="302">
        <v>5.3170818687318912E-2</v>
      </c>
      <c r="I78" s="302">
        <v>6.0851309738115304E-2</v>
      </c>
      <c r="J78" s="302">
        <f t="shared" ref="J78:J80" si="43">SUM(G78:I78)</f>
        <v>1.6657241055921761</v>
      </c>
      <c r="K78" s="303"/>
      <c r="L78" s="302">
        <v>1.4080322708832829</v>
      </c>
      <c r="M78" s="302">
        <v>4.5396646379180221E-2</v>
      </c>
      <c r="N78" s="302">
        <v>3.8710135075134239E-2</v>
      </c>
      <c r="O78" s="302">
        <f t="shared" ref="O78:O85" si="44">SUM(L78:N78)</f>
        <v>1.4921390523375972</v>
      </c>
    </row>
    <row r="79" spans="1:15" s="236" customFormat="1" x14ac:dyDescent="0.2">
      <c r="A79" s="237" t="str">
        <f>name!E$6</f>
        <v>Associate professional occupations</v>
      </c>
      <c r="B79" s="302">
        <v>0.66903970609012753</v>
      </c>
      <c r="C79" s="302">
        <v>3.3338760286309534E-2</v>
      </c>
      <c r="D79" s="302">
        <v>4.1485831294278429E-2</v>
      </c>
      <c r="E79" s="302">
        <f t="shared" si="42"/>
        <v>0.74386429767071549</v>
      </c>
      <c r="F79" s="303"/>
      <c r="G79" s="302">
        <v>0.88180486241423661</v>
      </c>
      <c r="H79" s="302">
        <v>5.2641153325126991E-2</v>
      </c>
      <c r="I79" s="302">
        <v>4.5323756922217004E-2</v>
      </c>
      <c r="J79" s="302">
        <f t="shared" si="43"/>
        <v>0.97976977266158061</v>
      </c>
      <c r="K79" s="303"/>
      <c r="L79" s="302">
        <v>0.63770458767423654</v>
      </c>
      <c r="M79" s="302">
        <v>3.7634960996691773E-2</v>
      </c>
      <c r="N79" s="302">
        <v>3.3095406126990058E-2</v>
      </c>
      <c r="O79" s="302">
        <f t="shared" si="44"/>
        <v>0.70843495479791829</v>
      </c>
    </row>
    <row r="80" spans="1:15" s="236" customFormat="1" x14ac:dyDescent="0.2">
      <c r="A80" s="237" t="str">
        <f>name!E$7</f>
        <v>Administrative and secretarial occupations</v>
      </c>
      <c r="B80" s="302">
        <v>0.28225993971621066</v>
      </c>
      <c r="C80" s="302">
        <v>8.792242273310788E-2</v>
      </c>
      <c r="D80" s="302">
        <v>1.7349075706429247E-2</v>
      </c>
      <c r="E80" s="302">
        <f t="shared" si="42"/>
        <v>0.38753143815574781</v>
      </c>
      <c r="F80" s="303"/>
      <c r="G80" s="302">
        <v>0.30978879351335475</v>
      </c>
      <c r="H80" s="302">
        <v>0.11954570980401402</v>
      </c>
      <c r="I80" s="302">
        <v>1.9286016366299806E-2</v>
      </c>
      <c r="J80" s="302">
        <f t="shared" si="43"/>
        <v>0.44862051968366856</v>
      </c>
      <c r="K80" s="303"/>
      <c r="L80" s="302">
        <v>0.23112226532475363</v>
      </c>
      <c r="M80" s="302">
        <v>7.1107369803580109E-2</v>
      </c>
      <c r="N80" s="302">
        <v>1.33216771750603E-2</v>
      </c>
      <c r="O80" s="302">
        <f t="shared" si="44"/>
        <v>0.315551312303394</v>
      </c>
    </row>
    <row r="81" spans="1:15" s="236" customFormat="1" x14ac:dyDescent="0.2">
      <c r="A81" s="237" t="str">
        <f>name!E$8</f>
        <v>Skilled trades occupations</v>
      </c>
      <c r="B81" s="302">
        <v>0.69238232201984917</v>
      </c>
      <c r="C81" s="302">
        <v>2.9362617049480372E-2</v>
      </c>
      <c r="D81" s="302">
        <v>7.1712653706400883E-2</v>
      </c>
      <c r="E81" s="302">
        <f t="shared" si="42"/>
        <v>0.79345759277573047</v>
      </c>
      <c r="F81" s="303"/>
      <c r="G81" s="302">
        <v>0.61621357295648305</v>
      </c>
      <c r="H81" s="302">
        <v>2.3986021379249215E-2</v>
      </c>
      <c r="I81" s="302">
        <v>5.2594519902589044E-2</v>
      </c>
      <c r="J81" s="302">
        <f>SUM(G81:I81)</f>
        <v>0.69279411423832127</v>
      </c>
      <c r="K81" s="303"/>
      <c r="L81" s="302">
        <v>0.37432500861762391</v>
      </c>
      <c r="M81" s="302">
        <v>2.0812422449499574E-2</v>
      </c>
      <c r="N81" s="302">
        <v>5.3210191879599758E-2</v>
      </c>
      <c r="O81" s="302">
        <f t="shared" si="44"/>
        <v>0.44834762294672326</v>
      </c>
    </row>
    <row r="82" spans="1:15" s="236" customFormat="1" x14ac:dyDescent="0.2">
      <c r="A82" s="237" t="str">
        <f>name!E$9</f>
        <v>Caring, leisure and other service occupations</v>
      </c>
      <c r="B82" s="302">
        <v>6.1438834910050436E-2</v>
      </c>
      <c r="C82" s="302">
        <v>2.0752325860509905E-2</v>
      </c>
      <c r="D82" s="302">
        <v>1.0775145799921443E-2</v>
      </c>
      <c r="E82" s="302">
        <f t="shared" si="42"/>
        <v>9.2966306570481785E-2</v>
      </c>
      <c r="F82" s="303"/>
      <c r="G82" s="302">
        <v>5.5959327555676112E-2</v>
      </c>
      <c r="H82" s="302">
        <v>2.4839492974380432E-2</v>
      </c>
      <c r="I82" s="302">
        <v>1.4430904783587705E-2</v>
      </c>
      <c r="J82" s="302">
        <f t="shared" ref="J82:J85" si="45">SUM(G82:I82)</f>
        <v>9.5229725313644251E-2</v>
      </c>
      <c r="K82" s="303"/>
      <c r="L82" s="302">
        <v>3.8310881411327491E-2</v>
      </c>
      <c r="M82" s="302">
        <v>1.3571698766809739E-2</v>
      </c>
      <c r="N82" s="302">
        <v>1.7072829778319008E-2</v>
      </c>
      <c r="O82" s="302">
        <f t="shared" si="44"/>
        <v>6.8955409956456243E-2</v>
      </c>
    </row>
    <row r="83" spans="1:15" s="236" customFormat="1" x14ac:dyDescent="0.2">
      <c r="A83" s="237" t="str">
        <f>name!E$10</f>
        <v>Sales and customer service occupations</v>
      </c>
      <c r="B83" s="302">
        <v>0.10685305760434706</v>
      </c>
      <c r="C83" s="302">
        <v>3.3109076896849984E-2</v>
      </c>
      <c r="D83" s="302">
        <v>1.0207038682653224E-2</v>
      </c>
      <c r="E83" s="302">
        <f t="shared" si="42"/>
        <v>0.15016917318385026</v>
      </c>
      <c r="F83" s="303"/>
      <c r="G83" s="302">
        <v>0.11313000328167679</v>
      </c>
      <c r="H83" s="302">
        <v>4.3760074785643803E-2</v>
      </c>
      <c r="I83" s="302">
        <v>9.1218083347598053E-3</v>
      </c>
      <c r="J83" s="302">
        <f t="shared" si="45"/>
        <v>0.16601188640208039</v>
      </c>
      <c r="K83" s="303"/>
      <c r="L83" s="302">
        <v>8.4821217264440321E-2</v>
      </c>
      <c r="M83" s="302">
        <v>4.1543087228692759E-2</v>
      </c>
      <c r="N83" s="302">
        <v>6.5060661138140767E-3</v>
      </c>
      <c r="O83" s="302">
        <f t="shared" si="44"/>
        <v>0.13287037060694715</v>
      </c>
    </row>
    <row r="84" spans="1:15" s="236" customFormat="1" x14ac:dyDescent="0.2">
      <c r="A84" s="237" t="str">
        <f>name!E$11</f>
        <v>Process, plant and machine operatives</v>
      </c>
      <c r="B84" s="302">
        <v>0.27422569141270836</v>
      </c>
      <c r="C84" s="302">
        <v>3.3972966162934652E-2</v>
      </c>
      <c r="D84" s="302">
        <v>1.7743953983947798E-2</v>
      </c>
      <c r="E84" s="302">
        <f t="shared" si="42"/>
        <v>0.32594261155959081</v>
      </c>
      <c r="F84" s="303"/>
      <c r="G84" s="302">
        <v>0.2215941509560645</v>
      </c>
      <c r="H84" s="302">
        <v>3.8688218654102415E-2</v>
      </c>
      <c r="I84" s="302">
        <v>2.1250549201539192E-2</v>
      </c>
      <c r="J84" s="302">
        <f t="shared" si="45"/>
        <v>0.28153291881170611</v>
      </c>
      <c r="K84" s="303"/>
      <c r="L84" s="302">
        <v>0.13367355758478847</v>
      </c>
      <c r="M84" s="302">
        <v>2.6983883744407879E-2</v>
      </c>
      <c r="N84" s="302">
        <v>1.8198272707311964E-2</v>
      </c>
      <c r="O84" s="302">
        <f t="shared" si="44"/>
        <v>0.17885571403650832</v>
      </c>
    </row>
    <row r="85" spans="1:15" s="236" customFormat="1" x14ac:dyDescent="0.2">
      <c r="A85" s="237" t="str">
        <f>name!E$12</f>
        <v>Elementary occupations</v>
      </c>
      <c r="B85" s="302">
        <v>0.13851200149285159</v>
      </c>
      <c r="C85" s="302">
        <v>1.9125732598393598E-2</v>
      </c>
      <c r="D85" s="302">
        <v>1.2634489771969008E-2</v>
      </c>
      <c r="E85" s="302">
        <f t="shared" si="42"/>
        <v>0.17027222386321419</v>
      </c>
      <c r="F85" s="303"/>
      <c r="G85" s="302">
        <v>0.11184591971183701</v>
      </c>
      <c r="H85" s="302">
        <v>2.1656532246866964E-2</v>
      </c>
      <c r="I85" s="302">
        <v>9.8357912397871311E-3</v>
      </c>
      <c r="J85" s="302">
        <f t="shared" si="45"/>
        <v>0.14333824319849109</v>
      </c>
      <c r="K85" s="303"/>
      <c r="L85" s="302">
        <v>8.7460004511481712E-2</v>
      </c>
      <c r="M85" s="302">
        <v>2.9412218193712845E-2</v>
      </c>
      <c r="N85" s="302">
        <v>1.4949715275779011E-2</v>
      </c>
      <c r="O85" s="302">
        <f t="shared" si="44"/>
        <v>0.13182193798097355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4.0285213465194651</v>
      </c>
      <c r="C87" s="311">
        <f t="shared" ref="C87:E87" si="46">SUM(C77:C85)</f>
        <v>0.3245503168123306</v>
      </c>
      <c r="D87" s="311">
        <f t="shared" si="46"/>
        <v>0.3159283366682043</v>
      </c>
      <c r="E87" s="311">
        <f t="shared" si="46"/>
        <v>4.6689999999999996</v>
      </c>
      <c r="F87" s="311"/>
      <c r="G87" s="311">
        <f t="shared" ref="G87:J87" si="47">SUM(G77:G85)</f>
        <v>4.7798766692102399</v>
      </c>
      <c r="H87" s="311">
        <f t="shared" si="47"/>
        <v>0.44441914230771717</v>
      </c>
      <c r="I87" s="311">
        <f t="shared" si="47"/>
        <v>0.33470418848204952</v>
      </c>
      <c r="J87" s="311">
        <f t="shared" si="47"/>
        <v>5.5590000000000064</v>
      </c>
      <c r="K87" s="311"/>
      <c r="L87" s="311">
        <f t="shared" ref="L87:O87" si="48">SUM(L77:L85)</f>
        <v>3.6178204908564027</v>
      </c>
      <c r="M87" s="311">
        <f t="shared" si="48"/>
        <v>0.34762458663861945</v>
      </c>
      <c r="N87" s="311">
        <f t="shared" si="48"/>
        <v>0.28755492250497239</v>
      </c>
      <c r="O87" s="311">
        <f t="shared" si="48"/>
        <v>4.2529999999999939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2.2665567196167427</v>
      </c>
      <c r="C94" s="302">
        <v>0.11323301803516624</v>
      </c>
      <c r="D94" s="302">
        <v>0.39961358074314046</v>
      </c>
      <c r="E94" s="302">
        <f>SUM(B94:D94)</f>
        <v>2.7794033183950493</v>
      </c>
      <c r="F94" s="303"/>
      <c r="G94" s="302">
        <v>2.5398448261797451</v>
      </c>
      <c r="H94" s="302">
        <v>0.22879216947041456</v>
      </c>
      <c r="I94" s="302">
        <v>0.45181199388439208</v>
      </c>
      <c r="J94" s="302">
        <f>SUM(G94:I94)</f>
        <v>3.2204489895345514</v>
      </c>
      <c r="K94" s="303"/>
      <c r="L94" s="302">
        <v>1.884783366599696</v>
      </c>
      <c r="M94" s="302">
        <v>0.21138044728266808</v>
      </c>
      <c r="N94" s="302">
        <v>0.39900297149701747</v>
      </c>
      <c r="O94" s="302">
        <f>SUM(L94:N94)</f>
        <v>2.4951667853793813</v>
      </c>
    </row>
    <row r="95" spans="1:15" s="236" customFormat="1" x14ac:dyDescent="0.2">
      <c r="A95" s="237" t="str">
        <f>name!E$5</f>
        <v>Professional occupations</v>
      </c>
      <c r="B95" s="302">
        <v>2.8456782290510803</v>
      </c>
      <c r="C95" s="302">
        <v>0.10702632676942918</v>
      </c>
      <c r="D95" s="302">
        <v>0.25607553237386593</v>
      </c>
      <c r="E95" s="302">
        <f t="shared" ref="E95:E102" si="49">SUM(B95:D95)</f>
        <v>3.2087800881943753</v>
      </c>
      <c r="F95" s="303"/>
      <c r="G95" s="302">
        <v>3.6714907079189825</v>
      </c>
      <c r="H95" s="302">
        <v>0.20402724136911535</v>
      </c>
      <c r="I95" s="302">
        <v>0.24688603318467228</v>
      </c>
      <c r="J95" s="302">
        <f t="shared" ref="J95:J97" si="50">SUM(G95:I95)</f>
        <v>4.1224039824727701</v>
      </c>
      <c r="K95" s="303"/>
      <c r="L95" s="302">
        <v>3.624146033367273</v>
      </c>
      <c r="M95" s="302">
        <v>0.18238995024887764</v>
      </c>
      <c r="N95" s="302">
        <v>0.14957996028426843</v>
      </c>
      <c r="O95" s="302">
        <f t="shared" ref="O95:O102" si="51">SUM(L95:N95)</f>
        <v>3.9561159439004188</v>
      </c>
    </row>
    <row r="96" spans="1:15" s="236" customFormat="1" x14ac:dyDescent="0.2">
      <c r="A96" s="237" t="str">
        <f>name!E$6</f>
        <v>Associate professional occupations</v>
      </c>
      <c r="B96" s="302">
        <v>2.1637672007182118</v>
      </c>
      <c r="C96" s="302">
        <v>0.14112921785558119</v>
      </c>
      <c r="D96" s="302">
        <v>0.33071476257625948</v>
      </c>
      <c r="E96" s="302">
        <f t="shared" si="49"/>
        <v>2.6356111811500522</v>
      </c>
      <c r="F96" s="303"/>
      <c r="G96" s="302">
        <v>2.494530848652706</v>
      </c>
      <c r="H96" s="302">
        <v>0.2003963996824083</v>
      </c>
      <c r="I96" s="302">
        <v>0.23927680855118894</v>
      </c>
      <c r="J96" s="302">
        <f t="shared" si="50"/>
        <v>2.934204056886303</v>
      </c>
      <c r="K96" s="303"/>
      <c r="L96" s="302">
        <v>2.0211097635660766</v>
      </c>
      <c r="M96" s="302">
        <v>0.14114940760119676</v>
      </c>
      <c r="N96" s="302">
        <v>0.19880405663739126</v>
      </c>
      <c r="O96" s="302">
        <f t="shared" si="51"/>
        <v>2.3610632278046646</v>
      </c>
    </row>
    <row r="97" spans="1:15" s="236" customFormat="1" x14ac:dyDescent="0.2">
      <c r="A97" s="237" t="str">
        <f>name!E$7</f>
        <v>Administrative and secretarial occupations</v>
      </c>
      <c r="B97" s="302">
        <v>1.0412471247278483</v>
      </c>
      <c r="C97" s="302">
        <v>0.34979016649745609</v>
      </c>
      <c r="D97" s="302">
        <v>7.2380614675933472E-2</v>
      </c>
      <c r="E97" s="302">
        <f t="shared" si="49"/>
        <v>1.4634179059012378</v>
      </c>
      <c r="F97" s="303"/>
      <c r="G97" s="302">
        <v>1.1256197163149357</v>
      </c>
      <c r="H97" s="302">
        <v>0.42796455861900407</v>
      </c>
      <c r="I97" s="302">
        <v>6.0907408112491374E-2</v>
      </c>
      <c r="J97" s="302">
        <f t="shared" si="50"/>
        <v>1.6144916830464313</v>
      </c>
      <c r="K97" s="303"/>
      <c r="L97" s="302">
        <v>0.89987632068977585</v>
      </c>
      <c r="M97" s="302">
        <v>0.26665320859481473</v>
      </c>
      <c r="N97" s="302">
        <v>3.5789403214908401E-2</v>
      </c>
      <c r="O97" s="302">
        <f t="shared" si="51"/>
        <v>1.2023189324994989</v>
      </c>
    </row>
    <row r="98" spans="1:15" s="236" customFormat="1" x14ac:dyDescent="0.2">
      <c r="A98" s="237" t="str">
        <f>name!E$8</f>
        <v>Skilled trades occupations</v>
      </c>
      <c r="B98" s="302">
        <v>2.9938188967565869</v>
      </c>
      <c r="C98" s="302">
        <v>0.1502657925911263</v>
      </c>
      <c r="D98" s="302">
        <v>0.71100804781486449</v>
      </c>
      <c r="E98" s="302">
        <f t="shared" si="49"/>
        <v>3.8550927371625776</v>
      </c>
      <c r="F98" s="303"/>
      <c r="G98" s="302">
        <v>2.5424314097077048</v>
      </c>
      <c r="H98" s="302">
        <v>0.13950237932536635</v>
      </c>
      <c r="I98" s="302">
        <v>0.55096245353284456</v>
      </c>
      <c r="J98" s="302">
        <f>SUM(G98:I98)</f>
        <v>3.232896242565916</v>
      </c>
      <c r="K98" s="303"/>
      <c r="L98" s="302">
        <v>1.6552030834825999</v>
      </c>
      <c r="M98" s="302">
        <v>0.12895881821825333</v>
      </c>
      <c r="N98" s="302">
        <v>0.49011546419350599</v>
      </c>
      <c r="O98" s="302">
        <f t="shared" si="51"/>
        <v>2.2742773658943594</v>
      </c>
    </row>
    <row r="99" spans="1:15" s="236" customFormat="1" x14ac:dyDescent="0.2">
      <c r="A99" s="237" t="str">
        <f>name!E$9</f>
        <v>Caring, leisure and other service occupations</v>
      </c>
      <c r="B99" s="302">
        <v>0.18074845404965012</v>
      </c>
      <c r="C99" s="302">
        <v>3.2708973488985174E-2</v>
      </c>
      <c r="D99" s="302">
        <v>3.7032840846273805E-2</v>
      </c>
      <c r="E99" s="302">
        <f t="shared" si="49"/>
        <v>0.25049026838490906</v>
      </c>
      <c r="F99" s="303"/>
      <c r="G99" s="302">
        <v>0.20323393629400724</v>
      </c>
      <c r="H99" s="302">
        <v>4.3698925105865725E-2</v>
      </c>
      <c r="I99" s="302">
        <v>4.3504264872931304E-2</v>
      </c>
      <c r="J99" s="302">
        <f t="shared" ref="J99:J102" si="52">SUM(G99:I99)</f>
        <v>0.29043712627280427</v>
      </c>
      <c r="K99" s="303"/>
      <c r="L99" s="302">
        <v>0.19442213512789439</v>
      </c>
      <c r="M99" s="302">
        <v>2.7240668268315855E-2</v>
      </c>
      <c r="N99" s="302">
        <v>3.8208543000232013E-2</v>
      </c>
      <c r="O99" s="302">
        <f t="shared" si="51"/>
        <v>0.25987134639644227</v>
      </c>
    </row>
    <row r="100" spans="1:15" s="236" customFormat="1" x14ac:dyDescent="0.2">
      <c r="A100" s="237" t="str">
        <f>name!E$10</f>
        <v>Sales and customer service occupations</v>
      </c>
      <c r="B100" s="302">
        <v>0.40142893177557448</v>
      </c>
      <c r="C100" s="302">
        <v>0.10127086682161138</v>
      </c>
      <c r="D100" s="302">
        <v>7.4505695049962503E-2</v>
      </c>
      <c r="E100" s="302">
        <f t="shared" si="49"/>
        <v>0.57720549364714835</v>
      </c>
      <c r="F100" s="303"/>
      <c r="G100" s="302">
        <v>0.39760989604279312</v>
      </c>
      <c r="H100" s="302">
        <v>0.13590517394987131</v>
      </c>
      <c r="I100" s="302">
        <v>4.8847622054364513E-2</v>
      </c>
      <c r="J100" s="302">
        <f t="shared" si="52"/>
        <v>0.58236269204702895</v>
      </c>
      <c r="K100" s="303"/>
      <c r="L100" s="302">
        <v>0.35649821580084867</v>
      </c>
      <c r="M100" s="302">
        <v>0.11069349133244563</v>
      </c>
      <c r="N100" s="302">
        <v>3.1498114049569689E-2</v>
      </c>
      <c r="O100" s="302">
        <f t="shared" si="51"/>
        <v>0.49868982118286398</v>
      </c>
    </row>
    <row r="101" spans="1:15" s="236" customFormat="1" x14ac:dyDescent="0.2">
      <c r="A101" s="237" t="str">
        <f>name!E$11</f>
        <v>Process, plant and machine operatives</v>
      </c>
      <c r="B101" s="302">
        <v>1.8559368767236415</v>
      </c>
      <c r="C101" s="302">
        <v>0.12839582681846448</v>
      </c>
      <c r="D101" s="302">
        <v>0.11290557044802463</v>
      </c>
      <c r="E101" s="302">
        <f t="shared" si="49"/>
        <v>2.0972382739901305</v>
      </c>
      <c r="F101" s="303"/>
      <c r="G101" s="302">
        <v>1.6405647910282875</v>
      </c>
      <c r="H101" s="302">
        <v>0.15786067587872116</v>
      </c>
      <c r="I101" s="302">
        <v>0.11871250842032771</v>
      </c>
      <c r="J101" s="302">
        <f t="shared" si="52"/>
        <v>1.9171379753273363</v>
      </c>
      <c r="K101" s="303"/>
      <c r="L101" s="302">
        <v>1.1271812297154769</v>
      </c>
      <c r="M101" s="302">
        <v>0.14579782594632776</v>
      </c>
      <c r="N101" s="302">
        <v>9.4596555576368493E-2</v>
      </c>
      <c r="O101" s="302">
        <f t="shared" si="51"/>
        <v>1.3675756112381732</v>
      </c>
    </row>
    <row r="102" spans="1:15" s="236" customFormat="1" x14ac:dyDescent="0.2">
      <c r="A102" s="237" t="str">
        <f>name!E$12</f>
        <v>Elementary occupations</v>
      </c>
      <c r="B102" s="302">
        <v>0.76609272268638884</v>
      </c>
      <c r="C102" s="302">
        <v>0.1453343072675396</v>
      </c>
      <c r="D102" s="302">
        <v>0.1303337032205942</v>
      </c>
      <c r="E102" s="302">
        <f t="shared" si="49"/>
        <v>1.0417607331745227</v>
      </c>
      <c r="F102" s="303"/>
      <c r="G102" s="302">
        <v>0.64826266454932813</v>
      </c>
      <c r="H102" s="302">
        <v>0.15234505155017738</v>
      </c>
      <c r="I102" s="302">
        <v>6.6009535747365636E-2</v>
      </c>
      <c r="J102" s="302">
        <f t="shared" si="52"/>
        <v>0.86661725184687122</v>
      </c>
      <c r="K102" s="303"/>
      <c r="L102" s="302">
        <v>0.52476930614632489</v>
      </c>
      <c r="M102" s="302">
        <v>0.18873267963274673</v>
      </c>
      <c r="N102" s="302">
        <v>6.8418979925130491E-2</v>
      </c>
      <c r="O102" s="302">
        <f t="shared" si="51"/>
        <v>0.78192096570420211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14.515275156105725</v>
      </c>
      <c r="C104" s="311">
        <f t="shared" ref="C104:E104" si="53">SUM(C94:C102)</f>
        <v>1.2691544961453594</v>
      </c>
      <c r="D104" s="311">
        <f t="shared" si="53"/>
        <v>2.1245703477489188</v>
      </c>
      <c r="E104" s="311">
        <f t="shared" si="53"/>
        <v>17.909000000000002</v>
      </c>
      <c r="F104" s="311"/>
      <c r="G104" s="311">
        <f t="shared" ref="G104:J104" si="54">SUM(G94:G102)</f>
        <v>15.263588796688492</v>
      </c>
      <c r="H104" s="311">
        <f t="shared" si="54"/>
        <v>1.6904925749509441</v>
      </c>
      <c r="I104" s="311">
        <f t="shared" si="54"/>
        <v>1.8269186283605785</v>
      </c>
      <c r="J104" s="311">
        <f t="shared" si="54"/>
        <v>18.781000000000013</v>
      </c>
      <c r="K104" s="311"/>
      <c r="L104" s="311">
        <f t="shared" ref="L104:O104" si="55">SUM(L94:L102)</f>
        <v>12.287989454495968</v>
      </c>
      <c r="M104" s="311">
        <f t="shared" si="55"/>
        <v>1.4029964971256463</v>
      </c>
      <c r="N104" s="311">
        <f t="shared" si="55"/>
        <v>1.5060140483783921</v>
      </c>
      <c r="O104" s="311">
        <f t="shared" si="55"/>
        <v>15.197000000000005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8.6866644899952605E-2</v>
      </c>
      <c r="C111" s="302">
        <v>1.9907642054518573E-3</v>
      </c>
      <c r="D111" s="302">
        <v>8.4786527043123495E-3</v>
      </c>
      <c r="E111" s="302">
        <f>SUM(B111:D111)</f>
        <v>9.7336061809716809E-2</v>
      </c>
      <c r="F111" s="303"/>
      <c r="G111" s="302">
        <v>0.15457118242316306</v>
      </c>
      <c r="H111" s="302">
        <v>4.9125349702124118E-3</v>
      </c>
      <c r="I111" s="302">
        <v>1.6906248311561761E-2</v>
      </c>
      <c r="J111" s="302">
        <f>SUM(G111:I111)</f>
        <v>0.17638996570493723</v>
      </c>
      <c r="K111" s="303"/>
      <c r="L111" s="302">
        <v>0.14143252436276438</v>
      </c>
      <c r="M111" s="302">
        <v>5.2445274883303576E-3</v>
      </c>
      <c r="N111" s="302">
        <v>9.4285782935210703E-3</v>
      </c>
      <c r="O111" s="302">
        <f>SUM(L111:N111)</f>
        <v>0.15610563014461579</v>
      </c>
    </row>
    <row r="112" spans="1:15" s="236" customFormat="1" x14ac:dyDescent="0.2">
      <c r="A112" s="237" t="str">
        <f>name!E$5</f>
        <v>Professional occupations</v>
      </c>
      <c r="B112" s="302">
        <v>0.16027676496032062</v>
      </c>
      <c r="C112" s="302">
        <v>2.1017115604937569E-3</v>
      </c>
      <c r="D112" s="302">
        <v>1.1703086064756476E-2</v>
      </c>
      <c r="E112" s="302">
        <f t="shared" ref="E112:E119" si="56">SUM(B112:D112)</f>
        <v>0.17408156258557086</v>
      </c>
      <c r="F112" s="303"/>
      <c r="G112" s="302">
        <v>0.32482800707478821</v>
      </c>
      <c r="H112" s="302">
        <v>4.6742236830136074E-3</v>
      </c>
      <c r="I112" s="302">
        <v>1.5272706788743469E-2</v>
      </c>
      <c r="J112" s="302">
        <f t="shared" ref="J112:J114" si="57">SUM(G112:I112)</f>
        <v>0.34477493754654531</v>
      </c>
      <c r="K112" s="303"/>
      <c r="L112" s="302">
        <v>0.39670147698115477</v>
      </c>
      <c r="M112" s="302">
        <v>4.7007699313545183E-3</v>
      </c>
      <c r="N112" s="302">
        <v>6.5996608916758749E-3</v>
      </c>
      <c r="O112" s="302">
        <f t="shared" ref="O112:O119" si="58">SUM(L112:N112)</f>
        <v>0.40800190780418516</v>
      </c>
    </row>
    <row r="113" spans="1:15" s="236" customFormat="1" x14ac:dyDescent="0.2">
      <c r="A113" s="237" t="str">
        <f>name!E$6</f>
        <v>Associate professional occupations</v>
      </c>
      <c r="B113" s="302">
        <v>0.10111942975680409</v>
      </c>
      <c r="C113" s="302">
        <v>3.7089135406488658E-3</v>
      </c>
      <c r="D113" s="302">
        <v>4.5536614478819794E-3</v>
      </c>
      <c r="E113" s="302">
        <f t="shared" si="56"/>
        <v>0.10938200474533494</v>
      </c>
      <c r="F113" s="303"/>
      <c r="G113" s="302">
        <v>0.19546119134502213</v>
      </c>
      <c r="H113" s="302">
        <v>7.0064919690698505E-3</v>
      </c>
      <c r="I113" s="302">
        <v>1.5425884276263452E-2</v>
      </c>
      <c r="J113" s="302">
        <f t="shared" si="57"/>
        <v>0.21789356759035544</v>
      </c>
      <c r="K113" s="303"/>
      <c r="L113" s="302">
        <v>0.18131235813492388</v>
      </c>
      <c r="M113" s="302">
        <v>6.990612899121537E-3</v>
      </c>
      <c r="N113" s="302">
        <v>6.1840071015859281E-3</v>
      </c>
      <c r="O113" s="302">
        <f t="shared" si="58"/>
        <v>0.19448697813563134</v>
      </c>
    </row>
    <row r="114" spans="1:15" s="236" customFormat="1" x14ac:dyDescent="0.2">
      <c r="A114" s="237" t="str">
        <f>name!E$7</f>
        <v>Administrative and secretarial occupations</v>
      </c>
      <c r="B114" s="302">
        <v>4.5745264902214963E-2</v>
      </c>
      <c r="C114" s="302">
        <v>1.0238618810831466E-2</v>
      </c>
      <c r="D114" s="302">
        <v>2.7366470708015422E-3</v>
      </c>
      <c r="E114" s="302">
        <f t="shared" si="56"/>
        <v>5.8720530783847966E-2</v>
      </c>
      <c r="F114" s="303"/>
      <c r="G114" s="302">
        <v>7.0994644644516089E-2</v>
      </c>
      <c r="H114" s="302">
        <v>1.6678903051638279E-2</v>
      </c>
      <c r="I114" s="302">
        <v>5.7411253809458952E-3</v>
      </c>
      <c r="J114" s="302">
        <f t="shared" si="57"/>
        <v>9.3414673077100274E-2</v>
      </c>
      <c r="K114" s="303"/>
      <c r="L114" s="302">
        <v>4.9097742522281496E-2</v>
      </c>
      <c r="M114" s="302">
        <v>1.468393554552419E-2</v>
      </c>
      <c r="N114" s="302">
        <v>2.3781837899610508E-2</v>
      </c>
      <c r="O114" s="302">
        <f t="shared" si="58"/>
        <v>8.7563515967416197E-2</v>
      </c>
    </row>
    <row r="115" spans="1:15" s="236" customFormat="1" x14ac:dyDescent="0.2">
      <c r="A115" s="237" t="str">
        <f>name!E$8</f>
        <v>Skilled trades occupations</v>
      </c>
      <c r="B115" s="302">
        <v>0.15056538459465846</v>
      </c>
      <c r="C115" s="302">
        <v>2.8299848899273521E-3</v>
      </c>
      <c r="D115" s="302">
        <v>1.2147031455562226E-2</v>
      </c>
      <c r="E115" s="302">
        <f t="shared" si="56"/>
        <v>0.16554240094014805</v>
      </c>
      <c r="F115" s="303"/>
      <c r="G115" s="302">
        <v>0.19585402330670393</v>
      </c>
      <c r="H115" s="302">
        <v>3.092937561982752E-3</v>
      </c>
      <c r="I115" s="302">
        <v>2.1365328951353832E-2</v>
      </c>
      <c r="J115" s="302">
        <f>SUM(G115:I115)</f>
        <v>0.22031228982004053</v>
      </c>
      <c r="K115" s="303"/>
      <c r="L115" s="302">
        <v>0.15449633917147884</v>
      </c>
      <c r="M115" s="302">
        <v>2.4450972456420378E-3</v>
      </c>
      <c r="N115" s="302">
        <v>2.3713477094958649E-2</v>
      </c>
      <c r="O115" s="302">
        <f t="shared" si="58"/>
        <v>0.18065491351207952</v>
      </c>
    </row>
    <row r="116" spans="1:15" s="236" customFormat="1" x14ac:dyDescent="0.2">
      <c r="A116" s="237" t="str">
        <f>name!E$9</f>
        <v>Caring, leisure and other service occupations</v>
      </c>
      <c r="B116" s="302">
        <v>1.1224157338490333E-2</v>
      </c>
      <c r="C116" s="302">
        <v>6.1469170833914222E-4</v>
      </c>
      <c r="D116" s="302">
        <v>5.2906932227775869E-4</v>
      </c>
      <c r="E116" s="302">
        <f t="shared" si="56"/>
        <v>1.2367918369107235E-2</v>
      </c>
      <c r="F116" s="303"/>
      <c r="G116" s="302">
        <v>1.7116991223901906E-2</v>
      </c>
      <c r="H116" s="302">
        <v>8.5156581861516576E-4</v>
      </c>
      <c r="I116" s="302">
        <v>1.7009772242892091E-2</v>
      </c>
      <c r="J116" s="302">
        <f t="shared" ref="J116:J119" si="59">SUM(G116:I116)</f>
        <v>3.4978329285409164E-2</v>
      </c>
      <c r="K116" s="303"/>
      <c r="L116" s="302">
        <v>1.6081920384551304E-2</v>
      </c>
      <c r="M116" s="302">
        <v>5.1895690686462278E-4</v>
      </c>
      <c r="N116" s="302">
        <v>1.4242758701987955E-2</v>
      </c>
      <c r="O116" s="302">
        <f t="shared" si="58"/>
        <v>3.0843635993403881E-2</v>
      </c>
    </row>
    <row r="117" spans="1:15" s="236" customFormat="1" x14ac:dyDescent="0.2">
      <c r="A117" s="237" t="str">
        <f>name!E$10</f>
        <v>Sales and customer service occupations</v>
      </c>
      <c r="B117" s="302">
        <v>6.627927362404458E-2</v>
      </c>
      <c r="C117" s="302">
        <v>2.503923031887537E-2</v>
      </c>
      <c r="D117" s="302">
        <v>5.4076894850644541E-3</v>
      </c>
      <c r="E117" s="302">
        <f t="shared" si="56"/>
        <v>9.67261934279844E-2</v>
      </c>
      <c r="F117" s="303"/>
      <c r="G117" s="302">
        <v>9.9239858518806581E-2</v>
      </c>
      <c r="H117" s="302">
        <v>4.38747521861962E-2</v>
      </c>
      <c r="I117" s="302">
        <v>4.569582737785377E-3</v>
      </c>
      <c r="J117" s="302">
        <f t="shared" si="59"/>
        <v>0.14768419344278816</v>
      </c>
      <c r="K117" s="303"/>
      <c r="L117" s="302">
        <v>9.4883403845674438E-2</v>
      </c>
      <c r="M117" s="302">
        <v>4.6288893475060648E-2</v>
      </c>
      <c r="N117" s="302">
        <v>1.7993314456068125E-3</v>
      </c>
      <c r="O117" s="302">
        <f t="shared" si="58"/>
        <v>0.1429716287663419</v>
      </c>
    </row>
    <row r="118" spans="1:15" s="236" customFormat="1" x14ac:dyDescent="0.2">
      <c r="A118" s="237" t="str">
        <f>name!E$11</f>
        <v>Process, plant and machine operatives</v>
      </c>
      <c r="B118" s="302">
        <v>2.8764372359998059E-2</v>
      </c>
      <c r="C118" s="302">
        <v>6.3545663228579442E-4</v>
      </c>
      <c r="D118" s="302">
        <v>5.7220928920355442E-3</v>
      </c>
      <c r="E118" s="302">
        <f t="shared" si="56"/>
        <v>3.5121921884319396E-2</v>
      </c>
      <c r="F118" s="303"/>
      <c r="G118" s="302">
        <v>3.8293620823749173E-2</v>
      </c>
      <c r="H118" s="302">
        <v>9.7937592078483075E-4</v>
      </c>
      <c r="I118" s="302">
        <v>2.8975837670500841E-3</v>
      </c>
      <c r="J118" s="302">
        <f t="shared" si="59"/>
        <v>4.2170580511584087E-2</v>
      </c>
      <c r="K118" s="303"/>
      <c r="L118" s="302">
        <v>3.7447209376890639E-2</v>
      </c>
      <c r="M118" s="302">
        <v>9.6447387572696846E-4</v>
      </c>
      <c r="N118" s="302">
        <v>5.79697416400567E-3</v>
      </c>
      <c r="O118" s="302">
        <f t="shared" si="58"/>
        <v>4.4208657416623276E-2</v>
      </c>
    </row>
    <row r="119" spans="1:15" s="236" customFormat="1" x14ac:dyDescent="0.2">
      <c r="A119" s="237" t="str">
        <f>name!E$12</f>
        <v>Elementary occupations</v>
      </c>
      <c r="B119" s="302">
        <v>8.9577239121385252E-3</v>
      </c>
      <c r="C119" s="302">
        <v>1.5608197472737806E-3</v>
      </c>
      <c r="D119" s="302">
        <v>2.202861794557422E-3</v>
      </c>
      <c r="E119" s="302">
        <f t="shared" si="56"/>
        <v>1.2721405453969728E-2</v>
      </c>
      <c r="F119" s="303"/>
      <c r="G119" s="302">
        <v>1.1982452586119182E-2</v>
      </c>
      <c r="H119" s="302">
        <v>1.8664557868402667E-3</v>
      </c>
      <c r="I119" s="302">
        <v>9.5325546482793368E-3</v>
      </c>
      <c r="J119" s="302">
        <f t="shared" si="59"/>
        <v>2.3381463021238787E-2</v>
      </c>
      <c r="K119" s="303"/>
      <c r="L119" s="302">
        <v>8.8380757305400841E-3</v>
      </c>
      <c r="M119" s="302">
        <v>1.2287211800933256E-3</v>
      </c>
      <c r="N119" s="302">
        <v>1.2096335349069787E-2</v>
      </c>
      <c r="O119" s="302">
        <f t="shared" si="58"/>
        <v>2.2163132259703199E-2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0.65979901634862237</v>
      </c>
      <c r="C121" s="311">
        <f t="shared" ref="C121:E121" si="60">SUM(C111:C119)</f>
        <v>4.8720191414127381E-2</v>
      </c>
      <c r="D121" s="311">
        <f t="shared" si="60"/>
        <v>5.3480792237249761E-2</v>
      </c>
      <c r="E121" s="311">
        <f t="shared" si="60"/>
        <v>0.76199999999999934</v>
      </c>
      <c r="F121" s="311"/>
      <c r="G121" s="311">
        <f t="shared" ref="G121:J121" si="61">SUM(G111:G119)</f>
        <v>1.1083419719467704</v>
      </c>
      <c r="H121" s="311">
        <f t="shared" si="61"/>
        <v>8.3937240948353364E-2</v>
      </c>
      <c r="I121" s="311">
        <f t="shared" si="61"/>
        <v>0.10872078710487529</v>
      </c>
      <c r="J121" s="311">
        <f t="shared" si="61"/>
        <v>1.300999999999999</v>
      </c>
      <c r="K121" s="311"/>
      <c r="L121" s="311">
        <f t="shared" ref="L121:O121" si="62">SUM(L111:L119)</f>
        <v>1.0802910505102599</v>
      </c>
      <c r="M121" s="311">
        <f t="shared" si="62"/>
        <v>8.3065988547718211E-2</v>
      </c>
      <c r="N121" s="311">
        <f t="shared" si="62"/>
        <v>0.10364296094202226</v>
      </c>
      <c r="O121" s="311">
        <f t="shared" si="62"/>
        <v>1.2670000000000003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0.26343429895036363</v>
      </c>
      <c r="C128" s="302">
        <v>1.0598674709562359E-2</v>
      </c>
      <c r="D128" s="302">
        <v>5.7464896432010996E-3</v>
      </c>
      <c r="E128" s="302">
        <f>SUM(B128:D128)</f>
        <v>0.27977946330312714</v>
      </c>
      <c r="F128" s="303"/>
      <c r="G128" s="302">
        <v>0.31465339453074909</v>
      </c>
      <c r="H128" s="302">
        <v>3.5808025405609969E-2</v>
      </c>
      <c r="I128" s="302">
        <v>2.9626037245087555E-2</v>
      </c>
      <c r="J128" s="302">
        <f>SUM(G128:I128)</f>
        <v>0.3800874571814466</v>
      </c>
      <c r="K128" s="303"/>
      <c r="L128" s="302">
        <v>0.38098006266748874</v>
      </c>
      <c r="M128" s="302">
        <v>4.7136645657898615E-2</v>
      </c>
      <c r="N128" s="302">
        <v>3.3685511104776189E-2</v>
      </c>
      <c r="O128" s="302">
        <f>SUM(L128:N128)</f>
        <v>0.46180221943016353</v>
      </c>
    </row>
    <row r="129" spans="1:15" s="236" customFormat="1" x14ac:dyDescent="0.2">
      <c r="A129" s="237" t="str">
        <f>name!E$5</f>
        <v>Professional occupations</v>
      </c>
      <c r="B129" s="302">
        <v>0.25095478496947982</v>
      </c>
      <c r="C129" s="302">
        <v>2.0946604927214899E-2</v>
      </c>
      <c r="D129" s="302">
        <v>6.0308669606095218E-3</v>
      </c>
      <c r="E129" s="302">
        <f t="shared" ref="E129:E136" si="63">SUM(B129:D129)</f>
        <v>0.27793225685730422</v>
      </c>
      <c r="F129" s="303"/>
      <c r="G129" s="302">
        <v>0.33648735566580884</v>
      </c>
      <c r="H129" s="302">
        <v>3.3513603657253012E-2</v>
      </c>
      <c r="I129" s="302">
        <v>1.3446149210448564E-2</v>
      </c>
      <c r="J129" s="302">
        <f t="shared" ref="J129:J131" si="64">SUM(G129:I129)</f>
        <v>0.38344710853351044</v>
      </c>
      <c r="K129" s="303"/>
      <c r="L129" s="302">
        <v>0.51013126064367798</v>
      </c>
      <c r="M129" s="302">
        <v>4.7017636916354105E-2</v>
      </c>
      <c r="N129" s="302">
        <v>1.3154203462894972E-2</v>
      </c>
      <c r="O129" s="302">
        <f t="shared" ref="O129:O136" si="65">SUM(L129:N129)</f>
        <v>0.57030310102292703</v>
      </c>
    </row>
    <row r="130" spans="1:15" s="236" customFormat="1" x14ac:dyDescent="0.2">
      <c r="A130" s="237" t="str">
        <f>name!E$6</f>
        <v>Associate professional occupations</v>
      </c>
      <c r="B130" s="302">
        <v>0.26039292669127284</v>
      </c>
      <c r="C130" s="302">
        <v>2.3518938999983204E-2</v>
      </c>
      <c r="D130" s="302">
        <v>8.4911863554825891E-3</v>
      </c>
      <c r="E130" s="302">
        <f t="shared" si="63"/>
        <v>0.29240305204673861</v>
      </c>
      <c r="F130" s="303"/>
      <c r="G130" s="302">
        <v>0.30396900242702235</v>
      </c>
      <c r="H130" s="302">
        <v>2.903678823878935E-2</v>
      </c>
      <c r="I130" s="302">
        <v>8.1173512761139443E-3</v>
      </c>
      <c r="J130" s="302">
        <f t="shared" si="64"/>
        <v>0.34112314194192567</v>
      </c>
      <c r="K130" s="303"/>
      <c r="L130" s="302">
        <v>0.38535689522876976</v>
      </c>
      <c r="M130" s="302">
        <v>3.0396958046507581E-2</v>
      </c>
      <c r="N130" s="302">
        <v>9.9765585124059232E-3</v>
      </c>
      <c r="O130" s="302">
        <f t="shared" si="65"/>
        <v>0.42573041178768328</v>
      </c>
    </row>
    <row r="131" spans="1:15" s="236" customFormat="1" x14ac:dyDescent="0.2">
      <c r="A131" s="237" t="str">
        <f>name!E$7</f>
        <v>Administrative and secretarial occupations</v>
      </c>
      <c r="B131" s="302">
        <v>9.5897358048183765E-2</v>
      </c>
      <c r="C131" s="302">
        <v>3.9470756612446666E-2</v>
      </c>
      <c r="D131" s="302">
        <v>3.1924558475465679E-3</v>
      </c>
      <c r="E131" s="302">
        <f t="shared" si="63"/>
        <v>0.13856057050817699</v>
      </c>
      <c r="F131" s="303"/>
      <c r="G131" s="302">
        <v>8.9149177218278322E-2</v>
      </c>
      <c r="H131" s="302">
        <v>4.638546342045545E-2</v>
      </c>
      <c r="I131" s="302">
        <v>1.7054254979202974E-3</v>
      </c>
      <c r="J131" s="302">
        <f t="shared" si="64"/>
        <v>0.13724006613665407</v>
      </c>
      <c r="K131" s="303"/>
      <c r="L131" s="302">
        <v>9.0806444360870125E-2</v>
      </c>
      <c r="M131" s="302">
        <v>5.2232985903511712E-2</v>
      </c>
      <c r="N131" s="302">
        <v>2.7010251506551556E-3</v>
      </c>
      <c r="O131" s="302">
        <f t="shared" si="65"/>
        <v>0.145740455415037</v>
      </c>
    </row>
    <row r="132" spans="1:15" s="236" customFormat="1" x14ac:dyDescent="0.2">
      <c r="A132" s="237" t="str">
        <f>name!E$8</f>
        <v>Skilled trades occupations</v>
      </c>
      <c r="B132" s="302">
        <v>0.14759315195210632</v>
      </c>
      <c r="C132" s="302">
        <v>1.6329612755163321E-2</v>
      </c>
      <c r="D132" s="302">
        <v>1.3614306371343815E-2</v>
      </c>
      <c r="E132" s="302">
        <f t="shared" si="63"/>
        <v>0.17753707107861344</v>
      </c>
      <c r="F132" s="303"/>
      <c r="G132" s="302">
        <v>0.14852218868322747</v>
      </c>
      <c r="H132" s="302">
        <v>4.2402424868876964E-2</v>
      </c>
      <c r="I132" s="302">
        <v>3.3639258457063656E-2</v>
      </c>
      <c r="J132" s="302">
        <f>SUM(G132:I132)</f>
        <v>0.22456387200916811</v>
      </c>
      <c r="K132" s="303"/>
      <c r="L132" s="302">
        <v>0.18459806167136095</v>
      </c>
      <c r="M132" s="302">
        <v>6.4651354929166099E-2</v>
      </c>
      <c r="N132" s="302">
        <v>3.6560095656984433E-2</v>
      </c>
      <c r="O132" s="302">
        <f t="shared" si="65"/>
        <v>0.2858095122575115</v>
      </c>
    </row>
    <row r="133" spans="1:15" s="236" customFormat="1" x14ac:dyDescent="0.2">
      <c r="A133" s="237" t="str">
        <f>name!E$9</f>
        <v>Caring, leisure and other service occupations</v>
      </c>
      <c r="B133" s="302">
        <v>4.0752622833501062E-2</v>
      </c>
      <c r="C133" s="302">
        <v>7.6917548196654018E-3</v>
      </c>
      <c r="D133" s="302">
        <v>5.4991127125624964E-3</v>
      </c>
      <c r="E133" s="302">
        <f t="shared" si="63"/>
        <v>5.3943490365728958E-2</v>
      </c>
      <c r="F133" s="303"/>
      <c r="G133" s="302">
        <v>4.1446061049775614E-2</v>
      </c>
      <c r="H133" s="302">
        <v>1.0987886979153576E-2</v>
      </c>
      <c r="I133" s="302">
        <v>1.2492644923923154E-3</v>
      </c>
      <c r="J133" s="302">
        <f t="shared" ref="J133:J136" si="66">SUM(G133:I133)</f>
        <v>5.3683212521321501E-2</v>
      </c>
      <c r="K133" s="303"/>
      <c r="L133" s="302">
        <v>6.1215090898708129E-2</v>
      </c>
      <c r="M133" s="302">
        <v>1.0859199120580131E-2</v>
      </c>
      <c r="N133" s="302">
        <v>1.7898340172753753E-3</v>
      </c>
      <c r="O133" s="302">
        <f t="shared" si="65"/>
        <v>7.3864124036563644E-2</v>
      </c>
    </row>
    <row r="134" spans="1:15" s="236" customFormat="1" x14ac:dyDescent="0.2">
      <c r="A134" s="237" t="str">
        <f>name!E$10</f>
        <v>Sales and customer service occupations</v>
      </c>
      <c r="B134" s="302">
        <v>4.3938246647594298E-2</v>
      </c>
      <c r="C134" s="302">
        <v>2.1537312482581009E-2</v>
      </c>
      <c r="D134" s="302">
        <v>2.4529801210849619E-3</v>
      </c>
      <c r="E134" s="302">
        <f t="shared" si="63"/>
        <v>6.7928539251260273E-2</v>
      </c>
      <c r="F134" s="303"/>
      <c r="G134" s="302">
        <v>4.5624951594004301E-2</v>
      </c>
      <c r="H134" s="302">
        <v>2.8361859424777924E-2</v>
      </c>
      <c r="I134" s="302">
        <v>5.2947777041703892E-3</v>
      </c>
      <c r="J134" s="302">
        <f t="shared" si="66"/>
        <v>7.9281588722952615E-2</v>
      </c>
      <c r="K134" s="303"/>
      <c r="L134" s="302">
        <v>6.6536330589871226E-2</v>
      </c>
      <c r="M134" s="302">
        <v>3.7910940300070084E-2</v>
      </c>
      <c r="N134" s="302">
        <v>4.9022552631599993E-3</v>
      </c>
      <c r="O134" s="302">
        <f t="shared" si="65"/>
        <v>0.10934952615310131</v>
      </c>
    </row>
    <row r="135" spans="1:15" s="236" customFormat="1" x14ac:dyDescent="0.2">
      <c r="A135" s="237" t="str">
        <f>name!E$11</f>
        <v>Process, plant and machine operatives</v>
      </c>
      <c r="B135" s="302">
        <v>0.37315612646599611</v>
      </c>
      <c r="C135" s="302">
        <v>1.6478845926686369E-2</v>
      </c>
      <c r="D135" s="302">
        <v>2.8328172855104933E-3</v>
      </c>
      <c r="E135" s="302">
        <f t="shared" si="63"/>
        <v>0.39246778967819296</v>
      </c>
      <c r="F135" s="303"/>
      <c r="G135" s="302">
        <v>0.34681837337131638</v>
      </c>
      <c r="H135" s="302">
        <v>5.5979427423359811E-2</v>
      </c>
      <c r="I135" s="302">
        <v>9.6258616627902336E-3</v>
      </c>
      <c r="J135" s="302">
        <f t="shared" si="66"/>
        <v>0.41242366245746642</v>
      </c>
      <c r="K135" s="303"/>
      <c r="L135" s="302">
        <v>0.46008539945238819</v>
      </c>
      <c r="M135" s="302">
        <v>7.1008613547114519E-2</v>
      </c>
      <c r="N135" s="302">
        <v>1.1370874141322609E-2</v>
      </c>
      <c r="O135" s="302">
        <f t="shared" si="65"/>
        <v>0.54246488714082541</v>
      </c>
    </row>
    <row r="136" spans="1:15" s="236" customFormat="1" x14ac:dyDescent="0.2">
      <c r="A136" s="237" t="str">
        <f>name!E$12</f>
        <v>Elementary occupations</v>
      </c>
      <c r="B136" s="302">
        <v>0.36405931375649303</v>
      </c>
      <c r="C136" s="302">
        <v>1.7607923071809757E-2</v>
      </c>
      <c r="D136" s="302">
        <v>9.7805300825559403E-3</v>
      </c>
      <c r="E136" s="302">
        <f t="shared" si="63"/>
        <v>0.3914477669108587</v>
      </c>
      <c r="F136" s="303"/>
      <c r="G136" s="302">
        <v>0.32261463851128058</v>
      </c>
      <c r="H136" s="302">
        <v>2.2539616209023009E-2</v>
      </c>
      <c r="I136" s="302">
        <v>4.9956357752420867E-3</v>
      </c>
      <c r="J136" s="302">
        <f t="shared" si="66"/>
        <v>0.35014989049554568</v>
      </c>
      <c r="K136" s="303"/>
      <c r="L136" s="302">
        <v>0.34214459587885981</v>
      </c>
      <c r="M136" s="302">
        <v>3.0563793244243454E-2</v>
      </c>
      <c r="N136" s="302">
        <v>7.2273736330788242E-3</v>
      </c>
      <c r="O136" s="302">
        <f t="shared" si="65"/>
        <v>0.37993576275618213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1.8401788303149913</v>
      </c>
      <c r="C138" s="311">
        <f t="shared" ref="C138:E138" si="67">SUM(C128:C136)</f>
        <v>0.17418042430511296</v>
      </c>
      <c r="D138" s="311">
        <f t="shared" si="67"/>
        <v>5.7640745379897482E-2</v>
      </c>
      <c r="E138" s="311">
        <f t="shared" si="67"/>
        <v>2.0720000000000014</v>
      </c>
      <c r="F138" s="311"/>
      <c r="G138" s="311">
        <f t="shared" ref="G138:J138" si="68">SUM(G128:G136)</f>
        <v>1.9492851430514633</v>
      </c>
      <c r="H138" s="311">
        <f t="shared" si="68"/>
        <v>0.30501509562729906</v>
      </c>
      <c r="I138" s="311">
        <f t="shared" si="68"/>
        <v>0.10769976132122906</v>
      </c>
      <c r="J138" s="311">
        <f t="shared" si="68"/>
        <v>2.3619999999999912</v>
      </c>
      <c r="K138" s="311"/>
      <c r="L138" s="311">
        <f t="shared" ref="L138:O138" si="69">SUM(L128:L136)</f>
        <v>2.4818541413919948</v>
      </c>
      <c r="M138" s="311">
        <f t="shared" si="69"/>
        <v>0.39177812766544629</v>
      </c>
      <c r="N138" s="311">
        <f t="shared" si="69"/>
        <v>0.12136773094255349</v>
      </c>
      <c r="O138" s="311">
        <f t="shared" si="69"/>
        <v>2.9949999999999948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2.1556081970205159</v>
      </c>
      <c r="C145" s="302">
        <v>0.15262070800792271</v>
      </c>
      <c r="D145" s="302">
        <v>0.6564681074800458</v>
      </c>
      <c r="E145" s="302">
        <f>SUM(B145:D145)</f>
        <v>2.9646970125084842</v>
      </c>
      <c r="F145" s="303"/>
      <c r="G145" s="302">
        <v>2.9957015310238817</v>
      </c>
      <c r="H145" s="302">
        <v>0.41059647888376444</v>
      </c>
      <c r="I145" s="302">
        <v>1.2175800777121908</v>
      </c>
      <c r="J145" s="302">
        <f>SUM(G145:I145)</f>
        <v>4.6238780876198371</v>
      </c>
      <c r="K145" s="303"/>
      <c r="L145" s="302">
        <v>3.2193965040243797</v>
      </c>
      <c r="M145" s="302">
        <v>0.46235792269594461</v>
      </c>
      <c r="N145" s="302">
        <v>1.4104066044269776</v>
      </c>
      <c r="O145" s="302">
        <f>SUM(L145:N145)</f>
        <v>5.0921610311473016</v>
      </c>
    </row>
    <row r="146" spans="1:15" s="236" customFormat="1" x14ac:dyDescent="0.2">
      <c r="A146" s="237" t="str">
        <f>name!E$5</f>
        <v>Professional occupations</v>
      </c>
      <c r="B146" s="302">
        <v>2.2791915209735794</v>
      </c>
      <c r="C146" s="302">
        <v>9.4226087415040405E-2</v>
      </c>
      <c r="D146" s="302">
        <v>0.32215509239363149</v>
      </c>
      <c r="E146" s="302">
        <f t="shared" ref="E146:E153" si="70">SUM(B146:D146)</f>
        <v>2.6955727007822512</v>
      </c>
      <c r="F146" s="303"/>
      <c r="G146" s="302">
        <v>3.5640239766742798</v>
      </c>
      <c r="H146" s="302">
        <v>0.22415371633117598</v>
      </c>
      <c r="I146" s="302">
        <v>0.51660705607238222</v>
      </c>
      <c r="J146" s="302">
        <f t="shared" ref="J146:J148" si="71">SUM(G146:I146)</f>
        <v>4.3047847490778377</v>
      </c>
      <c r="K146" s="303"/>
      <c r="L146" s="302">
        <v>5.4960818046776447</v>
      </c>
      <c r="M146" s="302">
        <v>0.26347066483657156</v>
      </c>
      <c r="N146" s="302">
        <v>0.42883942041771084</v>
      </c>
      <c r="O146" s="302">
        <f t="shared" ref="O146:O153" si="72">SUM(L146:N146)</f>
        <v>6.1883918899319266</v>
      </c>
    </row>
    <row r="147" spans="1:15" s="236" customFormat="1" x14ac:dyDescent="0.2">
      <c r="A147" s="237" t="str">
        <f>name!E$6</f>
        <v>Associate professional occupations</v>
      </c>
      <c r="B147" s="302">
        <v>1.3082252037664515</v>
      </c>
      <c r="C147" s="302">
        <v>0.11766611734904209</v>
      </c>
      <c r="D147" s="302">
        <v>0.14865040892163001</v>
      </c>
      <c r="E147" s="302">
        <f t="shared" si="70"/>
        <v>1.5745417300371236</v>
      </c>
      <c r="F147" s="303"/>
      <c r="G147" s="302">
        <v>1.9228986287326744</v>
      </c>
      <c r="H147" s="302">
        <v>0.23894060949450591</v>
      </c>
      <c r="I147" s="302">
        <v>0.20785988462425808</v>
      </c>
      <c r="J147" s="302">
        <f t="shared" si="71"/>
        <v>2.3696991228514381</v>
      </c>
      <c r="K147" s="303"/>
      <c r="L147" s="302">
        <v>2.3653165511690117</v>
      </c>
      <c r="M147" s="302">
        <v>0.23918731316834652</v>
      </c>
      <c r="N147" s="302">
        <v>0.23868672123948595</v>
      </c>
      <c r="O147" s="302">
        <f t="shared" si="72"/>
        <v>2.8431905855768442</v>
      </c>
    </row>
    <row r="148" spans="1:15" s="236" customFormat="1" x14ac:dyDescent="0.2">
      <c r="A148" s="237" t="str">
        <f>name!E$7</f>
        <v>Administrative and secretarial occupations</v>
      </c>
      <c r="B148" s="302">
        <v>0.97252267955833716</v>
      </c>
      <c r="C148" s="302">
        <v>0.83992642693176645</v>
      </c>
      <c r="D148" s="302">
        <v>0.29146993728807485</v>
      </c>
      <c r="E148" s="302">
        <f t="shared" si="70"/>
        <v>2.1039190437781783</v>
      </c>
      <c r="F148" s="303"/>
      <c r="G148" s="302">
        <v>1.1946671336816141</v>
      </c>
      <c r="H148" s="302">
        <v>1.2185706781209511</v>
      </c>
      <c r="I148" s="302">
        <v>0.31269408875281851</v>
      </c>
      <c r="J148" s="302">
        <f t="shared" si="71"/>
        <v>2.7259319005553837</v>
      </c>
      <c r="K148" s="303"/>
      <c r="L148" s="302">
        <v>1.0802549318191772</v>
      </c>
      <c r="M148" s="302">
        <v>1.4175637440599036</v>
      </c>
      <c r="N148" s="302">
        <v>0.25501524808687231</v>
      </c>
      <c r="O148" s="302">
        <f t="shared" si="72"/>
        <v>2.7528339239659529</v>
      </c>
    </row>
    <row r="149" spans="1:15" s="236" customFormat="1" x14ac:dyDescent="0.2">
      <c r="A149" s="237" t="str">
        <f>name!E$8</f>
        <v>Skilled trades occupations</v>
      </c>
      <c r="B149" s="302">
        <v>3.6798993630848491</v>
      </c>
      <c r="C149" s="302">
        <v>0.23822444510430713</v>
      </c>
      <c r="D149" s="302">
        <v>7.4631742687677098</v>
      </c>
      <c r="E149" s="302">
        <f t="shared" si="70"/>
        <v>11.381298076956867</v>
      </c>
      <c r="F149" s="303"/>
      <c r="G149" s="302">
        <v>3.5796865292833049</v>
      </c>
      <c r="H149" s="302">
        <v>0.27065380858848104</v>
      </c>
      <c r="I149" s="302">
        <v>7.9198156881461879</v>
      </c>
      <c r="J149" s="302">
        <f>SUM(G149:I149)</f>
        <v>11.770156026017974</v>
      </c>
      <c r="K149" s="303"/>
      <c r="L149" s="302">
        <v>2.6754676340942227</v>
      </c>
      <c r="M149" s="302">
        <v>0.48574165672801961</v>
      </c>
      <c r="N149" s="302">
        <v>9.3415076837179178</v>
      </c>
      <c r="O149" s="302">
        <f t="shared" si="72"/>
        <v>12.50271697454016</v>
      </c>
    </row>
    <row r="150" spans="1:15" s="236" customFormat="1" x14ac:dyDescent="0.2">
      <c r="A150" s="237" t="str">
        <f>name!E$9</f>
        <v>Caring, leisure and other service occupations</v>
      </c>
      <c r="B150" s="302">
        <v>5.7870931275744893E-2</v>
      </c>
      <c r="C150" s="302">
        <v>1.2903676353742732E-2</v>
      </c>
      <c r="D150" s="302">
        <v>8.8598852256305677E-3</v>
      </c>
      <c r="E150" s="302">
        <f t="shared" si="70"/>
        <v>7.9634492855118186E-2</v>
      </c>
      <c r="F150" s="303"/>
      <c r="G150" s="302">
        <v>7.7359666270081742E-2</v>
      </c>
      <c r="H150" s="302">
        <v>2.4185180320364708E-2</v>
      </c>
      <c r="I150" s="302">
        <v>1.2523086711567804E-2</v>
      </c>
      <c r="J150" s="302">
        <f t="shared" ref="J150:J153" si="73">SUM(G150:I150)</f>
        <v>0.11406793330201426</v>
      </c>
      <c r="K150" s="303"/>
      <c r="L150" s="302">
        <v>7.5281387935324739E-2</v>
      </c>
      <c r="M150" s="302">
        <v>1.9732155372324239E-2</v>
      </c>
      <c r="N150" s="302">
        <v>2.0043195543763277E-2</v>
      </c>
      <c r="O150" s="302">
        <f t="shared" si="72"/>
        <v>0.11505673885141227</v>
      </c>
    </row>
    <row r="151" spans="1:15" s="236" customFormat="1" x14ac:dyDescent="0.2">
      <c r="A151" s="237" t="str">
        <f>name!E$10</f>
        <v>Sales and customer service occupations</v>
      </c>
      <c r="B151" s="302">
        <v>0.22803498172634101</v>
      </c>
      <c r="C151" s="302">
        <v>9.6837066033083327E-2</v>
      </c>
      <c r="D151" s="302">
        <v>5.1298916923289008E-2</v>
      </c>
      <c r="E151" s="302">
        <f t="shared" si="70"/>
        <v>0.37617096468271338</v>
      </c>
      <c r="F151" s="303"/>
      <c r="G151" s="302">
        <v>0.28156042918017338</v>
      </c>
      <c r="H151" s="302">
        <v>0.16990607389184234</v>
      </c>
      <c r="I151" s="302">
        <v>6.2109167747565787E-2</v>
      </c>
      <c r="J151" s="302">
        <f t="shared" si="73"/>
        <v>0.51357567081958155</v>
      </c>
      <c r="K151" s="303"/>
      <c r="L151" s="302">
        <v>0.3375597709296318</v>
      </c>
      <c r="M151" s="302">
        <v>0.18920011593350303</v>
      </c>
      <c r="N151" s="302">
        <v>6.8159510029849629E-2</v>
      </c>
      <c r="O151" s="302">
        <f t="shared" si="72"/>
        <v>0.59491939689298445</v>
      </c>
    </row>
    <row r="152" spans="1:15" s="236" customFormat="1" x14ac:dyDescent="0.2">
      <c r="A152" s="237" t="str">
        <f>name!E$11</f>
        <v>Process, plant and machine operatives</v>
      </c>
      <c r="B152" s="302">
        <v>1.4943899716643823</v>
      </c>
      <c r="C152" s="302">
        <v>5.2755323807905617E-2</v>
      </c>
      <c r="D152" s="302">
        <v>0.4912107754953241</v>
      </c>
      <c r="E152" s="302">
        <f t="shared" si="70"/>
        <v>2.0383560709676121</v>
      </c>
      <c r="F152" s="303"/>
      <c r="G152" s="302">
        <v>1.4621631113751521</v>
      </c>
      <c r="H152" s="302">
        <v>0.11077260626661783</v>
      </c>
      <c r="I152" s="302">
        <v>0.73055878241433492</v>
      </c>
      <c r="J152" s="302">
        <f t="shared" si="73"/>
        <v>2.3034945000561047</v>
      </c>
      <c r="K152" s="303"/>
      <c r="L152" s="302">
        <v>1.4224877613708573</v>
      </c>
      <c r="M152" s="302">
        <v>0.11158533960862824</v>
      </c>
      <c r="N152" s="302">
        <v>1.0970688866493659</v>
      </c>
      <c r="O152" s="302">
        <f t="shared" si="72"/>
        <v>2.6311419876288511</v>
      </c>
    </row>
    <row r="153" spans="1:15" s="236" customFormat="1" x14ac:dyDescent="0.2">
      <c r="A153" s="237" t="str">
        <f>name!E$12</f>
        <v>Elementary occupations</v>
      </c>
      <c r="B153" s="302">
        <v>0.70159662478532836</v>
      </c>
      <c r="C153" s="302">
        <v>0.18293801412706989</v>
      </c>
      <c r="D153" s="302">
        <v>0.58227526851930766</v>
      </c>
      <c r="E153" s="302">
        <f t="shared" si="70"/>
        <v>1.4668099074317058</v>
      </c>
      <c r="F153" s="303"/>
      <c r="G153" s="302">
        <v>0.66351753018100068</v>
      </c>
      <c r="H153" s="302">
        <v>0.26047958081697009</v>
      </c>
      <c r="I153" s="302">
        <v>0.69341489870190942</v>
      </c>
      <c r="J153" s="302">
        <f t="shared" si="73"/>
        <v>1.6174120096998803</v>
      </c>
      <c r="K153" s="303"/>
      <c r="L153" s="302">
        <v>0.77775983807844917</v>
      </c>
      <c r="M153" s="302">
        <v>0.31512489479079381</v>
      </c>
      <c r="N153" s="302">
        <v>0.98770273859531554</v>
      </c>
      <c r="O153" s="302">
        <f t="shared" si="72"/>
        <v>2.0805874714645585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12.87733947385553</v>
      </c>
      <c r="C155" s="311">
        <f t="shared" ref="C155:E155" si="74">SUM(C145:C153)</f>
        <v>1.7880978651298802</v>
      </c>
      <c r="D155" s="311">
        <f t="shared" si="74"/>
        <v>10.015562661014643</v>
      </c>
      <c r="E155" s="311">
        <f t="shared" si="74"/>
        <v>24.681000000000054</v>
      </c>
      <c r="F155" s="311"/>
      <c r="G155" s="311">
        <f t="shared" ref="G155:J155" si="75">SUM(G145:G153)</f>
        <v>15.741578536402162</v>
      </c>
      <c r="H155" s="311">
        <f t="shared" si="75"/>
        <v>2.9282587327146734</v>
      </c>
      <c r="I155" s="311">
        <f t="shared" si="75"/>
        <v>11.673162730883217</v>
      </c>
      <c r="J155" s="311">
        <f t="shared" si="75"/>
        <v>30.34300000000005</v>
      </c>
      <c r="K155" s="311"/>
      <c r="L155" s="311">
        <f t="shared" ref="L155:O155" si="76">SUM(L145:L153)</f>
        <v>17.449606184098698</v>
      </c>
      <c r="M155" s="311">
        <f t="shared" si="76"/>
        <v>3.5039638071940349</v>
      </c>
      <c r="N155" s="311">
        <f t="shared" si="76"/>
        <v>13.847430008707258</v>
      </c>
      <c r="O155" s="311">
        <f t="shared" si="76"/>
        <v>34.800999999999995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5.9482634929821216</v>
      </c>
      <c r="C162" s="302">
        <v>0.49051770195273187</v>
      </c>
      <c r="D162" s="302">
        <v>1.2962703080955869</v>
      </c>
      <c r="E162" s="302">
        <f>SUM(B162:D162)</f>
        <v>7.7350515030304408</v>
      </c>
      <c r="F162" s="303"/>
      <c r="G162" s="302">
        <v>7.4997154944708431</v>
      </c>
      <c r="H162" s="302">
        <v>0.90071027978041296</v>
      </c>
      <c r="I162" s="302">
        <v>1.3526916820534354</v>
      </c>
      <c r="J162" s="302">
        <f>SUM(G162:I162)</f>
        <v>9.7531174563046914</v>
      </c>
      <c r="K162" s="303"/>
      <c r="L162" s="302">
        <v>7.9090409424902708</v>
      </c>
      <c r="M162" s="302">
        <v>0.96024467097324639</v>
      </c>
      <c r="N162" s="302">
        <v>1.5244390811251232</v>
      </c>
      <c r="O162" s="302">
        <f>SUM(L162:N162)</f>
        <v>10.393724694588641</v>
      </c>
    </row>
    <row r="163" spans="1:15" s="236" customFormat="1" x14ac:dyDescent="0.2">
      <c r="A163" s="237" t="str">
        <f>name!E$5</f>
        <v>Professional occupations</v>
      </c>
      <c r="B163" s="302">
        <v>3.7276180566674042</v>
      </c>
      <c r="C163" s="302">
        <v>0.52955525244893875</v>
      </c>
      <c r="D163" s="302">
        <v>0.2756076583295981</v>
      </c>
      <c r="E163" s="302">
        <f t="shared" ref="E163:E170" si="77">SUM(B163:D163)</f>
        <v>4.5327809674459409</v>
      </c>
      <c r="F163" s="303"/>
      <c r="G163" s="302">
        <v>5.3491577614807175</v>
      </c>
      <c r="H163" s="302">
        <v>0.85248363440451613</v>
      </c>
      <c r="I163" s="302">
        <v>0.2798515094942291</v>
      </c>
      <c r="J163" s="302">
        <f t="shared" ref="J163:J165" si="78">SUM(G163:I163)</f>
        <v>6.4814929053794623</v>
      </c>
      <c r="K163" s="303"/>
      <c r="L163" s="302">
        <v>7.10671770306186</v>
      </c>
      <c r="M163" s="302">
        <v>0.84636850620323956</v>
      </c>
      <c r="N163" s="302">
        <v>0.2333373214763256</v>
      </c>
      <c r="O163" s="302">
        <f t="shared" ref="O163:O170" si="79">SUM(L163:N163)</f>
        <v>8.1864235307414255</v>
      </c>
    </row>
    <row r="164" spans="1:15" s="236" customFormat="1" x14ac:dyDescent="0.2">
      <c r="A164" s="237" t="str">
        <f>name!E$6</f>
        <v>Associate professional occupations</v>
      </c>
      <c r="B164" s="302">
        <v>3.8243005846923892</v>
      </c>
      <c r="C164" s="302">
        <v>0.89424883806754651</v>
      </c>
      <c r="D164" s="302">
        <v>0.26307307453325424</v>
      </c>
      <c r="E164" s="302">
        <f t="shared" si="77"/>
        <v>4.9816224972931904</v>
      </c>
      <c r="F164" s="303"/>
      <c r="G164" s="302">
        <v>4.8877397286144699</v>
      </c>
      <c r="H164" s="302">
        <v>1.1975371248311935</v>
      </c>
      <c r="I164" s="302">
        <v>0.21929277311950288</v>
      </c>
      <c r="J164" s="302">
        <f t="shared" si="78"/>
        <v>6.3045696265651658</v>
      </c>
      <c r="K164" s="303"/>
      <c r="L164" s="302">
        <v>5.5925017236727257</v>
      </c>
      <c r="M164" s="302">
        <v>1.1074539817731182</v>
      </c>
      <c r="N164" s="302">
        <v>0.22534116001713558</v>
      </c>
      <c r="O164" s="302">
        <f t="shared" si="79"/>
        <v>6.9252968654629798</v>
      </c>
    </row>
    <row r="165" spans="1:15" s="236" customFormat="1" x14ac:dyDescent="0.2">
      <c r="A165" s="237" t="str">
        <f>name!E$7</f>
        <v>Administrative and secretarial occupations</v>
      </c>
      <c r="B165" s="302">
        <v>3.7810690343458799</v>
      </c>
      <c r="C165" s="302">
        <v>1.6088256085849302</v>
      </c>
      <c r="D165" s="302">
        <v>0.10612867284951305</v>
      </c>
      <c r="E165" s="302">
        <f t="shared" si="77"/>
        <v>5.4960233157803229</v>
      </c>
      <c r="F165" s="303"/>
      <c r="G165" s="302">
        <v>4.2281153947774293</v>
      </c>
      <c r="H165" s="302">
        <v>1.8606587283490614</v>
      </c>
      <c r="I165" s="302">
        <v>9.7868914722616634E-2</v>
      </c>
      <c r="J165" s="302">
        <f t="shared" si="78"/>
        <v>6.186643037849108</v>
      </c>
      <c r="K165" s="303"/>
      <c r="L165" s="302">
        <v>4.6548697274324891</v>
      </c>
      <c r="M165" s="302">
        <v>1.7150538197348106</v>
      </c>
      <c r="N165" s="302">
        <v>9.1896212764951926E-2</v>
      </c>
      <c r="O165" s="302">
        <f t="shared" si="79"/>
        <v>6.4618197599322516</v>
      </c>
    </row>
    <row r="166" spans="1:15" s="236" customFormat="1" x14ac:dyDescent="0.2">
      <c r="A166" s="237" t="str">
        <f>name!E$8</f>
        <v>Skilled trades occupations</v>
      </c>
      <c r="B166" s="302">
        <v>3.2630596569417865</v>
      </c>
      <c r="C166" s="302">
        <v>0.59273391659810881</v>
      </c>
      <c r="D166" s="302">
        <v>0.64535631202944455</v>
      </c>
      <c r="E166" s="302">
        <f t="shared" si="77"/>
        <v>4.5011498855693404</v>
      </c>
      <c r="F166" s="303"/>
      <c r="G166" s="302">
        <v>3.1331002993546049</v>
      </c>
      <c r="H166" s="302">
        <v>0.54745386769631199</v>
      </c>
      <c r="I166" s="302">
        <v>0.57004203948508247</v>
      </c>
      <c r="J166" s="302">
        <f>SUM(G166:I166)</f>
        <v>4.2505962065359997</v>
      </c>
      <c r="K166" s="303"/>
      <c r="L166" s="302">
        <v>2.9575882059658216</v>
      </c>
      <c r="M166" s="302">
        <v>0.62599746901209519</v>
      </c>
      <c r="N166" s="302">
        <v>0.66128843177317598</v>
      </c>
      <c r="O166" s="302">
        <f t="shared" si="79"/>
        <v>4.2448741067510927</v>
      </c>
    </row>
    <row r="167" spans="1:15" s="236" customFormat="1" x14ac:dyDescent="0.2">
      <c r="A167" s="237" t="str">
        <f>name!E$9</f>
        <v>Caring, leisure and other service occupations</v>
      </c>
      <c r="B167" s="302">
        <v>0.39640247440205378</v>
      </c>
      <c r="C167" s="302">
        <v>0.15644102769140242</v>
      </c>
      <c r="D167" s="302">
        <v>5.444774739854235E-2</v>
      </c>
      <c r="E167" s="302">
        <f t="shared" si="77"/>
        <v>0.60729124949199853</v>
      </c>
      <c r="F167" s="303"/>
      <c r="G167" s="302">
        <v>0.45546093220009598</v>
      </c>
      <c r="H167" s="302">
        <v>0.1592989508475722</v>
      </c>
      <c r="I167" s="302">
        <v>6.5072002654412417E-2</v>
      </c>
      <c r="J167" s="302">
        <f t="shared" ref="J167:J170" si="80">SUM(G167:I167)</f>
        <v>0.67983188570208053</v>
      </c>
      <c r="K167" s="303"/>
      <c r="L167" s="302">
        <v>0.59035372340623571</v>
      </c>
      <c r="M167" s="302">
        <v>0.10070325825277086</v>
      </c>
      <c r="N167" s="302">
        <v>0.11477679206456029</v>
      </c>
      <c r="O167" s="302">
        <f t="shared" si="79"/>
        <v>0.80583377372356679</v>
      </c>
    </row>
    <row r="168" spans="1:15" s="236" customFormat="1" x14ac:dyDescent="0.2">
      <c r="A168" s="237" t="str">
        <f>name!E$10</f>
        <v>Sales and customer service occupations</v>
      </c>
      <c r="B168" s="302">
        <v>4.3075994961660333</v>
      </c>
      <c r="C168" s="302">
        <v>12.320683629334763</v>
      </c>
      <c r="D168" s="302">
        <v>0.63040761232697529</v>
      </c>
      <c r="E168" s="302">
        <f t="shared" si="77"/>
        <v>17.258690737827774</v>
      </c>
      <c r="F168" s="303"/>
      <c r="G168" s="302">
        <v>4.3355998915114995</v>
      </c>
      <c r="H168" s="302">
        <v>13.668778813094463</v>
      </c>
      <c r="I168" s="302">
        <v>0.4411227022608768</v>
      </c>
      <c r="J168" s="302">
        <f t="shared" si="80"/>
        <v>18.445501406866839</v>
      </c>
      <c r="K168" s="303"/>
      <c r="L168" s="302">
        <v>3.745514795167149</v>
      </c>
      <c r="M168" s="302">
        <v>13.043959966840935</v>
      </c>
      <c r="N168" s="302">
        <v>0.32339657320372006</v>
      </c>
      <c r="O168" s="302">
        <f t="shared" si="79"/>
        <v>17.112871335211803</v>
      </c>
    </row>
    <row r="169" spans="1:15" s="236" customFormat="1" x14ac:dyDescent="0.2">
      <c r="A169" s="237" t="str">
        <f>name!E$11</f>
        <v>Process, plant and machine operatives</v>
      </c>
      <c r="B169" s="302">
        <v>2.6839036924703548</v>
      </c>
      <c r="C169" s="302">
        <v>0.47029868040311179</v>
      </c>
      <c r="D169" s="302">
        <v>6.334564629651758E-2</v>
      </c>
      <c r="E169" s="302">
        <f t="shared" si="77"/>
        <v>3.2175480191699841</v>
      </c>
      <c r="F169" s="303"/>
      <c r="G169" s="302">
        <v>2.3742680381546801</v>
      </c>
      <c r="H169" s="302">
        <v>0.52701506252297647</v>
      </c>
      <c r="I169" s="302">
        <v>6.4548806265860403E-2</v>
      </c>
      <c r="J169" s="302">
        <f t="shared" si="80"/>
        <v>2.9658319069435173</v>
      </c>
      <c r="K169" s="303"/>
      <c r="L169" s="302">
        <v>2.1541849097719874</v>
      </c>
      <c r="M169" s="302">
        <v>0.58677471725862917</v>
      </c>
      <c r="N169" s="302">
        <v>0.10314909743921348</v>
      </c>
      <c r="O169" s="302">
        <f t="shared" si="79"/>
        <v>2.8441087244698298</v>
      </c>
    </row>
    <row r="170" spans="1:15" s="236" customFormat="1" x14ac:dyDescent="0.2">
      <c r="A170" s="237" t="str">
        <f>name!E$12</f>
        <v>Elementary occupations</v>
      </c>
      <c r="B170" s="302">
        <v>2.6868869500719992</v>
      </c>
      <c r="C170" s="302">
        <v>3.2721372519005434</v>
      </c>
      <c r="D170" s="302">
        <v>5.2817622418405791E-2</v>
      </c>
      <c r="E170" s="302">
        <f t="shared" si="77"/>
        <v>6.0118418243909488</v>
      </c>
      <c r="F170" s="303"/>
      <c r="G170" s="302">
        <v>2.3463962372688925</v>
      </c>
      <c r="H170" s="302">
        <v>3.0180090414831278</v>
      </c>
      <c r="I170" s="302">
        <v>4.0010289101215749E-2</v>
      </c>
      <c r="J170" s="302">
        <f t="shared" si="80"/>
        <v>5.4044155678532357</v>
      </c>
      <c r="K170" s="303"/>
      <c r="L170" s="302">
        <v>2.3852979432667962</v>
      </c>
      <c r="M170" s="302">
        <v>2.255581617355976</v>
      </c>
      <c r="N170" s="302">
        <v>5.3167648495614603E-2</v>
      </c>
      <c r="O170" s="302">
        <f t="shared" si="79"/>
        <v>4.6940472091183869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30.619103438740019</v>
      </c>
      <c r="C172" s="311">
        <f t="shared" ref="C172:E172" si="81">SUM(C162:C170)</f>
        <v>20.335441906982073</v>
      </c>
      <c r="D172" s="311">
        <f t="shared" si="81"/>
        <v>3.3874546542778377</v>
      </c>
      <c r="E172" s="311">
        <f t="shared" si="81"/>
        <v>54.341999999999935</v>
      </c>
      <c r="F172" s="311"/>
      <c r="G172" s="311">
        <f t="shared" ref="G172:J172" si="82">SUM(G162:G170)</f>
        <v>34.609553777833234</v>
      </c>
      <c r="H172" s="311">
        <f t="shared" si="82"/>
        <v>22.731945503009637</v>
      </c>
      <c r="I172" s="311">
        <f t="shared" si="82"/>
        <v>3.1305007191572325</v>
      </c>
      <c r="J172" s="311">
        <f t="shared" si="82"/>
        <v>60.472000000000094</v>
      </c>
      <c r="K172" s="311"/>
      <c r="L172" s="311">
        <f t="shared" ref="L172:O172" si="83">SUM(L162:L170)</f>
        <v>37.096069674235338</v>
      </c>
      <c r="M172" s="311">
        <f t="shared" si="83"/>
        <v>21.242138007404819</v>
      </c>
      <c r="N172" s="311">
        <f t="shared" si="83"/>
        <v>3.3307923183598209</v>
      </c>
      <c r="O172" s="311">
        <f t="shared" si="83"/>
        <v>61.668999999999983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0.90849711502287123</v>
      </c>
      <c r="C179" s="302">
        <v>5.4554806340980207E-2</v>
      </c>
      <c r="D179" s="302">
        <v>0.28012130577104644</v>
      </c>
      <c r="E179" s="302">
        <f>SUM(B179:D179)</f>
        <v>1.2431732271348979</v>
      </c>
      <c r="F179" s="303"/>
      <c r="G179" s="302">
        <v>1.072892393389683</v>
      </c>
      <c r="H179" s="302">
        <v>0.11906080691544872</v>
      </c>
      <c r="I179" s="302">
        <v>0.21754783351048917</v>
      </c>
      <c r="J179" s="302">
        <f>SUM(G179:I179)</f>
        <v>1.4095010338156209</v>
      </c>
      <c r="K179" s="303"/>
      <c r="L179" s="302">
        <v>1.0379817328789316</v>
      </c>
      <c r="M179" s="302">
        <v>0.13524332204578138</v>
      </c>
      <c r="N179" s="302">
        <v>0.21112584365407577</v>
      </c>
      <c r="O179" s="302">
        <f>SUM(L179:N179)</f>
        <v>1.3843508985787887</v>
      </c>
    </row>
    <row r="180" spans="1:15" s="236" customFormat="1" x14ac:dyDescent="0.2">
      <c r="A180" s="237" t="str">
        <f>name!E$5</f>
        <v>Professional occupations</v>
      </c>
      <c r="B180" s="302">
        <v>0.7864045592653468</v>
      </c>
      <c r="C180" s="302">
        <v>4.216318646333788E-2</v>
      </c>
      <c r="D180" s="302">
        <v>8.4727962784137356E-2</v>
      </c>
      <c r="E180" s="302">
        <f t="shared" ref="E180:E187" si="84">SUM(B180:D180)</f>
        <v>0.91329570851282194</v>
      </c>
      <c r="F180" s="303"/>
      <c r="G180" s="302">
        <v>1.1838524902105558</v>
      </c>
      <c r="H180" s="302">
        <v>9.0418079586960118E-2</v>
      </c>
      <c r="I180" s="302">
        <v>6.4287603941282037E-2</v>
      </c>
      <c r="J180" s="302">
        <f t="shared" ref="J180:J182" si="85">SUM(G180:I180)</f>
        <v>1.3385581737387979</v>
      </c>
      <c r="K180" s="303"/>
      <c r="L180" s="302">
        <v>1.7805368926088023</v>
      </c>
      <c r="M180" s="302">
        <v>0.12952344036517774</v>
      </c>
      <c r="N180" s="302">
        <v>4.9947053763945364E-2</v>
      </c>
      <c r="O180" s="302">
        <f t="shared" ref="O180:O187" si="86">SUM(L180:N180)</f>
        <v>1.9600073867379253</v>
      </c>
    </row>
    <row r="181" spans="1:15" s="236" customFormat="1" x14ac:dyDescent="0.2">
      <c r="A181" s="237" t="str">
        <f>name!E$6</f>
        <v>Associate professional occupations</v>
      </c>
      <c r="B181" s="302">
        <v>0.91176710257302318</v>
      </c>
      <c r="C181" s="302">
        <v>6.9088000506462771E-2</v>
      </c>
      <c r="D181" s="302">
        <v>6.8234177094574869E-2</v>
      </c>
      <c r="E181" s="302">
        <f t="shared" si="84"/>
        <v>1.0490892801740608</v>
      </c>
      <c r="F181" s="303"/>
      <c r="G181" s="302">
        <v>1.3006345006497726</v>
      </c>
      <c r="H181" s="302">
        <v>0.11755893525207327</v>
      </c>
      <c r="I181" s="302">
        <v>5.3454798717830841E-2</v>
      </c>
      <c r="J181" s="302">
        <f t="shared" si="85"/>
        <v>1.4716482346196766</v>
      </c>
      <c r="K181" s="303"/>
      <c r="L181" s="302">
        <v>1.700805136124601</v>
      </c>
      <c r="M181" s="302">
        <v>0.13714797337642282</v>
      </c>
      <c r="N181" s="302">
        <v>5.2620323902806646E-2</v>
      </c>
      <c r="O181" s="302">
        <f t="shared" si="86"/>
        <v>1.8905734334038307</v>
      </c>
    </row>
    <row r="182" spans="1:15" s="236" customFormat="1" x14ac:dyDescent="0.2">
      <c r="A182" s="237" t="str">
        <f>name!E$7</f>
        <v>Administrative and secretarial occupations</v>
      </c>
      <c r="B182" s="302">
        <v>1.0304260143858586</v>
      </c>
      <c r="C182" s="302">
        <v>0.31736537286065675</v>
      </c>
      <c r="D182" s="302">
        <v>4.9511106580109474E-2</v>
      </c>
      <c r="E182" s="302">
        <f t="shared" si="84"/>
        <v>1.3973024938266247</v>
      </c>
      <c r="F182" s="303"/>
      <c r="G182" s="302">
        <v>1.1341173722320572</v>
      </c>
      <c r="H182" s="302">
        <v>0.46468853584913866</v>
      </c>
      <c r="I182" s="302">
        <v>3.053125952271573E-2</v>
      </c>
      <c r="J182" s="302">
        <f t="shared" si="85"/>
        <v>1.6293371676039115</v>
      </c>
      <c r="K182" s="303"/>
      <c r="L182" s="302">
        <v>1.1781193057016091</v>
      </c>
      <c r="M182" s="302">
        <v>0.50411376226717131</v>
      </c>
      <c r="N182" s="302">
        <v>2.6122207477643294E-2</v>
      </c>
      <c r="O182" s="302">
        <f t="shared" si="86"/>
        <v>1.7083552754464237</v>
      </c>
    </row>
    <row r="183" spans="1:15" s="236" customFormat="1" x14ac:dyDescent="0.2">
      <c r="A183" s="237" t="str">
        <f>name!E$8</f>
        <v>Skilled trades occupations</v>
      </c>
      <c r="B183" s="302">
        <v>0.53874502676720248</v>
      </c>
      <c r="C183" s="302">
        <v>7.2718698681937241E-2</v>
      </c>
      <c r="D183" s="302">
        <v>0.23586768675385114</v>
      </c>
      <c r="E183" s="302">
        <f t="shared" si="84"/>
        <v>0.84733141220299091</v>
      </c>
      <c r="F183" s="303"/>
      <c r="G183" s="302">
        <v>0.49003743514586728</v>
      </c>
      <c r="H183" s="302">
        <v>9.2559932897709501E-2</v>
      </c>
      <c r="I183" s="302">
        <v>0.11783799648846439</v>
      </c>
      <c r="J183" s="302">
        <f>SUM(G183:I183)</f>
        <v>0.70043536453204114</v>
      </c>
      <c r="K183" s="303"/>
      <c r="L183" s="302">
        <v>0.50521847935355413</v>
      </c>
      <c r="M183" s="302">
        <v>0.15240231426210338</v>
      </c>
      <c r="N183" s="302">
        <v>0.11719052256407819</v>
      </c>
      <c r="O183" s="302">
        <f t="shared" si="86"/>
        <v>0.77481131617973564</v>
      </c>
    </row>
    <row r="184" spans="1:15" s="236" customFormat="1" x14ac:dyDescent="0.2">
      <c r="A184" s="237" t="str">
        <f>name!E$9</f>
        <v>Caring, leisure and other service occupations</v>
      </c>
      <c r="B184" s="302">
        <v>0.74587340786114109</v>
      </c>
      <c r="C184" s="302">
        <v>0.39369420698116669</v>
      </c>
      <c r="D184" s="302">
        <v>0.13820484639622752</v>
      </c>
      <c r="E184" s="302">
        <f t="shared" si="84"/>
        <v>1.2777724612385353</v>
      </c>
      <c r="F184" s="303"/>
      <c r="G184" s="302">
        <v>0.85171760098840732</v>
      </c>
      <c r="H184" s="302">
        <v>0.41518054213305455</v>
      </c>
      <c r="I184" s="302">
        <v>7.3057005312832005E-2</v>
      </c>
      <c r="J184" s="302">
        <f t="shared" ref="J184:J187" si="87">SUM(G184:I184)</f>
        <v>1.339955148434294</v>
      </c>
      <c r="K184" s="303"/>
      <c r="L184" s="302">
        <v>0.85229914686765573</v>
      </c>
      <c r="M184" s="302">
        <v>0.40096668827510784</v>
      </c>
      <c r="N184" s="302">
        <v>8.0399081944115741E-2</v>
      </c>
      <c r="O184" s="302">
        <f t="shared" si="86"/>
        <v>1.3336649170868795</v>
      </c>
    </row>
    <row r="185" spans="1:15" s="236" customFormat="1" x14ac:dyDescent="0.2">
      <c r="A185" s="237" t="str">
        <f>name!E$10</f>
        <v>Sales and customer service occupations</v>
      </c>
      <c r="B185" s="302">
        <v>0.39592224395756931</v>
      </c>
      <c r="C185" s="302">
        <v>9.5961831684790916E-2</v>
      </c>
      <c r="D185" s="302">
        <v>5.1820792551334906E-2</v>
      </c>
      <c r="E185" s="302">
        <f t="shared" si="84"/>
        <v>0.54370486819369512</v>
      </c>
      <c r="F185" s="303"/>
      <c r="G185" s="302">
        <v>0.43977368839644798</v>
      </c>
      <c r="H185" s="302">
        <v>0.14346107086496368</v>
      </c>
      <c r="I185" s="302">
        <v>2.8061602065234736E-2</v>
      </c>
      <c r="J185" s="302">
        <f t="shared" si="87"/>
        <v>0.61129636132664644</v>
      </c>
      <c r="K185" s="303"/>
      <c r="L185" s="302">
        <v>0.5233594893377318</v>
      </c>
      <c r="M185" s="302">
        <v>0.1892763069555051</v>
      </c>
      <c r="N185" s="302">
        <v>2.4239855202900756E-2</v>
      </c>
      <c r="O185" s="302">
        <f t="shared" si="86"/>
        <v>0.73687565149613765</v>
      </c>
    </row>
    <row r="186" spans="1:15" s="236" customFormat="1" x14ac:dyDescent="0.2">
      <c r="A186" s="237" t="str">
        <f>name!E$11</f>
        <v>Process, plant and machine operatives</v>
      </c>
      <c r="B186" s="302">
        <v>2.6353247703024194</v>
      </c>
      <c r="C186" s="302">
        <v>0.40391616586218121</v>
      </c>
      <c r="D186" s="302">
        <v>1.3595935505789909</v>
      </c>
      <c r="E186" s="302">
        <f t="shared" si="84"/>
        <v>4.3988344867435911</v>
      </c>
      <c r="F186" s="303"/>
      <c r="G186" s="302">
        <v>2.0910980974648887</v>
      </c>
      <c r="H186" s="302">
        <v>0.57493854294830538</v>
      </c>
      <c r="I186" s="302">
        <v>0.83538163756871953</v>
      </c>
      <c r="J186" s="302">
        <f t="shared" si="87"/>
        <v>3.5014182779819136</v>
      </c>
      <c r="K186" s="303"/>
      <c r="L186" s="302">
        <v>1.5093729129515383</v>
      </c>
      <c r="M186" s="302">
        <v>0.71082933713895402</v>
      </c>
      <c r="N186" s="302">
        <v>0.95481588916117022</v>
      </c>
      <c r="O186" s="302">
        <f t="shared" si="86"/>
        <v>3.1750181392516623</v>
      </c>
    </row>
    <row r="187" spans="1:15" s="236" customFormat="1" x14ac:dyDescent="0.2">
      <c r="A187" s="237" t="str">
        <f>name!E$12</f>
        <v>Elementary occupations</v>
      </c>
      <c r="B187" s="302">
        <v>1.9510220040114887</v>
      </c>
      <c r="C187" s="302">
        <v>0.42211404259015206</v>
      </c>
      <c r="D187" s="302">
        <v>9.2360015371144591E-2</v>
      </c>
      <c r="E187" s="302">
        <f t="shared" si="84"/>
        <v>2.4654960619727855</v>
      </c>
      <c r="F187" s="303"/>
      <c r="G187" s="302">
        <v>1.5459083366639235</v>
      </c>
      <c r="H187" s="302">
        <v>0.56231122632931951</v>
      </c>
      <c r="I187" s="302">
        <v>5.2630674953862186E-2</v>
      </c>
      <c r="J187" s="302">
        <f t="shared" si="87"/>
        <v>2.1608502379471055</v>
      </c>
      <c r="K187" s="303"/>
      <c r="L187" s="302">
        <v>1.3246522688975861</v>
      </c>
      <c r="M187" s="302">
        <v>0.52720564562166439</v>
      </c>
      <c r="N187" s="302">
        <v>5.3485067299364114E-2</v>
      </c>
      <c r="O187" s="302">
        <f t="shared" si="86"/>
        <v>1.9053429818186145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9.9039822441469205</v>
      </c>
      <c r="C189" s="311">
        <f t="shared" ref="C189:E189" si="88">SUM(C179:C187)</f>
        <v>1.871576311971666</v>
      </c>
      <c r="D189" s="311">
        <f t="shared" si="88"/>
        <v>2.3604414438814172</v>
      </c>
      <c r="E189" s="311">
        <f t="shared" si="88"/>
        <v>14.136000000000003</v>
      </c>
      <c r="F189" s="311"/>
      <c r="G189" s="311">
        <f t="shared" ref="G189:J189" si="89">SUM(G179:G187)</f>
        <v>10.110031915141604</v>
      </c>
      <c r="H189" s="311">
        <f t="shared" si="89"/>
        <v>2.5801776727769732</v>
      </c>
      <c r="I189" s="311">
        <f t="shared" si="89"/>
        <v>1.4727904120814306</v>
      </c>
      <c r="J189" s="311">
        <f t="shared" si="89"/>
        <v>14.163000000000007</v>
      </c>
      <c r="K189" s="311"/>
      <c r="L189" s="311">
        <f t="shared" ref="L189:O189" si="90">SUM(L179:L187)</f>
        <v>10.412345364722009</v>
      </c>
      <c r="M189" s="311">
        <f t="shared" si="90"/>
        <v>2.8867087903078881</v>
      </c>
      <c r="N189" s="311">
        <f t="shared" si="90"/>
        <v>1.5699458449701</v>
      </c>
      <c r="O189" s="311">
        <f t="shared" si="90"/>
        <v>14.869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1.4606855600496285</v>
      </c>
      <c r="C196" s="302">
        <v>0.15948828731756395</v>
      </c>
      <c r="D196" s="302">
        <v>0.58204301440488582</v>
      </c>
      <c r="E196" s="302">
        <f>SUM(B196:D196)</f>
        <v>2.2022168617720785</v>
      </c>
      <c r="F196" s="303"/>
      <c r="G196" s="302">
        <v>1.7645556340766708</v>
      </c>
      <c r="H196" s="302">
        <v>0.31825792939190645</v>
      </c>
      <c r="I196" s="302">
        <v>0.43649776042190297</v>
      </c>
      <c r="J196" s="302">
        <f>SUM(G196:I196)</f>
        <v>2.5193113238904803</v>
      </c>
      <c r="K196" s="303"/>
      <c r="L196" s="302">
        <v>2.2452841881145673</v>
      </c>
      <c r="M196" s="302">
        <v>0.48834131325816788</v>
      </c>
      <c r="N196" s="302">
        <v>0.57215995171868983</v>
      </c>
      <c r="O196" s="302">
        <f>SUM(L196:N196)</f>
        <v>3.305785453091425</v>
      </c>
    </row>
    <row r="197" spans="1:15" s="236" customFormat="1" x14ac:dyDescent="0.2">
      <c r="A197" s="237" t="str">
        <f>name!E$5</f>
        <v>Professional occupations</v>
      </c>
      <c r="B197" s="302">
        <v>0.51207625439866644</v>
      </c>
      <c r="C197" s="302">
        <v>8.9102751116309206E-2</v>
      </c>
      <c r="D197" s="302">
        <v>4.0672697946348153E-2</v>
      </c>
      <c r="E197" s="302">
        <f t="shared" ref="E197:E204" si="91">SUM(B197:D197)</f>
        <v>0.64185170346132381</v>
      </c>
      <c r="F197" s="303"/>
      <c r="G197" s="302">
        <v>0.73968830202222136</v>
      </c>
      <c r="H197" s="302">
        <v>0.17391325750023517</v>
      </c>
      <c r="I197" s="302">
        <v>3.0504900488768232E-2</v>
      </c>
      <c r="J197" s="302">
        <f t="shared" ref="J197:J199" si="92">SUM(G197:I197)</f>
        <v>0.94410646001122467</v>
      </c>
      <c r="K197" s="303"/>
      <c r="L197" s="302">
        <v>1.0640062766657397</v>
      </c>
      <c r="M197" s="302">
        <v>0.30131359333883617</v>
      </c>
      <c r="N197" s="302">
        <v>2.6059377423074806E-2</v>
      </c>
      <c r="O197" s="302">
        <f t="shared" ref="O197:O204" si="93">SUM(L197:N197)</f>
        <v>1.3913792474276507</v>
      </c>
    </row>
    <row r="198" spans="1:15" s="236" customFormat="1" x14ac:dyDescent="0.2">
      <c r="A198" s="237" t="str">
        <f>name!E$6</f>
        <v>Associate professional occupations</v>
      </c>
      <c r="B198" s="302">
        <v>0.49773074718361399</v>
      </c>
      <c r="C198" s="302">
        <v>0.24794197613388502</v>
      </c>
      <c r="D198" s="302">
        <v>2.5877803300379781E-2</v>
      </c>
      <c r="E198" s="302">
        <f t="shared" si="91"/>
        <v>0.77155052661787882</v>
      </c>
      <c r="F198" s="303"/>
      <c r="G198" s="302">
        <v>0.64725902868682883</v>
      </c>
      <c r="H198" s="302">
        <v>0.37394004453017543</v>
      </c>
      <c r="I198" s="302">
        <v>1.6446605542334361E-2</v>
      </c>
      <c r="J198" s="302">
        <f t="shared" si="92"/>
        <v>1.0376456787593387</v>
      </c>
      <c r="K198" s="303"/>
      <c r="L198" s="302">
        <v>0.91510369788882129</v>
      </c>
      <c r="M198" s="302">
        <v>0.67994742159997912</v>
      </c>
      <c r="N198" s="302">
        <v>1.9686438375275252E-2</v>
      </c>
      <c r="O198" s="302">
        <f t="shared" si="93"/>
        <v>1.6147375578640757</v>
      </c>
    </row>
    <row r="199" spans="1:15" s="236" customFormat="1" x14ac:dyDescent="0.2">
      <c r="A199" s="237" t="str">
        <f>name!E$7</f>
        <v>Administrative and secretarial occupations</v>
      </c>
      <c r="B199" s="302">
        <v>0.80938949951270589</v>
      </c>
      <c r="C199" s="302">
        <v>0.29971513596882221</v>
      </c>
      <c r="D199" s="302">
        <v>8.0043341341373177E-3</v>
      </c>
      <c r="E199" s="302">
        <f t="shared" si="91"/>
        <v>1.1171089696156655</v>
      </c>
      <c r="F199" s="303"/>
      <c r="G199" s="302">
        <v>0.84275342196711589</v>
      </c>
      <c r="H199" s="302">
        <v>0.43782860571608301</v>
      </c>
      <c r="I199" s="302">
        <v>5.9976234177059789E-3</v>
      </c>
      <c r="J199" s="302">
        <f t="shared" si="92"/>
        <v>1.2865796511009049</v>
      </c>
      <c r="K199" s="303"/>
      <c r="L199" s="302">
        <v>1.2422923611547749</v>
      </c>
      <c r="M199" s="302">
        <v>0.80873251549467895</v>
      </c>
      <c r="N199" s="302">
        <v>5.2222462980636855E-3</v>
      </c>
      <c r="O199" s="302">
        <f t="shared" si="93"/>
        <v>2.0562471229475174</v>
      </c>
    </row>
    <row r="200" spans="1:15" s="236" customFormat="1" x14ac:dyDescent="0.2">
      <c r="A200" s="237" t="str">
        <f>name!E$8</f>
        <v>Skilled trades occupations</v>
      </c>
      <c r="B200" s="302">
        <v>3.5103798759736224</v>
      </c>
      <c r="C200" s="302">
        <v>0.99620383338320084</v>
      </c>
      <c r="D200" s="302">
        <v>0.21002901833250603</v>
      </c>
      <c r="E200" s="302">
        <f t="shared" si="91"/>
        <v>4.7166127276893288</v>
      </c>
      <c r="F200" s="303"/>
      <c r="G200" s="302">
        <v>2.7232775159596199</v>
      </c>
      <c r="H200" s="302">
        <v>1.0446274826882485</v>
      </c>
      <c r="I200" s="302">
        <v>0.15850597211619191</v>
      </c>
      <c r="J200" s="302">
        <f>SUM(G200:I200)</f>
        <v>3.92641097076406</v>
      </c>
      <c r="K200" s="303"/>
      <c r="L200" s="302">
        <v>3.0809876282658246</v>
      </c>
      <c r="M200" s="302">
        <v>1.2925093805237684</v>
      </c>
      <c r="N200" s="302">
        <v>0.20482438731935004</v>
      </c>
      <c r="O200" s="302">
        <f t="shared" si="93"/>
        <v>4.5783213961089437</v>
      </c>
    </row>
    <row r="201" spans="1:15" s="236" customFormat="1" x14ac:dyDescent="0.2">
      <c r="A201" s="237" t="str">
        <f>name!E$9</f>
        <v>Caring, leisure and other service occupations</v>
      </c>
      <c r="B201" s="302">
        <v>0.56028278923877128</v>
      </c>
      <c r="C201" s="302">
        <v>0.54694815144117004</v>
      </c>
      <c r="D201" s="302">
        <v>4.0886190213316381E-2</v>
      </c>
      <c r="E201" s="302">
        <f t="shared" si="91"/>
        <v>1.1481171308932578</v>
      </c>
      <c r="F201" s="303"/>
      <c r="G201" s="302">
        <v>0.55018617135669623</v>
      </c>
      <c r="H201" s="302">
        <v>0.63348546408271134</v>
      </c>
      <c r="I201" s="302">
        <v>3.9711425986365415E-2</v>
      </c>
      <c r="J201" s="302">
        <f t="shared" ref="J201:J204" si="94">SUM(G201:I201)</f>
        <v>1.223383061425773</v>
      </c>
      <c r="K201" s="303"/>
      <c r="L201" s="302">
        <v>0.62860770802047095</v>
      </c>
      <c r="M201" s="302">
        <v>0.99450021846993364</v>
      </c>
      <c r="N201" s="302">
        <v>7.8704428321105857E-2</v>
      </c>
      <c r="O201" s="302">
        <f t="shared" si="93"/>
        <v>1.7018123548115103</v>
      </c>
    </row>
    <row r="202" spans="1:15" s="236" customFormat="1" x14ac:dyDescent="0.2">
      <c r="A202" s="237" t="str">
        <f>name!E$10</f>
        <v>Sales and customer service occupations</v>
      </c>
      <c r="B202" s="302">
        <v>0.42109395707447933</v>
      </c>
      <c r="C202" s="302">
        <v>0.88085031716129014</v>
      </c>
      <c r="D202" s="302">
        <v>0.20289278594468324</v>
      </c>
      <c r="E202" s="302">
        <f t="shared" si="91"/>
        <v>1.5048370601804526</v>
      </c>
      <c r="F202" s="303"/>
      <c r="G202" s="302">
        <v>0.42980748628236809</v>
      </c>
      <c r="H202" s="302">
        <v>1.184148625998688</v>
      </c>
      <c r="I202" s="302">
        <v>0.11020831037024967</v>
      </c>
      <c r="J202" s="302">
        <f t="shared" si="94"/>
        <v>1.7241644226513055</v>
      </c>
      <c r="K202" s="303"/>
      <c r="L202" s="302">
        <v>0.62225848073007983</v>
      </c>
      <c r="M202" s="302">
        <v>2.058020131685772</v>
      </c>
      <c r="N202" s="302">
        <v>9.5736097389521449E-2</v>
      </c>
      <c r="O202" s="302">
        <f t="shared" si="93"/>
        <v>2.7760147098053731</v>
      </c>
    </row>
    <row r="203" spans="1:15" s="236" customFormat="1" x14ac:dyDescent="0.2">
      <c r="A203" s="237" t="str">
        <f>name!E$11</f>
        <v>Process, plant and machine operatives</v>
      </c>
      <c r="B203" s="302">
        <v>0.27280263473547439</v>
      </c>
      <c r="C203" s="302">
        <v>0.29881588960583921</v>
      </c>
      <c r="D203" s="302">
        <v>2.7604301893422091E-2</v>
      </c>
      <c r="E203" s="302">
        <f t="shared" si="91"/>
        <v>0.59922282623473577</v>
      </c>
      <c r="F203" s="303"/>
      <c r="G203" s="302">
        <v>0.22972902264530606</v>
      </c>
      <c r="H203" s="302">
        <v>0.44854995095985739</v>
      </c>
      <c r="I203" s="302">
        <v>1.9995042853003867E-2</v>
      </c>
      <c r="J203" s="302">
        <f t="shared" si="94"/>
        <v>0.69827401645816733</v>
      </c>
      <c r="K203" s="303"/>
      <c r="L203" s="302">
        <v>0.22833866556620647</v>
      </c>
      <c r="M203" s="302">
        <v>0.96942139290136231</v>
      </c>
      <c r="N203" s="302">
        <v>3.5336069727375803E-2</v>
      </c>
      <c r="O203" s="302">
        <f t="shared" si="93"/>
        <v>1.2330961281949446</v>
      </c>
    </row>
    <row r="204" spans="1:15" s="236" customFormat="1" x14ac:dyDescent="0.2">
      <c r="A204" s="237" t="str">
        <f>name!E$12</f>
        <v>Elementary occupations</v>
      </c>
      <c r="B204" s="302">
        <v>3.5511300514426862</v>
      </c>
      <c r="C204" s="302">
        <v>9.7597562912015601</v>
      </c>
      <c r="D204" s="302">
        <v>4.559585089103188E-2</v>
      </c>
      <c r="E204" s="302">
        <f t="shared" si="91"/>
        <v>13.356482193535276</v>
      </c>
      <c r="F204" s="303"/>
      <c r="G204" s="302">
        <v>3.3963079215761245</v>
      </c>
      <c r="H204" s="302">
        <v>10.664488789002821</v>
      </c>
      <c r="I204" s="302">
        <v>2.5327704359825124E-2</v>
      </c>
      <c r="J204" s="302">
        <f t="shared" si="94"/>
        <v>14.086124414938769</v>
      </c>
      <c r="K204" s="303"/>
      <c r="L204" s="302">
        <v>4.1929979763997673</v>
      </c>
      <c r="M204" s="302">
        <v>11.223771758672811</v>
      </c>
      <c r="N204" s="302">
        <v>2.8836294676017626E-2</v>
      </c>
      <c r="O204" s="302">
        <f t="shared" si="93"/>
        <v>15.445606029748594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11.595571369609647</v>
      </c>
      <c r="C206" s="311">
        <f t="shared" ref="C206:E206" si="95">SUM(C196:C204)</f>
        <v>13.278822633329641</v>
      </c>
      <c r="D206" s="311">
        <f t="shared" si="95"/>
        <v>1.1836059970607107</v>
      </c>
      <c r="E206" s="311">
        <f t="shared" si="95"/>
        <v>26.058</v>
      </c>
      <c r="F206" s="311"/>
      <c r="G206" s="311">
        <f t="shared" ref="G206:J206" si="96">SUM(G196:G204)</f>
        <v>11.323564504572952</v>
      </c>
      <c r="H206" s="311">
        <f t="shared" si="96"/>
        <v>15.279240149870727</v>
      </c>
      <c r="I206" s="311">
        <f t="shared" si="96"/>
        <v>0.84319534555634768</v>
      </c>
      <c r="J206" s="311">
        <f t="shared" si="96"/>
        <v>27.446000000000026</v>
      </c>
      <c r="K206" s="311"/>
      <c r="L206" s="311">
        <f t="shared" ref="L206:O206" si="97">SUM(L196:L204)</f>
        <v>14.219876982806252</v>
      </c>
      <c r="M206" s="311">
        <f t="shared" si="97"/>
        <v>18.816557725945309</v>
      </c>
      <c r="N206" s="311">
        <f t="shared" si="97"/>
        <v>1.0665652912484744</v>
      </c>
      <c r="O206" s="311">
        <f t="shared" si="97"/>
        <v>34.103000000000037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1.0412828752890924</v>
      </c>
      <c r="C213" s="302">
        <v>0.16477913950068762</v>
      </c>
      <c r="D213" s="302">
        <v>0.32637300507520572</v>
      </c>
      <c r="E213" s="302">
        <f>SUM(B213:D213)</f>
        <v>1.5324350198649856</v>
      </c>
      <c r="F213" s="303"/>
      <c r="G213" s="302">
        <v>0.82931602935508086</v>
      </c>
      <c r="H213" s="302">
        <v>0.2128548231127545</v>
      </c>
      <c r="I213" s="302">
        <v>0.28274989301236692</v>
      </c>
      <c r="J213" s="302">
        <f>SUM(G213:I213)</f>
        <v>1.3249207454802023</v>
      </c>
      <c r="K213" s="303"/>
      <c r="L213" s="302">
        <v>0.76793382946302691</v>
      </c>
      <c r="M213" s="302">
        <v>0.25427598551908942</v>
      </c>
      <c r="N213" s="302">
        <v>0.28918271199140577</v>
      </c>
      <c r="O213" s="302">
        <f>SUM(L213:N213)</f>
        <v>1.3113925269735223</v>
      </c>
    </row>
    <row r="214" spans="1:15" s="236" customFormat="1" x14ac:dyDescent="0.2">
      <c r="A214" s="237" t="str">
        <f>name!E$5</f>
        <v>Professional occupations</v>
      </c>
      <c r="B214" s="302">
        <v>1.3529683272904576</v>
      </c>
      <c r="C214" s="302">
        <v>0.18639697759548476</v>
      </c>
      <c r="D214" s="302">
        <v>0.48129249685380171</v>
      </c>
      <c r="E214" s="302">
        <f t="shared" ref="E214:E221" si="98">SUM(B214:D214)</f>
        <v>2.0206578017397439</v>
      </c>
      <c r="F214" s="303"/>
      <c r="G214" s="302">
        <v>1.2194478716078978</v>
      </c>
      <c r="H214" s="302">
        <v>0.20883973272648221</v>
      </c>
      <c r="I214" s="302">
        <v>0.37503503846879188</v>
      </c>
      <c r="J214" s="302">
        <f t="shared" ref="J214:J216" si="99">SUM(G214:I214)</f>
        <v>1.8033226428031719</v>
      </c>
      <c r="K214" s="303"/>
      <c r="L214" s="302">
        <v>1.4205107878981109</v>
      </c>
      <c r="M214" s="302">
        <v>0.30689036432415617</v>
      </c>
      <c r="N214" s="302">
        <v>0.33452579036548319</v>
      </c>
      <c r="O214" s="302">
        <f t="shared" ref="O214:O221" si="100">SUM(L214:N214)</f>
        <v>2.0619269425877502</v>
      </c>
    </row>
    <row r="215" spans="1:15" s="236" customFormat="1" x14ac:dyDescent="0.2">
      <c r="A215" s="237" t="str">
        <f>name!E$6</f>
        <v>Associate professional occupations</v>
      </c>
      <c r="B215" s="302">
        <v>0.99102035633630958</v>
      </c>
      <c r="C215" s="302">
        <v>0.26382631074477253</v>
      </c>
      <c r="D215" s="302">
        <v>0.97087905825903387</v>
      </c>
      <c r="E215" s="302">
        <f t="shared" si="98"/>
        <v>2.2257257253401157</v>
      </c>
      <c r="F215" s="303"/>
      <c r="G215" s="302">
        <v>0.83047058542571572</v>
      </c>
      <c r="H215" s="302">
        <v>0.24435300458276241</v>
      </c>
      <c r="I215" s="302">
        <v>1.0852056731955577</v>
      </c>
      <c r="J215" s="302">
        <f t="shared" si="99"/>
        <v>2.1600292632040361</v>
      </c>
      <c r="K215" s="303"/>
      <c r="L215" s="302">
        <v>0.75348194854389694</v>
      </c>
      <c r="M215" s="302">
        <v>0.23300823776207713</v>
      </c>
      <c r="N215" s="302">
        <v>1.0510821622791633</v>
      </c>
      <c r="O215" s="302">
        <f t="shared" si="100"/>
        <v>2.0375723485851376</v>
      </c>
    </row>
    <row r="216" spans="1:15" s="236" customFormat="1" x14ac:dyDescent="0.2">
      <c r="A216" s="237" t="str">
        <f>name!E$7</f>
        <v>Administrative and secretarial occupations</v>
      </c>
      <c r="B216" s="302">
        <v>0.43085342592224185</v>
      </c>
      <c r="C216" s="302">
        <v>0.25178672936443613</v>
      </c>
      <c r="D216" s="302">
        <v>5.9416065273193187E-2</v>
      </c>
      <c r="E216" s="302">
        <f t="shared" si="98"/>
        <v>0.74205622055987119</v>
      </c>
      <c r="F216" s="303"/>
      <c r="G216" s="302">
        <v>0.30634389884553576</v>
      </c>
      <c r="H216" s="302">
        <v>0.23238676676697592</v>
      </c>
      <c r="I216" s="302">
        <v>6.2520350383989703E-2</v>
      </c>
      <c r="J216" s="302">
        <f t="shared" si="99"/>
        <v>0.60125101599650144</v>
      </c>
      <c r="K216" s="303"/>
      <c r="L216" s="302">
        <v>0.21974544623274983</v>
      </c>
      <c r="M216" s="302">
        <v>0.16719635297007576</v>
      </c>
      <c r="N216" s="302">
        <v>4.6309090107664166E-2</v>
      </c>
      <c r="O216" s="302">
        <f t="shared" si="100"/>
        <v>0.43325088931048972</v>
      </c>
    </row>
    <row r="217" spans="1:15" s="236" customFormat="1" x14ac:dyDescent="0.2">
      <c r="A217" s="237" t="str">
        <f>name!E$8</f>
        <v>Skilled trades occupations</v>
      </c>
      <c r="B217" s="302">
        <v>0.39239027582690655</v>
      </c>
      <c r="C217" s="302">
        <v>9.3276014382980041E-2</v>
      </c>
      <c r="D217" s="302">
        <v>0.16916363595102576</v>
      </c>
      <c r="E217" s="302">
        <f t="shared" si="98"/>
        <v>0.6548299261609124</v>
      </c>
      <c r="F217" s="303"/>
      <c r="G217" s="302">
        <v>0.2373152083328926</v>
      </c>
      <c r="H217" s="302">
        <v>6.5929059113565336E-2</v>
      </c>
      <c r="I217" s="302">
        <v>0.12189882267826578</v>
      </c>
      <c r="J217" s="302">
        <f>SUM(G217:I217)</f>
        <v>0.42514309012472373</v>
      </c>
      <c r="K217" s="303"/>
      <c r="L217" s="302">
        <v>0.1869019888055633</v>
      </c>
      <c r="M217" s="302">
        <v>0.1092511827650189</v>
      </c>
      <c r="N217" s="302">
        <v>0.1211939283197291</v>
      </c>
      <c r="O217" s="302">
        <f t="shared" si="100"/>
        <v>0.41734709989031127</v>
      </c>
    </row>
    <row r="218" spans="1:15" s="236" customFormat="1" x14ac:dyDescent="0.2">
      <c r="A218" s="237" t="str">
        <f>name!E$9</f>
        <v>Caring, leisure and other service occupations</v>
      </c>
      <c r="B218" s="302">
        <v>0.1620688029307269</v>
      </c>
      <c r="C218" s="302">
        <v>7.48469560546344E-2</v>
      </c>
      <c r="D218" s="302">
        <v>2.7050945457930502E-2</v>
      </c>
      <c r="E218" s="302">
        <f t="shared" si="98"/>
        <v>0.26396670444329179</v>
      </c>
      <c r="F218" s="303"/>
      <c r="G218" s="302">
        <v>0.10698544782675244</v>
      </c>
      <c r="H218" s="302">
        <v>0.10736210605866114</v>
      </c>
      <c r="I218" s="302">
        <v>3.4081670283553973E-2</v>
      </c>
      <c r="J218" s="302">
        <f t="shared" ref="J218:J221" si="101">SUM(G218:I218)</f>
        <v>0.24842922416896757</v>
      </c>
      <c r="K218" s="303"/>
      <c r="L218" s="302">
        <v>0.10282429217183461</v>
      </c>
      <c r="M218" s="302">
        <v>9.6303085013077175E-2</v>
      </c>
      <c r="N218" s="302">
        <v>3.2321162703605397E-2</v>
      </c>
      <c r="O218" s="302">
        <f t="shared" si="100"/>
        <v>0.23144853988851721</v>
      </c>
    </row>
    <row r="219" spans="1:15" s="236" customFormat="1" x14ac:dyDescent="0.2">
      <c r="A219" s="237" t="str">
        <f>name!E$10</f>
        <v>Sales and customer service occupations</v>
      </c>
      <c r="B219" s="302">
        <v>0.25710768992248689</v>
      </c>
      <c r="C219" s="302">
        <v>9.5938114462562132E-2</v>
      </c>
      <c r="D219" s="302">
        <v>6.2260512445094889E-2</v>
      </c>
      <c r="E219" s="302">
        <f t="shared" si="98"/>
        <v>0.41530631683014391</v>
      </c>
      <c r="F219" s="303"/>
      <c r="G219" s="302">
        <v>0.17803527704885555</v>
      </c>
      <c r="H219" s="302">
        <v>0.10061628114088909</v>
      </c>
      <c r="I219" s="302">
        <v>4.2959538295639775E-2</v>
      </c>
      <c r="J219" s="302">
        <f t="shared" si="101"/>
        <v>0.32161109648538438</v>
      </c>
      <c r="K219" s="303"/>
      <c r="L219" s="302">
        <v>0.19012015191144993</v>
      </c>
      <c r="M219" s="302">
        <v>0.10883962349081829</v>
      </c>
      <c r="N219" s="302">
        <v>3.3016513686305503E-2</v>
      </c>
      <c r="O219" s="302">
        <f t="shared" si="100"/>
        <v>0.33197628908857368</v>
      </c>
    </row>
    <row r="220" spans="1:15" s="236" customFormat="1" x14ac:dyDescent="0.2">
      <c r="A220" s="237" t="str">
        <f>name!E$11</f>
        <v>Process, plant and machine operatives</v>
      </c>
      <c r="B220" s="302">
        <v>7.7968244719236607E-2</v>
      </c>
      <c r="C220" s="302">
        <v>6.0171450425332625E-2</v>
      </c>
      <c r="D220" s="302">
        <v>2.8855756357780597E-2</v>
      </c>
      <c r="E220" s="302">
        <f t="shared" si="98"/>
        <v>0.16699545150234982</v>
      </c>
      <c r="F220" s="303"/>
      <c r="G220" s="302">
        <v>4.2799274989970285E-2</v>
      </c>
      <c r="H220" s="302">
        <v>4.6378254014727234E-2</v>
      </c>
      <c r="I220" s="302">
        <v>2.2810000072261482E-2</v>
      </c>
      <c r="J220" s="302">
        <f t="shared" si="101"/>
        <v>0.11198752907695901</v>
      </c>
      <c r="K220" s="303"/>
      <c r="L220" s="302">
        <v>2.5874107792285828E-2</v>
      </c>
      <c r="M220" s="302">
        <v>5.2438662563947434E-2</v>
      </c>
      <c r="N220" s="302">
        <v>1.8627824405962917E-2</v>
      </c>
      <c r="O220" s="302">
        <f t="shared" si="100"/>
        <v>9.6940594762196186E-2</v>
      </c>
    </row>
    <row r="221" spans="1:15" s="236" customFormat="1" x14ac:dyDescent="0.2">
      <c r="A221" s="237" t="str">
        <f>name!E$12</f>
        <v>Elementary occupations</v>
      </c>
      <c r="B221" s="302">
        <v>0.27407244276490245</v>
      </c>
      <c r="C221" s="302">
        <v>0.31473444275536522</v>
      </c>
      <c r="D221" s="302">
        <v>4.2219948038314754E-2</v>
      </c>
      <c r="E221" s="302">
        <f t="shared" si="98"/>
        <v>0.63102683355858247</v>
      </c>
      <c r="F221" s="303"/>
      <c r="G221" s="302">
        <v>0.15370671044570589</v>
      </c>
      <c r="H221" s="302">
        <v>0.32112803212108099</v>
      </c>
      <c r="I221" s="302">
        <v>2.8470650093267335E-2</v>
      </c>
      <c r="J221" s="302">
        <f t="shared" si="101"/>
        <v>0.50330539266005425</v>
      </c>
      <c r="K221" s="303"/>
      <c r="L221" s="302">
        <v>0.13539966824306357</v>
      </c>
      <c r="M221" s="302">
        <v>0.27110868574515629</v>
      </c>
      <c r="N221" s="302">
        <v>3.1636414925285704E-2</v>
      </c>
      <c r="O221" s="302">
        <f t="shared" si="100"/>
        <v>0.43814476891350551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4.9797324410023602</v>
      </c>
      <c r="C223" s="311">
        <f t="shared" ref="C223:E223" si="102">SUM(C213:C221)</f>
        <v>1.5057561352862554</v>
      </c>
      <c r="D223" s="311">
        <f t="shared" si="102"/>
        <v>2.1675114237113813</v>
      </c>
      <c r="E223" s="311">
        <f t="shared" si="102"/>
        <v>8.6529999999999969</v>
      </c>
      <c r="F223" s="311"/>
      <c r="G223" s="311">
        <f t="shared" ref="G223:J223" si="103">SUM(G213:G221)</f>
        <v>3.9044203038784064</v>
      </c>
      <c r="H223" s="311">
        <f t="shared" si="103"/>
        <v>1.5398480596378987</v>
      </c>
      <c r="I223" s="311">
        <f t="shared" si="103"/>
        <v>2.0557316364836944</v>
      </c>
      <c r="J223" s="311">
        <f t="shared" si="103"/>
        <v>7.5000000000000009</v>
      </c>
      <c r="K223" s="311"/>
      <c r="L223" s="311">
        <f t="shared" ref="L223:O223" si="104">SUM(L213:L221)</f>
        <v>3.8027922210619822</v>
      </c>
      <c r="M223" s="311">
        <f t="shared" si="104"/>
        <v>1.5993121801534167</v>
      </c>
      <c r="N223" s="311">
        <f t="shared" si="104"/>
        <v>1.957895598784605</v>
      </c>
      <c r="O223" s="311">
        <f t="shared" si="104"/>
        <v>7.3600000000000039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1.9858478805265154</v>
      </c>
      <c r="C230" s="302">
        <v>0.16788503799545604</v>
      </c>
      <c r="D230" s="302">
        <v>0.28894887792232865</v>
      </c>
      <c r="E230" s="302">
        <f>SUM(B230:D230)</f>
        <v>2.4426817964443002</v>
      </c>
      <c r="F230" s="303"/>
      <c r="G230" s="302">
        <v>2.0542949374183892</v>
      </c>
      <c r="H230" s="302">
        <v>0.30126301462151611</v>
      </c>
      <c r="I230" s="302">
        <v>0.30091356669966995</v>
      </c>
      <c r="J230" s="302">
        <f>SUM(G230:I230)</f>
        <v>2.6564715187395751</v>
      </c>
      <c r="K230" s="303"/>
      <c r="L230" s="302">
        <v>2.0204868688609166</v>
      </c>
      <c r="M230" s="302">
        <v>0.35149136938333198</v>
      </c>
      <c r="N230" s="302">
        <v>0.38319615215349251</v>
      </c>
      <c r="O230" s="302">
        <f>SUM(L230:N230)</f>
        <v>2.755174390397741</v>
      </c>
    </row>
    <row r="231" spans="1:15" s="236" customFormat="1" x14ac:dyDescent="0.2">
      <c r="A231" s="237" t="str">
        <f>name!E$5</f>
        <v>Professional occupations</v>
      </c>
      <c r="B231" s="302">
        <v>5.1753617825154263</v>
      </c>
      <c r="C231" s="302">
        <v>0.25245341421703199</v>
      </c>
      <c r="D231" s="302">
        <v>0.66316655522809387</v>
      </c>
      <c r="E231" s="302">
        <f t="shared" ref="E231:E238" si="105">SUM(B231:D231)</f>
        <v>6.0909817519605527</v>
      </c>
      <c r="F231" s="303"/>
      <c r="G231" s="302">
        <v>5.9850997106251045</v>
      </c>
      <c r="H231" s="302">
        <v>0.4247468521764789</v>
      </c>
      <c r="I231" s="302">
        <v>0.61342972587553901</v>
      </c>
      <c r="J231" s="302">
        <f t="shared" ref="J231:J233" si="106">SUM(G231:I231)</f>
        <v>7.0232762886771223</v>
      </c>
      <c r="K231" s="303"/>
      <c r="L231" s="302">
        <v>8.1599051034945642</v>
      </c>
      <c r="M231" s="302">
        <v>0.61261738259208809</v>
      </c>
      <c r="N231" s="302">
        <v>0.65212185608183426</v>
      </c>
      <c r="O231" s="302">
        <f t="shared" ref="O231:O238" si="107">SUM(L231:N231)</f>
        <v>9.4246443421684862</v>
      </c>
    </row>
    <row r="232" spans="1:15" s="236" customFormat="1" x14ac:dyDescent="0.2">
      <c r="A232" s="237" t="str">
        <f>name!E$6</f>
        <v>Associate professional occupations</v>
      </c>
      <c r="B232" s="302">
        <v>1.8860482567947061</v>
      </c>
      <c r="C232" s="302">
        <v>0.17029945276494438</v>
      </c>
      <c r="D232" s="302">
        <v>0.31207927155132559</v>
      </c>
      <c r="E232" s="302">
        <f t="shared" si="105"/>
        <v>2.3684269811109759</v>
      </c>
      <c r="F232" s="303"/>
      <c r="G232" s="302">
        <v>2.0421162239397526</v>
      </c>
      <c r="H232" s="302">
        <v>0.24194216470444149</v>
      </c>
      <c r="I232" s="302">
        <v>0.33726559552892127</v>
      </c>
      <c r="J232" s="302">
        <f t="shared" si="106"/>
        <v>2.6213239841731153</v>
      </c>
      <c r="K232" s="303"/>
      <c r="L232" s="302">
        <v>2.1254206131213165</v>
      </c>
      <c r="M232" s="302">
        <v>0.23340659851064827</v>
      </c>
      <c r="N232" s="302">
        <v>0.40060401857400357</v>
      </c>
      <c r="O232" s="302">
        <f t="shared" si="107"/>
        <v>2.7594312302059683</v>
      </c>
    </row>
    <row r="233" spans="1:15" s="236" customFormat="1" x14ac:dyDescent="0.2">
      <c r="A233" s="237" t="str">
        <f>name!E$7</f>
        <v>Administrative and secretarial occupations</v>
      </c>
      <c r="B233" s="302">
        <v>0.61247021346807329</v>
      </c>
      <c r="C233" s="302">
        <v>0.23524251278607272</v>
      </c>
      <c r="D233" s="302">
        <v>5.0875951579745643E-2</v>
      </c>
      <c r="E233" s="302">
        <f t="shared" si="105"/>
        <v>0.89858867783389162</v>
      </c>
      <c r="F233" s="303"/>
      <c r="G233" s="302">
        <v>0.58354924964488297</v>
      </c>
      <c r="H233" s="302">
        <v>0.25010869581636097</v>
      </c>
      <c r="I233" s="302">
        <v>4.7067917328665262E-2</v>
      </c>
      <c r="J233" s="302">
        <f t="shared" si="106"/>
        <v>0.88072586278990916</v>
      </c>
      <c r="K233" s="303"/>
      <c r="L233" s="302">
        <v>0.58966171348414409</v>
      </c>
      <c r="M233" s="302">
        <v>0.21314375976191921</v>
      </c>
      <c r="N233" s="302">
        <v>3.913414304961163E-2</v>
      </c>
      <c r="O233" s="302">
        <f t="shared" si="107"/>
        <v>0.84193961629567493</v>
      </c>
    </row>
    <row r="234" spans="1:15" s="236" customFormat="1" x14ac:dyDescent="0.2">
      <c r="A234" s="237" t="str">
        <f>name!E$8</f>
        <v>Skilled trades occupations</v>
      </c>
      <c r="B234" s="302">
        <v>0.75997276859684193</v>
      </c>
      <c r="C234" s="302">
        <v>5.2927055781813878E-2</v>
      </c>
      <c r="D234" s="302">
        <v>0.19463908467532426</v>
      </c>
      <c r="E234" s="302">
        <f t="shared" si="105"/>
        <v>1.0075389090539801</v>
      </c>
      <c r="F234" s="303"/>
      <c r="G234" s="302">
        <v>0.56411393602803794</v>
      </c>
      <c r="H234" s="302">
        <v>4.4047695715707193E-2</v>
      </c>
      <c r="I234" s="302">
        <v>0.13657245708724755</v>
      </c>
      <c r="J234" s="302">
        <f>SUM(G234:I234)</f>
        <v>0.74473408883099268</v>
      </c>
      <c r="K234" s="303"/>
      <c r="L234" s="302">
        <v>0.44259225997489621</v>
      </c>
      <c r="M234" s="302">
        <v>6.3765188695588046E-2</v>
      </c>
      <c r="N234" s="302">
        <v>0.24554216945786966</v>
      </c>
      <c r="O234" s="302">
        <f t="shared" si="107"/>
        <v>0.75189961812835393</v>
      </c>
    </row>
    <row r="235" spans="1:15" s="236" customFormat="1" x14ac:dyDescent="0.2">
      <c r="A235" s="237" t="str">
        <f>name!E$9</f>
        <v>Caring, leisure and other service occupations</v>
      </c>
      <c r="B235" s="302">
        <v>0.21523738802482667</v>
      </c>
      <c r="C235" s="302">
        <v>3.7072207799397738E-2</v>
      </c>
      <c r="D235" s="302">
        <v>3.2833106916484313E-2</v>
      </c>
      <c r="E235" s="302">
        <f t="shared" si="105"/>
        <v>0.28514270274070874</v>
      </c>
      <c r="F235" s="303"/>
      <c r="G235" s="302">
        <v>0.1945544801455486</v>
      </c>
      <c r="H235" s="302">
        <v>3.7850646569878119E-2</v>
      </c>
      <c r="I235" s="302">
        <v>3.5076725843574762E-2</v>
      </c>
      <c r="J235" s="302">
        <f t="shared" ref="J235:J238" si="108">SUM(G235:I235)</f>
        <v>0.26748185255900148</v>
      </c>
      <c r="K235" s="303"/>
      <c r="L235" s="302">
        <v>0.25295820093243365</v>
      </c>
      <c r="M235" s="302">
        <v>3.7826265180339297E-2</v>
      </c>
      <c r="N235" s="302">
        <v>5.4812115874766885E-2</v>
      </c>
      <c r="O235" s="302">
        <f t="shared" si="107"/>
        <v>0.34559658198753984</v>
      </c>
    </row>
    <row r="236" spans="1:15" s="236" customFormat="1" x14ac:dyDescent="0.2">
      <c r="A236" s="237" t="str">
        <f>name!E$10</f>
        <v>Sales and customer service occupations</v>
      </c>
      <c r="B236" s="302">
        <v>0.3904333879953506</v>
      </c>
      <c r="C236" s="302">
        <v>0.14733619840006493</v>
      </c>
      <c r="D236" s="302">
        <v>4.0740324672013564E-2</v>
      </c>
      <c r="E236" s="302">
        <f t="shared" si="105"/>
        <v>0.57850991106742911</v>
      </c>
      <c r="F236" s="303"/>
      <c r="G236" s="302">
        <v>0.33397158023402634</v>
      </c>
      <c r="H236" s="302">
        <v>0.10592230531794097</v>
      </c>
      <c r="I236" s="302">
        <v>2.6414233877358979E-2</v>
      </c>
      <c r="J236" s="302">
        <f t="shared" si="108"/>
        <v>0.46630811942932626</v>
      </c>
      <c r="K236" s="303"/>
      <c r="L236" s="302">
        <v>0.39757030831490614</v>
      </c>
      <c r="M236" s="302">
        <v>0.12762157111332509</v>
      </c>
      <c r="N236" s="302">
        <v>3.139664771472403E-2</v>
      </c>
      <c r="O236" s="302">
        <f t="shared" si="107"/>
        <v>0.55658852714295526</v>
      </c>
    </row>
    <row r="237" spans="1:15" s="236" customFormat="1" x14ac:dyDescent="0.2">
      <c r="A237" s="237" t="str">
        <f>name!E$11</f>
        <v>Process, plant and machine operatives</v>
      </c>
      <c r="B237" s="302">
        <v>5.83658971821669E-2</v>
      </c>
      <c r="C237" s="302">
        <v>3.1918806438274439E-2</v>
      </c>
      <c r="D237" s="302">
        <v>5.3023726139504929E-2</v>
      </c>
      <c r="E237" s="302">
        <f t="shared" si="105"/>
        <v>0.14330842975994626</v>
      </c>
      <c r="F237" s="303"/>
      <c r="G237" s="302">
        <v>4.0798612100301578E-2</v>
      </c>
      <c r="H237" s="302">
        <v>4.0478737833714473E-2</v>
      </c>
      <c r="I237" s="302">
        <v>5.040123434000944E-2</v>
      </c>
      <c r="J237" s="302">
        <f t="shared" si="108"/>
        <v>0.13167858427402551</v>
      </c>
      <c r="K237" s="303"/>
      <c r="L237" s="302">
        <v>4.0218180401670085E-2</v>
      </c>
      <c r="M237" s="302">
        <v>4.4284247805399801E-2</v>
      </c>
      <c r="N237" s="302">
        <v>7.9412449511384722E-2</v>
      </c>
      <c r="O237" s="302">
        <f t="shared" si="107"/>
        <v>0.16391487771845459</v>
      </c>
    </row>
    <row r="238" spans="1:15" s="236" customFormat="1" x14ac:dyDescent="0.2">
      <c r="A238" s="237" t="str">
        <f>name!E$12</f>
        <v>Elementary occupations</v>
      </c>
      <c r="B238" s="302">
        <v>9.3568643898908704E-2</v>
      </c>
      <c r="C238" s="302">
        <v>4.8162194458863765E-2</v>
      </c>
      <c r="D238" s="302">
        <v>5.8090001670442024E-2</v>
      </c>
      <c r="E238" s="302">
        <f t="shared" si="105"/>
        <v>0.19982084002821449</v>
      </c>
      <c r="F238" s="303"/>
      <c r="G238" s="302">
        <v>6.4443887365877681E-2</v>
      </c>
      <c r="H238" s="302">
        <v>3.3956631491744695E-2</v>
      </c>
      <c r="I238" s="302">
        <v>3.859918166932734E-2</v>
      </c>
      <c r="J238" s="302">
        <f t="shared" si="108"/>
        <v>0.13699970052694971</v>
      </c>
      <c r="K238" s="303"/>
      <c r="L238" s="302">
        <v>6.4197347206616615E-2</v>
      </c>
      <c r="M238" s="302">
        <v>3.4191308769475917E-2</v>
      </c>
      <c r="N238" s="302">
        <v>6.2422159978729908E-2</v>
      </c>
      <c r="O238" s="302">
        <f t="shared" si="107"/>
        <v>0.16081081595482244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11.177306219002817</v>
      </c>
      <c r="C240" s="311">
        <f t="shared" ref="C240:E240" si="109">SUM(C230:C238)</f>
        <v>1.1432968806419199</v>
      </c>
      <c r="D240" s="311">
        <f t="shared" si="109"/>
        <v>1.6943969003552628</v>
      </c>
      <c r="E240" s="311">
        <f t="shared" si="109"/>
        <v>14.015000000000001</v>
      </c>
      <c r="F240" s="311"/>
      <c r="G240" s="311">
        <f t="shared" ref="G240:J240" si="110">SUM(G230:G238)</f>
        <v>11.86294261750192</v>
      </c>
      <c r="H240" s="311">
        <f t="shared" si="110"/>
        <v>1.4803167442477829</v>
      </c>
      <c r="I240" s="311">
        <f t="shared" si="110"/>
        <v>1.5857406382503136</v>
      </c>
      <c r="J240" s="311">
        <f t="shared" si="110"/>
        <v>14.929000000000018</v>
      </c>
      <c r="K240" s="311"/>
      <c r="L240" s="311">
        <f t="shared" ref="L240:O240" si="111">SUM(L230:L238)</f>
        <v>14.093010595791464</v>
      </c>
      <c r="M240" s="311">
        <f t="shared" si="111"/>
        <v>1.7183476918121157</v>
      </c>
      <c r="N240" s="311">
        <f t="shared" si="111"/>
        <v>1.9486417123964177</v>
      </c>
      <c r="O240" s="311">
        <f t="shared" si="111"/>
        <v>17.759999999999998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0.84084841298546309</v>
      </c>
      <c r="C247" s="302">
        <v>6.8853740807272718E-2</v>
      </c>
      <c r="D247" s="302">
        <v>0.10396804813134011</v>
      </c>
      <c r="E247" s="302">
        <f>SUM(B247:D247)</f>
        <v>1.013670201924076</v>
      </c>
      <c r="F247" s="303"/>
      <c r="G247" s="302">
        <v>0.81651511913243957</v>
      </c>
      <c r="H247" s="302">
        <v>7.8152997796618842E-2</v>
      </c>
      <c r="I247" s="302">
        <v>0.12820564944561211</v>
      </c>
      <c r="J247" s="302">
        <f>SUM(G247:I247)</f>
        <v>1.0228737663746705</v>
      </c>
      <c r="K247" s="303"/>
      <c r="L247" s="302">
        <v>0.63950249236772561</v>
      </c>
      <c r="M247" s="302">
        <v>8.6780899757266938E-2</v>
      </c>
      <c r="N247" s="302">
        <v>0.13212373175305744</v>
      </c>
      <c r="O247" s="302">
        <f>SUM(L247:N247)</f>
        <v>0.85840712387804996</v>
      </c>
    </row>
    <row r="248" spans="1:15" s="236" customFormat="1" x14ac:dyDescent="0.2">
      <c r="A248" s="237" t="str">
        <f>name!E$5</f>
        <v>Professional occupations</v>
      </c>
      <c r="B248" s="302">
        <v>0.98597089359526213</v>
      </c>
      <c r="C248" s="302">
        <v>5.8249946814529475E-2</v>
      </c>
      <c r="D248" s="302">
        <v>0.12871751167842518</v>
      </c>
      <c r="E248" s="302">
        <f t="shared" ref="E248:E255" si="112">SUM(B248:D248)</f>
        <v>1.1729383520882168</v>
      </c>
      <c r="F248" s="303"/>
      <c r="G248" s="302">
        <v>1.1007166256110239</v>
      </c>
      <c r="H248" s="302">
        <v>5.9422397675943164E-2</v>
      </c>
      <c r="I248" s="302">
        <v>0.14244725031322811</v>
      </c>
      <c r="J248" s="302">
        <f t="shared" ref="J248:J250" si="113">SUM(G248:I248)</f>
        <v>1.3025862736001952</v>
      </c>
      <c r="K248" s="303"/>
      <c r="L248" s="302">
        <v>1.2195046444537907</v>
      </c>
      <c r="M248" s="302">
        <v>6.1350573577861466E-2</v>
      </c>
      <c r="N248" s="302">
        <v>0.12413053126095763</v>
      </c>
      <c r="O248" s="302">
        <f t="shared" ref="O248:O255" si="114">SUM(L248:N248)</f>
        <v>1.4049857492926097</v>
      </c>
    </row>
    <row r="249" spans="1:15" s="236" customFormat="1" x14ac:dyDescent="0.2">
      <c r="A249" s="237" t="str">
        <f>name!E$6</f>
        <v>Associate professional occupations</v>
      </c>
      <c r="B249" s="302">
        <v>1.0670144229759753</v>
      </c>
      <c r="C249" s="302">
        <v>0.12444199550954042</v>
      </c>
      <c r="D249" s="302">
        <v>0.18389345927139797</v>
      </c>
      <c r="E249" s="302">
        <f t="shared" si="112"/>
        <v>1.3753498777569135</v>
      </c>
      <c r="F249" s="303"/>
      <c r="G249" s="302">
        <v>1.0428681023886417</v>
      </c>
      <c r="H249" s="302">
        <v>0.10080973580607758</v>
      </c>
      <c r="I249" s="302">
        <v>0.19150250727649756</v>
      </c>
      <c r="J249" s="302">
        <f t="shared" si="113"/>
        <v>1.3351803454712168</v>
      </c>
      <c r="K249" s="303"/>
      <c r="L249" s="302">
        <v>0.89914219020771402</v>
      </c>
      <c r="M249" s="302">
        <v>9.6818859249056241E-2</v>
      </c>
      <c r="N249" s="302">
        <v>0.19911653761874865</v>
      </c>
      <c r="O249" s="302">
        <f t="shared" si="114"/>
        <v>1.1950775870755188</v>
      </c>
    </row>
    <row r="250" spans="1:15" s="236" customFormat="1" x14ac:dyDescent="0.2">
      <c r="A250" s="237" t="str">
        <f>name!E$7</f>
        <v>Administrative and secretarial occupations</v>
      </c>
      <c r="B250" s="302">
        <v>1.047869762307772</v>
      </c>
      <c r="C250" s="302">
        <v>0.40362006958786673</v>
      </c>
      <c r="D250" s="302">
        <v>4.3973684837578395E-2</v>
      </c>
      <c r="E250" s="302">
        <f t="shared" si="112"/>
        <v>1.4954635167332171</v>
      </c>
      <c r="F250" s="303"/>
      <c r="G250" s="302">
        <v>0.86617585603920488</v>
      </c>
      <c r="H250" s="302">
        <v>0.28707468824145993</v>
      </c>
      <c r="I250" s="302">
        <v>3.1987179395764349E-2</v>
      </c>
      <c r="J250" s="302">
        <f t="shared" si="113"/>
        <v>1.1852377236764293</v>
      </c>
      <c r="K250" s="303"/>
      <c r="L250" s="302">
        <v>0.65469066934476394</v>
      </c>
      <c r="M250" s="302">
        <v>0.21758218774283092</v>
      </c>
      <c r="N250" s="302">
        <v>2.6263477395803383E-2</v>
      </c>
      <c r="O250" s="302">
        <f t="shared" si="114"/>
        <v>0.8985363344833982</v>
      </c>
    </row>
    <row r="251" spans="1:15" s="236" customFormat="1" x14ac:dyDescent="0.2">
      <c r="A251" s="237" t="str">
        <f>name!E$8</f>
        <v>Skilled trades occupations</v>
      </c>
      <c r="B251" s="302">
        <v>5.9136039060714116E-2</v>
      </c>
      <c r="C251" s="302">
        <v>1.2230760958275492E-2</v>
      </c>
      <c r="D251" s="302">
        <v>4.7633465958462691E-2</v>
      </c>
      <c r="E251" s="302">
        <f t="shared" si="112"/>
        <v>0.11900026597745231</v>
      </c>
      <c r="F251" s="303"/>
      <c r="G251" s="302">
        <v>4.0263683203965402E-2</v>
      </c>
      <c r="H251" s="302">
        <v>6.7625422155123986E-3</v>
      </c>
      <c r="I251" s="302">
        <v>3.6544999427971986E-2</v>
      </c>
      <c r="J251" s="302">
        <f>SUM(G251:I251)</f>
        <v>8.3571224847449777E-2</v>
      </c>
      <c r="K251" s="303"/>
      <c r="L251" s="302">
        <v>3.4643677205796204E-2</v>
      </c>
      <c r="M251" s="302">
        <v>6.750111600287793E-3</v>
      </c>
      <c r="N251" s="302">
        <v>3.2817077063097125E-2</v>
      </c>
      <c r="O251" s="302">
        <f t="shared" si="114"/>
        <v>7.4210865869181131E-2</v>
      </c>
    </row>
    <row r="252" spans="1:15" s="236" customFormat="1" x14ac:dyDescent="0.2">
      <c r="A252" s="237" t="str">
        <f>name!E$9</f>
        <v>Caring, leisure and other service occupations</v>
      </c>
      <c r="B252" s="302">
        <v>4.922452235271791E-2</v>
      </c>
      <c r="C252" s="302">
        <v>4.0325161141308852E-3</v>
      </c>
      <c r="D252" s="302">
        <v>1.723047774549898E-2</v>
      </c>
      <c r="E252" s="302">
        <f t="shared" si="112"/>
        <v>7.0487516212347778E-2</v>
      </c>
      <c r="F252" s="303"/>
      <c r="G252" s="302">
        <v>3.5021344874064615E-2</v>
      </c>
      <c r="H252" s="302">
        <v>2.7516620055491638E-3</v>
      </c>
      <c r="I252" s="302">
        <v>1.2956690709717954E-2</v>
      </c>
      <c r="J252" s="302">
        <f t="shared" ref="J252:J255" si="115">SUM(G252:I252)</f>
        <v>5.072969758933174E-2</v>
      </c>
      <c r="K252" s="303"/>
      <c r="L252" s="302">
        <v>3.4531032461081121E-2</v>
      </c>
      <c r="M252" s="302">
        <v>2.0196017639701673E-3</v>
      </c>
      <c r="N252" s="302">
        <v>1.5291920724663005E-2</v>
      </c>
      <c r="O252" s="302">
        <f t="shared" si="114"/>
        <v>5.1842554949714292E-2</v>
      </c>
    </row>
    <row r="253" spans="1:15" s="236" customFormat="1" x14ac:dyDescent="0.2">
      <c r="A253" s="237" t="str">
        <f>name!E$10</f>
        <v>Sales and customer service occupations</v>
      </c>
      <c r="B253" s="302">
        <v>0.28289447594262085</v>
      </c>
      <c r="C253" s="302">
        <v>0.10626626517437072</v>
      </c>
      <c r="D253" s="302">
        <v>6.5472485159221064E-2</v>
      </c>
      <c r="E253" s="302">
        <f t="shared" si="112"/>
        <v>0.45463322627621261</v>
      </c>
      <c r="F253" s="303"/>
      <c r="G253" s="302">
        <v>0.21886862528696871</v>
      </c>
      <c r="H253" s="302">
        <v>8.2800269786759306E-2</v>
      </c>
      <c r="I253" s="302">
        <v>2.8135261563289951E-2</v>
      </c>
      <c r="J253" s="302">
        <f t="shared" si="115"/>
        <v>0.32980415663701795</v>
      </c>
      <c r="K253" s="303"/>
      <c r="L253" s="302">
        <v>0.18603463036441628</v>
      </c>
      <c r="M253" s="302">
        <v>7.5421812196755048E-2</v>
      </c>
      <c r="N253" s="302">
        <v>2.0730447584777188E-2</v>
      </c>
      <c r="O253" s="302">
        <f t="shared" si="114"/>
        <v>0.28218689014594855</v>
      </c>
    </row>
    <row r="254" spans="1:15" s="236" customFormat="1" x14ac:dyDescent="0.2">
      <c r="A254" s="237" t="str">
        <f>name!E$11</f>
        <v>Process, plant and machine operatives</v>
      </c>
      <c r="B254" s="302">
        <v>2.2960834801877709E-2</v>
      </c>
      <c r="C254" s="302">
        <v>4.6238712580554155E-3</v>
      </c>
      <c r="D254" s="302">
        <v>1.2729702481738268E-2</v>
      </c>
      <c r="E254" s="302">
        <f t="shared" si="112"/>
        <v>4.0314408541671391E-2</v>
      </c>
      <c r="F254" s="303"/>
      <c r="G254" s="302">
        <v>1.5041626358955038E-2</v>
      </c>
      <c r="H254" s="302">
        <v>2.7326637356509735E-3</v>
      </c>
      <c r="I254" s="302">
        <v>2.2327196733750186E-2</v>
      </c>
      <c r="J254" s="302">
        <f t="shared" si="115"/>
        <v>4.0101486828356195E-2</v>
      </c>
      <c r="K254" s="303"/>
      <c r="L254" s="302">
        <v>1.3418412423121216E-2</v>
      </c>
      <c r="M254" s="302">
        <v>4.3096688806041495E-3</v>
      </c>
      <c r="N254" s="302">
        <v>2.5675729865222013E-2</v>
      </c>
      <c r="O254" s="302">
        <f t="shared" si="114"/>
        <v>4.3403811168947377E-2</v>
      </c>
    </row>
    <row r="255" spans="1:15" s="236" customFormat="1" x14ac:dyDescent="0.2">
      <c r="A255" s="237" t="str">
        <f>name!E$12</f>
        <v>Elementary occupations</v>
      </c>
      <c r="B255" s="302">
        <v>5.2903119527031695E-2</v>
      </c>
      <c r="C255" s="302">
        <v>1.5281494714671369E-2</v>
      </c>
      <c r="D255" s="302">
        <v>1.5958020248193417E-2</v>
      </c>
      <c r="E255" s="302">
        <f t="shared" si="112"/>
        <v>8.4142634489896478E-2</v>
      </c>
      <c r="F255" s="303"/>
      <c r="G255" s="302">
        <v>3.5403300292914705E-2</v>
      </c>
      <c r="H255" s="302">
        <v>9.060542494930825E-3</v>
      </c>
      <c r="I255" s="302">
        <v>1.1451482187482256E-2</v>
      </c>
      <c r="J255" s="302">
        <f t="shared" si="115"/>
        <v>5.5915324975327786E-2</v>
      </c>
      <c r="K255" s="303"/>
      <c r="L255" s="302">
        <v>3.2289144649756324E-2</v>
      </c>
      <c r="M255" s="302">
        <v>8.5432758099373025E-3</v>
      </c>
      <c r="N255" s="302">
        <v>1.1516662676936089E-2</v>
      </c>
      <c r="O255" s="302">
        <f t="shared" si="114"/>
        <v>5.2349083136629712E-2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4.408822483549435</v>
      </c>
      <c r="C257" s="311">
        <f t="shared" ref="C257:E257" si="116">SUM(C247:C255)</f>
        <v>0.79760066093871329</v>
      </c>
      <c r="D257" s="311">
        <f t="shared" si="116"/>
        <v>0.61957685551185604</v>
      </c>
      <c r="E257" s="311">
        <f t="shared" si="116"/>
        <v>5.8260000000000023</v>
      </c>
      <c r="F257" s="311"/>
      <c r="G257" s="311">
        <f t="shared" ref="G257:J257" si="117">SUM(G247:G255)</f>
        <v>4.1708742831881791</v>
      </c>
      <c r="H257" s="311">
        <f t="shared" si="117"/>
        <v>0.62956749975850224</v>
      </c>
      <c r="I257" s="311">
        <f t="shared" si="117"/>
        <v>0.60555821705331436</v>
      </c>
      <c r="J257" s="311">
        <f t="shared" si="117"/>
        <v>5.4059999999999961</v>
      </c>
      <c r="K257" s="311"/>
      <c r="L257" s="311">
        <f t="shared" ref="L257:O257" si="118">SUM(L247:L255)</f>
        <v>3.7137568934781657</v>
      </c>
      <c r="M257" s="311">
        <f t="shared" si="118"/>
        <v>0.55957699057856991</v>
      </c>
      <c r="N257" s="311">
        <f t="shared" si="118"/>
        <v>0.58766611594326257</v>
      </c>
      <c r="O257" s="311">
        <f t="shared" si="118"/>
        <v>4.860999999999998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0.97495905872857447</v>
      </c>
      <c r="C264" s="302">
        <v>0.22049673441592568</v>
      </c>
      <c r="D264" s="302">
        <v>0.36142497463694578</v>
      </c>
      <c r="E264" s="302">
        <f>SUM(B264:D264)</f>
        <v>1.556880767781446</v>
      </c>
      <c r="F264" s="303"/>
      <c r="G264" s="302">
        <v>1.1516103653221668</v>
      </c>
      <c r="H264" s="302">
        <v>0.34797633365576724</v>
      </c>
      <c r="I264" s="302">
        <v>0.37050843981419457</v>
      </c>
      <c r="J264" s="302">
        <f>SUM(G264:I264)</f>
        <v>1.8700951387921285</v>
      </c>
      <c r="K264" s="303"/>
      <c r="L264" s="302">
        <v>1.2513373576890048</v>
      </c>
      <c r="M264" s="302">
        <v>0.34060674763686982</v>
      </c>
      <c r="N264" s="302">
        <v>0.41585692077680586</v>
      </c>
      <c r="O264" s="302">
        <f>SUM(L264:N264)</f>
        <v>2.0078010261026802</v>
      </c>
    </row>
    <row r="265" spans="1:15" s="236" customFormat="1" x14ac:dyDescent="0.2">
      <c r="A265" s="237" t="str">
        <f>name!E$5</f>
        <v>Professional occupations</v>
      </c>
      <c r="B265" s="302">
        <v>0.83875428297820509</v>
      </c>
      <c r="C265" s="302">
        <v>0.15303118562932078</v>
      </c>
      <c r="D265" s="302">
        <v>0.13513745184456646</v>
      </c>
      <c r="E265" s="302">
        <f t="shared" ref="E265:E272" si="119">SUM(B265:D265)</f>
        <v>1.1269229204520923</v>
      </c>
      <c r="F265" s="303"/>
      <c r="G265" s="302">
        <v>1.1405002438604948</v>
      </c>
      <c r="H265" s="302">
        <v>0.27433136465682034</v>
      </c>
      <c r="I265" s="302">
        <v>0.10910021385825552</v>
      </c>
      <c r="J265" s="302">
        <f t="shared" ref="J265:J267" si="120">SUM(G265:I265)</f>
        <v>1.5239318223755707</v>
      </c>
      <c r="K265" s="303"/>
      <c r="L265" s="302">
        <v>1.4114852970367917</v>
      </c>
      <c r="M265" s="302">
        <v>0.33607241957680634</v>
      </c>
      <c r="N265" s="302">
        <v>9.5763892728453148E-2</v>
      </c>
      <c r="O265" s="302">
        <f t="shared" ref="O265:O272" si="121">SUM(L265:N265)</f>
        <v>1.8433216093420512</v>
      </c>
    </row>
    <row r="266" spans="1:15" s="236" customFormat="1" x14ac:dyDescent="0.2">
      <c r="A266" s="237" t="str">
        <f>name!E$6</f>
        <v>Associate professional occupations</v>
      </c>
      <c r="B266" s="302">
        <v>0.79815588610154087</v>
      </c>
      <c r="C266" s="302">
        <v>0.21477719913914292</v>
      </c>
      <c r="D266" s="302">
        <v>8.9307809613690045E-2</v>
      </c>
      <c r="E266" s="302">
        <f t="shared" si="119"/>
        <v>1.1022408948543738</v>
      </c>
      <c r="F266" s="303"/>
      <c r="G266" s="302">
        <v>0.9830609397350637</v>
      </c>
      <c r="H266" s="302">
        <v>0.30835328835994552</v>
      </c>
      <c r="I266" s="302">
        <v>7.3848510043396348E-2</v>
      </c>
      <c r="J266" s="302">
        <f t="shared" si="120"/>
        <v>1.3652627381384055</v>
      </c>
      <c r="K266" s="303"/>
      <c r="L266" s="302">
        <v>1.2562338632098995</v>
      </c>
      <c r="M266" s="302">
        <v>0.34631376652211304</v>
      </c>
      <c r="N266" s="302">
        <v>8.3987772103985323E-2</v>
      </c>
      <c r="O266" s="302">
        <f t="shared" si="121"/>
        <v>1.6865354018359977</v>
      </c>
    </row>
    <row r="267" spans="1:15" s="236" customFormat="1" x14ac:dyDescent="0.2">
      <c r="A267" s="237" t="str">
        <f>name!E$7</f>
        <v>Administrative and secretarial occupations</v>
      </c>
      <c r="B267" s="302">
        <v>0.60671312475068484</v>
      </c>
      <c r="C267" s="302">
        <v>0.61791511304285884</v>
      </c>
      <c r="D267" s="302">
        <v>7.2774375477443476E-2</v>
      </c>
      <c r="E267" s="302">
        <f t="shared" si="119"/>
        <v>1.297402613270987</v>
      </c>
      <c r="F267" s="303"/>
      <c r="G267" s="302">
        <v>0.64323028241138158</v>
      </c>
      <c r="H267" s="302">
        <v>0.86503073322859425</v>
      </c>
      <c r="I267" s="302">
        <v>7.2066958241777376E-2</v>
      </c>
      <c r="J267" s="302">
        <f t="shared" si="120"/>
        <v>1.5803279738817533</v>
      </c>
      <c r="K267" s="303"/>
      <c r="L267" s="302">
        <v>0.62491588256507236</v>
      </c>
      <c r="M267" s="302">
        <v>0.81198877472180808</v>
      </c>
      <c r="N267" s="302">
        <v>8.6958018980185472E-2</v>
      </c>
      <c r="O267" s="302">
        <f t="shared" si="121"/>
        <v>1.523862676267066</v>
      </c>
    </row>
    <row r="268" spans="1:15" s="236" customFormat="1" x14ac:dyDescent="0.2">
      <c r="A268" s="237" t="str">
        <f>name!E$8</f>
        <v>Skilled trades occupations</v>
      </c>
      <c r="B268" s="302">
        <v>0.28596396181739492</v>
      </c>
      <c r="C268" s="302">
        <v>5.1934372186367317E-2</v>
      </c>
      <c r="D268" s="302">
        <v>0.18767000559954441</v>
      </c>
      <c r="E268" s="302">
        <f t="shared" si="119"/>
        <v>0.52556833960330662</v>
      </c>
      <c r="F268" s="303"/>
      <c r="G268" s="302">
        <v>0.25081734330726591</v>
      </c>
      <c r="H268" s="302">
        <v>4.6813029415693659E-2</v>
      </c>
      <c r="I268" s="302">
        <v>0.12474482001146922</v>
      </c>
      <c r="J268" s="302">
        <f>SUM(G268:I268)</f>
        <v>0.42237519273442881</v>
      </c>
      <c r="K268" s="303"/>
      <c r="L268" s="302">
        <v>0.29716442338538024</v>
      </c>
      <c r="M268" s="302">
        <v>7.0874046338940108E-2</v>
      </c>
      <c r="N268" s="302">
        <v>0.18128173302781439</v>
      </c>
      <c r="O268" s="302">
        <f t="shared" si="121"/>
        <v>0.54932020275213478</v>
      </c>
    </row>
    <row r="269" spans="1:15" s="236" customFormat="1" x14ac:dyDescent="0.2">
      <c r="A269" s="237" t="str">
        <f>name!E$9</f>
        <v>Caring, leisure and other service occupations</v>
      </c>
      <c r="B269" s="302">
        <v>0.12597163465493846</v>
      </c>
      <c r="C269" s="302">
        <v>6.9801623333394999E-2</v>
      </c>
      <c r="D269" s="302">
        <v>3.4270538353576095E-2</v>
      </c>
      <c r="E269" s="302">
        <f t="shared" si="119"/>
        <v>0.23004379634190955</v>
      </c>
      <c r="F269" s="303"/>
      <c r="G269" s="302">
        <v>0.13153317063096714</v>
      </c>
      <c r="H269" s="302">
        <v>8.3663607531272513E-2</v>
      </c>
      <c r="I269" s="302">
        <v>2.9046233107949015E-2</v>
      </c>
      <c r="J269" s="302">
        <f t="shared" ref="J269:J272" si="122">SUM(G269:I269)</f>
        <v>0.24424301127018866</v>
      </c>
      <c r="K269" s="303"/>
      <c r="L269" s="302">
        <v>0.16251539457415104</v>
      </c>
      <c r="M269" s="302">
        <v>7.5562224876260811E-2</v>
      </c>
      <c r="N269" s="302">
        <v>5.5333795303291557E-2</v>
      </c>
      <c r="O269" s="302">
        <f t="shared" si="121"/>
        <v>0.29341141475370341</v>
      </c>
    </row>
    <row r="270" spans="1:15" s="236" customFormat="1" x14ac:dyDescent="0.2">
      <c r="A270" s="237" t="str">
        <f>name!E$10</f>
        <v>Sales and customer service occupations</v>
      </c>
      <c r="B270" s="302">
        <v>0.42095334054516781</v>
      </c>
      <c r="C270" s="302">
        <v>0.23681236765734393</v>
      </c>
      <c r="D270" s="302">
        <v>9.225383654240496E-2</v>
      </c>
      <c r="E270" s="302">
        <f t="shared" si="119"/>
        <v>0.75001954474491661</v>
      </c>
      <c r="F270" s="303"/>
      <c r="G270" s="302">
        <v>0.39975029347496627</v>
      </c>
      <c r="H270" s="302">
        <v>0.29281468880137163</v>
      </c>
      <c r="I270" s="302">
        <v>6.7590483620262834E-2</v>
      </c>
      <c r="J270" s="302">
        <f t="shared" si="122"/>
        <v>0.76015546589660077</v>
      </c>
      <c r="K270" s="303"/>
      <c r="L270" s="302">
        <v>0.46458909168973656</v>
      </c>
      <c r="M270" s="302">
        <v>0.32431173921475037</v>
      </c>
      <c r="N270" s="302">
        <v>6.3527101669694386E-2</v>
      </c>
      <c r="O270" s="302">
        <f t="shared" si="121"/>
        <v>0.85242793257418126</v>
      </c>
    </row>
    <row r="271" spans="1:15" s="236" customFormat="1" x14ac:dyDescent="0.2">
      <c r="A271" s="237" t="str">
        <f>name!E$11</f>
        <v>Process, plant and machine operatives</v>
      </c>
      <c r="B271" s="302">
        <v>5.5486956103986455E-2</v>
      </c>
      <c r="C271" s="302">
        <v>1.7766660483239778E-2</v>
      </c>
      <c r="D271" s="302">
        <v>7.690098066185703E-3</v>
      </c>
      <c r="E271" s="302">
        <f t="shared" si="119"/>
        <v>8.0943714653411936E-2</v>
      </c>
      <c r="F271" s="303"/>
      <c r="G271" s="302">
        <v>4.6878198879390924E-2</v>
      </c>
      <c r="H271" s="302">
        <v>1.5446660788980882E-2</v>
      </c>
      <c r="I271" s="302">
        <v>7.2918986239963405E-3</v>
      </c>
      <c r="J271" s="302">
        <f t="shared" si="122"/>
        <v>6.9616758292368144E-2</v>
      </c>
      <c r="K271" s="303"/>
      <c r="L271" s="302">
        <v>4.6978357262333979E-2</v>
      </c>
      <c r="M271" s="302">
        <v>1.7026436880195485E-2</v>
      </c>
      <c r="N271" s="302">
        <v>1.0192159212390216E-2</v>
      </c>
      <c r="O271" s="302">
        <f t="shared" si="121"/>
        <v>7.4196953354919687E-2</v>
      </c>
    </row>
    <row r="272" spans="1:15" s="236" customFormat="1" x14ac:dyDescent="0.2">
      <c r="A272" s="237" t="str">
        <f>name!E$12</f>
        <v>Elementary occupations</v>
      </c>
      <c r="B272" s="302">
        <v>9.1134493889818161E-2</v>
      </c>
      <c r="C272" s="302">
        <v>0.16462009262452043</v>
      </c>
      <c r="D272" s="302">
        <v>3.6222821783221733E-2</v>
      </c>
      <c r="E272" s="302">
        <f t="shared" si="119"/>
        <v>0.2919774082975603</v>
      </c>
      <c r="F272" s="303"/>
      <c r="G272" s="302">
        <v>8.0157865848226192E-2</v>
      </c>
      <c r="H272" s="302">
        <v>0.182135733087091</v>
      </c>
      <c r="I272" s="302">
        <v>2.0698299683216174E-2</v>
      </c>
      <c r="J272" s="302">
        <f t="shared" si="122"/>
        <v>0.28299189861853336</v>
      </c>
      <c r="K272" s="303"/>
      <c r="L272" s="302">
        <v>8.6426200386791524E-2</v>
      </c>
      <c r="M272" s="302">
        <v>0.1032391161519636</v>
      </c>
      <c r="N272" s="302">
        <v>4.2457466478500419E-2</v>
      </c>
      <c r="O272" s="302">
        <f t="shared" si="121"/>
        <v>0.23212278301725553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4.1980927395703116</v>
      </c>
      <c r="C274" s="311">
        <f t="shared" ref="C274:E274" si="123">SUM(C264:C272)</f>
        <v>1.7471553485121145</v>
      </c>
      <c r="D274" s="311">
        <f t="shared" si="123"/>
        <v>1.0167519119175785</v>
      </c>
      <c r="E274" s="311">
        <f t="shared" si="123"/>
        <v>6.9620000000000042</v>
      </c>
      <c r="F274" s="311"/>
      <c r="G274" s="311">
        <f t="shared" ref="G274:J274" si="124">SUM(G264:G272)</f>
        <v>4.8275387034699229</v>
      </c>
      <c r="H274" s="311">
        <f t="shared" si="124"/>
        <v>2.4165654395255372</v>
      </c>
      <c r="I274" s="311">
        <f t="shared" si="124"/>
        <v>0.87489585700451733</v>
      </c>
      <c r="J274" s="311">
        <f t="shared" si="124"/>
        <v>8.1189999999999785</v>
      </c>
      <c r="K274" s="311"/>
      <c r="L274" s="311">
        <f t="shared" ref="L274:O274" si="125">SUM(L264:L272)</f>
        <v>5.6016458677991627</v>
      </c>
      <c r="M274" s="311">
        <f t="shared" si="125"/>
        <v>2.425995271919708</v>
      </c>
      <c r="N274" s="311">
        <f t="shared" si="125"/>
        <v>1.0353588602811208</v>
      </c>
      <c r="O274" s="311">
        <f t="shared" si="125"/>
        <v>9.0629999999999882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4.7623389165765344</v>
      </c>
      <c r="C281" s="302">
        <v>1.0361062796436933</v>
      </c>
      <c r="D281" s="302">
        <v>1.3074153229832675</v>
      </c>
      <c r="E281" s="302">
        <f>SUM(B281:D281)</f>
        <v>7.1058605192034952</v>
      </c>
      <c r="F281" s="303"/>
      <c r="G281" s="302">
        <v>4.8389638816075742</v>
      </c>
      <c r="H281" s="302">
        <v>1.1594411608800677</v>
      </c>
      <c r="I281" s="302">
        <v>1.2292662474000153</v>
      </c>
      <c r="J281" s="302">
        <f>SUM(G281:I281)</f>
        <v>7.2276712898876569</v>
      </c>
      <c r="K281" s="303"/>
      <c r="L281" s="302">
        <v>4.528687651891107</v>
      </c>
      <c r="M281" s="302">
        <v>1.5427323400355337</v>
      </c>
      <c r="N281" s="302">
        <v>1.6499275995276101</v>
      </c>
      <c r="O281" s="302">
        <f>SUM(L281:N281)</f>
        <v>7.7213475914542506</v>
      </c>
    </row>
    <row r="282" spans="1:15" s="236" customFormat="1" x14ac:dyDescent="0.2">
      <c r="A282" s="237" t="str">
        <f>name!E$5</f>
        <v>Professional occupations</v>
      </c>
      <c r="B282" s="302">
        <v>12.195399393233174</v>
      </c>
      <c r="C282" s="302">
        <v>1.9343015824063801</v>
      </c>
      <c r="D282" s="302">
        <v>4.2025938835976593</v>
      </c>
      <c r="E282" s="302">
        <f t="shared" ref="E282:E289" si="126">SUM(B282:D282)</f>
        <v>18.332294859237216</v>
      </c>
      <c r="F282" s="303"/>
      <c r="G282" s="302">
        <v>14.448866531991007</v>
      </c>
      <c r="H282" s="302">
        <v>2.1364599997216644</v>
      </c>
      <c r="I282" s="302">
        <v>3.2935196712928891</v>
      </c>
      <c r="J282" s="302">
        <f t="shared" ref="J282:J284" si="127">SUM(G282:I282)</f>
        <v>19.878846203005558</v>
      </c>
      <c r="K282" s="303"/>
      <c r="L282" s="302">
        <v>18.366244288098621</v>
      </c>
      <c r="M282" s="302">
        <v>2.9338695786989941</v>
      </c>
      <c r="N282" s="302">
        <v>3.8007918857660501</v>
      </c>
      <c r="O282" s="302">
        <f t="shared" ref="O282:O289" si="128">SUM(L282:N282)</f>
        <v>25.100905752563666</v>
      </c>
    </row>
    <row r="283" spans="1:15" s="236" customFormat="1" x14ac:dyDescent="0.2">
      <c r="A283" s="237" t="str">
        <f>name!E$6</f>
        <v>Associate professional occupations</v>
      </c>
      <c r="B283" s="302">
        <v>5.909282927809576</v>
      </c>
      <c r="C283" s="302">
        <v>1.4809627716633409</v>
      </c>
      <c r="D283" s="302">
        <v>1.5635115686051309</v>
      </c>
      <c r="E283" s="302">
        <f t="shared" si="126"/>
        <v>8.9537572680780482</v>
      </c>
      <c r="F283" s="303"/>
      <c r="G283" s="302">
        <v>6.3355307387098581</v>
      </c>
      <c r="H283" s="302">
        <v>1.3848794375143485</v>
      </c>
      <c r="I283" s="302">
        <v>1.2263776186530555</v>
      </c>
      <c r="J283" s="302">
        <f t="shared" si="127"/>
        <v>8.9467877948772614</v>
      </c>
      <c r="K283" s="303"/>
      <c r="L283" s="302">
        <v>7.0870249403128378</v>
      </c>
      <c r="M283" s="302">
        <v>1.6488938377861901</v>
      </c>
      <c r="N283" s="302">
        <v>1.5373394520369512</v>
      </c>
      <c r="O283" s="302">
        <f t="shared" si="128"/>
        <v>10.27325823013598</v>
      </c>
    </row>
    <row r="284" spans="1:15" s="236" customFormat="1" x14ac:dyDescent="0.2">
      <c r="A284" s="237" t="str">
        <f>name!E$7</f>
        <v>Administrative and secretarial occupations</v>
      </c>
      <c r="B284" s="302">
        <v>3.6923301775431336</v>
      </c>
      <c r="C284" s="302">
        <v>3.6459521338724388</v>
      </c>
      <c r="D284" s="302">
        <v>0.77921926202173197</v>
      </c>
      <c r="E284" s="302">
        <f t="shared" si="126"/>
        <v>8.1175015734373037</v>
      </c>
      <c r="F284" s="303"/>
      <c r="G284" s="302">
        <v>3.3335674826618105</v>
      </c>
      <c r="H284" s="302">
        <v>2.3969360683658105</v>
      </c>
      <c r="I284" s="302">
        <v>0.55827098133375952</v>
      </c>
      <c r="J284" s="302">
        <f t="shared" si="127"/>
        <v>6.28877453236138</v>
      </c>
      <c r="K284" s="303"/>
      <c r="L284" s="302">
        <v>2.7088355622937903</v>
      </c>
      <c r="M284" s="302">
        <v>2.1798846987517777</v>
      </c>
      <c r="N284" s="302">
        <v>0.5500735276969646</v>
      </c>
      <c r="O284" s="302">
        <f t="shared" si="128"/>
        <v>5.4387937887425331</v>
      </c>
    </row>
    <row r="285" spans="1:15" s="236" customFormat="1" x14ac:dyDescent="0.2">
      <c r="A285" s="237" t="str">
        <f>name!E$8</f>
        <v>Skilled trades occupations</v>
      </c>
      <c r="B285" s="302">
        <v>0.95212557971584821</v>
      </c>
      <c r="C285" s="302">
        <v>0.233230194036604</v>
      </c>
      <c r="D285" s="302">
        <v>0.2363861368746005</v>
      </c>
      <c r="E285" s="302">
        <f t="shared" si="126"/>
        <v>1.4217419106270528</v>
      </c>
      <c r="F285" s="303"/>
      <c r="G285" s="302">
        <v>0.69686559522840164</v>
      </c>
      <c r="H285" s="302">
        <v>0.13175434443480991</v>
      </c>
      <c r="I285" s="302">
        <v>0.16600626346164346</v>
      </c>
      <c r="J285" s="302">
        <f>SUM(G285:I285)</f>
        <v>0.99462620312485506</v>
      </c>
      <c r="K285" s="303"/>
      <c r="L285" s="302">
        <v>0.65880633252872822</v>
      </c>
      <c r="M285" s="302">
        <v>0.1918917321843561</v>
      </c>
      <c r="N285" s="302">
        <v>0.26139659240346197</v>
      </c>
      <c r="O285" s="302">
        <f t="shared" si="128"/>
        <v>1.1120946571165462</v>
      </c>
    </row>
    <row r="286" spans="1:15" s="236" customFormat="1" x14ac:dyDescent="0.2">
      <c r="A286" s="237" t="str">
        <f>name!E$9</f>
        <v>Caring, leisure and other service occupations</v>
      </c>
      <c r="B286" s="302">
        <v>0.4448593128126464</v>
      </c>
      <c r="C286" s="302">
        <v>0.18812270219768151</v>
      </c>
      <c r="D286" s="302">
        <v>0.28168792835863554</v>
      </c>
      <c r="E286" s="302">
        <f t="shared" si="126"/>
        <v>0.91466994336896346</v>
      </c>
      <c r="F286" s="303"/>
      <c r="G286" s="302">
        <v>0.75471069078195419</v>
      </c>
      <c r="H286" s="302">
        <v>0.33727133509048496</v>
      </c>
      <c r="I286" s="302">
        <v>0.38278952070088584</v>
      </c>
      <c r="J286" s="302">
        <f t="shared" ref="J286:J289" si="129">SUM(G286:I286)</f>
        <v>1.4747715465733249</v>
      </c>
      <c r="K286" s="303"/>
      <c r="L286" s="302">
        <v>1.0093547151791409</v>
      </c>
      <c r="M286" s="302">
        <v>0.45666869059173509</v>
      </c>
      <c r="N286" s="302">
        <v>0.58749011481317359</v>
      </c>
      <c r="O286" s="302">
        <f t="shared" si="128"/>
        <v>2.0535135205840493</v>
      </c>
    </row>
    <row r="287" spans="1:15" s="236" customFormat="1" x14ac:dyDescent="0.2">
      <c r="A287" s="237" t="str">
        <f>name!E$10</f>
        <v>Sales and customer service occupations</v>
      </c>
      <c r="B287" s="302">
        <v>0.83394262791701768</v>
      </c>
      <c r="C287" s="302">
        <v>0.54638020332876036</v>
      </c>
      <c r="D287" s="302">
        <v>0.26681883709998377</v>
      </c>
      <c r="E287" s="302">
        <f t="shared" si="126"/>
        <v>1.6471416683457618</v>
      </c>
      <c r="F287" s="303"/>
      <c r="G287" s="302">
        <v>0.72184905535063815</v>
      </c>
      <c r="H287" s="302">
        <v>0.39052180893975302</v>
      </c>
      <c r="I287" s="302">
        <v>0.15177795756951384</v>
      </c>
      <c r="J287" s="302">
        <f t="shared" si="129"/>
        <v>1.2641488218599051</v>
      </c>
      <c r="K287" s="303"/>
      <c r="L287" s="302">
        <v>0.74075911324872146</v>
      </c>
      <c r="M287" s="302">
        <v>0.45317912609452371</v>
      </c>
      <c r="N287" s="302">
        <v>0.1466983638215634</v>
      </c>
      <c r="O287" s="302">
        <f t="shared" si="128"/>
        <v>1.3406366031648085</v>
      </c>
    </row>
    <row r="288" spans="1:15" s="236" customFormat="1" x14ac:dyDescent="0.2">
      <c r="A288" s="237" t="str">
        <f>name!E$11</f>
        <v>Process, plant and machine operatives</v>
      </c>
      <c r="B288" s="302">
        <v>0.25984984725487059</v>
      </c>
      <c r="C288" s="302">
        <v>0.19332898283109762</v>
      </c>
      <c r="D288" s="302">
        <v>7.1584701700627071E-2</v>
      </c>
      <c r="E288" s="302">
        <f t="shared" si="126"/>
        <v>0.52476353178659529</v>
      </c>
      <c r="F288" s="303"/>
      <c r="G288" s="302">
        <v>0.17663081974940856</v>
      </c>
      <c r="H288" s="302">
        <v>0.14987656395560026</v>
      </c>
      <c r="I288" s="302">
        <v>6.024722900619741E-2</v>
      </c>
      <c r="J288" s="302">
        <f t="shared" si="129"/>
        <v>0.3867546127112062</v>
      </c>
      <c r="K288" s="303"/>
      <c r="L288" s="302">
        <v>0.14540525576785615</v>
      </c>
      <c r="M288" s="302">
        <v>0.21525296364020782</v>
      </c>
      <c r="N288" s="302">
        <v>7.700472172822509E-2</v>
      </c>
      <c r="O288" s="302">
        <f t="shared" si="128"/>
        <v>0.43766294113628906</v>
      </c>
    </row>
    <row r="289" spans="1:15" s="236" customFormat="1" x14ac:dyDescent="0.2">
      <c r="A289" s="237" t="str">
        <f>name!E$12</f>
        <v>Elementary occupations</v>
      </c>
      <c r="B289" s="302">
        <v>0.58833025264440819</v>
      </c>
      <c r="C289" s="302">
        <v>0.48708796448111552</v>
      </c>
      <c r="D289" s="302">
        <v>0.11985050879004679</v>
      </c>
      <c r="E289" s="302">
        <f t="shared" si="126"/>
        <v>1.1952687259155705</v>
      </c>
      <c r="F289" s="303"/>
      <c r="G289" s="302">
        <v>0.46018617098771886</v>
      </c>
      <c r="H289" s="302">
        <v>0.35215646396539291</v>
      </c>
      <c r="I289" s="302">
        <v>7.527636064573294E-2</v>
      </c>
      <c r="J289" s="302">
        <f t="shared" si="129"/>
        <v>0.88761899559884472</v>
      </c>
      <c r="K289" s="303"/>
      <c r="L289" s="302">
        <v>0.42144109579737005</v>
      </c>
      <c r="M289" s="302">
        <v>0.40693716802612134</v>
      </c>
      <c r="N289" s="302">
        <v>0.10140865127833408</v>
      </c>
      <c r="O289" s="302">
        <f t="shared" si="128"/>
        <v>0.92978691510182543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29.638459035507207</v>
      </c>
      <c r="C291" s="311">
        <f t="shared" ref="C291:E291" si="130">SUM(C281:C289)</f>
        <v>9.7454728144611131</v>
      </c>
      <c r="D291" s="311">
        <f t="shared" si="130"/>
        <v>8.8290681500316843</v>
      </c>
      <c r="E291" s="311">
        <f t="shared" si="130"/>
        <v>48.213000000000008</v>
      </c>
      <c r="F291" s="311"/>
      <c r="G291" s="311">
        <f t="shared" ref="G291:J291" si="131">SUM(G281:G289)</f>
        <v>31.767170967068374</v>
      </c>
      <c r="H291" s="311">
        <f t="shared" si="131"/>
        <v>8.4392971828679304</v>
      </c>
      <c r="I291" s="311">
        <f t="shared" si="131"/>
        <v>7.1435318500636917</v>
      </c>
      <c r="J291" s="311">
        <f t="shared" si="131"/>
        <v>47.349999999999987</v>
      </c>
      <c r="K291" s="311"/>
      <c r="L291" s="311">
        <f t="shared" ref="L291:O291" si="132">SUM(L281:L289)</f>
        <v>35.66655895511817</v>
      </c>
      <c r="M291" s="311">
        <f t="shared" si="132"/>
        <v>10.029310135809439</v>
      </c>
      <c r="N291" s="311">
        <f t="shared" si="132"/>
        <v>8.712130909072334</v>
      </c>
      <c r="O291" s="311">
        <f t="shared" si="132"/>
        <v>54.407999999999944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2.0214988064320951</v>
      </c>
      <c r="C298" s="302">
        <v>0.29705842608233379</v>
      </c>
      <c r="D298" s="302">
        <v>0.60845484692959639</v>
      </c>
      <c r="E298" s="302">
        <f>SUM(B298:D298)</f>
        <v>2.9270120794440251</v>
      </c>
      <c r="F298" s="303"/>
      <c r="G298" s="302">
        <v>2.210613956978583</v>
      </c>
      <c r="H298" s="302">
        <v>0.5304107401021112</v>
      </c>
      <c r="I298" s="302">
        <v>0.79918409095309928</v>
      </c>
      <c r="J298" s="302">
        <f>SUM(G298:I298)</f>
        <v>3.5402087880337931</v>
      </c>
      <c r="K298" s="303"/>
      <c r="L298" s="302">
        <v>2.3826437178598416</v>
      </c>
      <c r="M298" s="302">
        <v>0.59650203091245113</v>
      </c>
      <c r="N298" s="302">
        <v>0.99577351713483708</v>
      </c>
      <c r="O298" s="302">
        <f>SUM(L298:N298)</f>
        <v>3.97491926590713</v>
      </c>
    </row>
    <row r="299" spans="1:15" s="236" customFormat="1" x14ac:dyDescent="0.2">
      <c r="A299" s="237" t="str">
        <f>name!E$5</f>
        <v>Professional occupations</v>
      </c>
      <c r="B299" s="302">
        <v>1.9934417407628831</v>
      </c>
      <c r="C299" s="302">
        <v>0.32138960309042863</v>
      </c>
      <c r="D299" s="302">
        <v>0.45136060085022611</v>
      </c>
      <c r="E299" s="302">
        <f t="shared" ref="E299:E306" si="133">SUM(B299:D299)</f>
        <v>2.7661919447035381</v>
      </c>
      <c r="F299" s="303"/>
      <c r="G299" s="302">
        <v>2.4834716058620541</v>
      </c>
      <c r="H299" s="302">
        <v>0.60906080665903783</v>
      </c>
      <c r="I299" s="302">
        <v>0.52129876467108871</v>
      </c>
      <c r="J299" s="302">
        <f t="shared" ref="J299:J301" si="134">SUM(G299:I299)</f>
        <v>3.6138311771921803</v>
      </c>
      <c r="K299" s="303"/>
      <c r="L299" s="302">
        <v>3.4802724164480083</v>
      </c>
      <c r="M299" s="302">
        <v>0.99083379002318583</v>
      </c>
      <c r="N299" s="302">
        <v>0.51608731609474501</v>
      </c>
      <c r="O299" s="302">
        <f t="shared" ref="O299:O306" si="135">SUM(L299:N299)</f>
        <v>4.9871935225659394</v>
      </c>
    </row>
    <row r="300" spans="1:15" s="236" customFormat="1" x14ac:dyDescent="0.2">
      <c r="A300" s="237" t="str">
        <f>name!E$6</f>
        <v>Associate professional occupations</v>
      </c>
      <c r="B300" s="302">
        <v>2.4658738899598163</v>
      </c>
      <c r="C300" s="302">
        <v>0.47061217547736695</v>
      </c>
      <c r="D300" s="302">
        <v>1.0213947894645874</v>
      </c>
      <c r="E300" s="302">
        <f t="shared" si="133"/>
        <v>3.9578808549017706</v>
      </c>
      <c r="F300" s="303"/>
      <c r="G300" s="302">
        <v>2.7654743034465161</v>
      </c>
      <c r="H300" s="302">
        <v>0.70589785432410701</v>
      </c>
      <c r="I300" s="302">
        <v>1.1868311648236602</v>
      </c>
      <c r="J300" s="302">
        <f t="shared" si="134"/>
        <v>4.6582033225942832</v>
      </c>
      <c r="K300" s="303"/>
      <c r="L300" s="302">
        <v>3.09012421390084</v>
      </c>
      <c r="M300" s="302">
        <v>0.94960591430140395</v>
      </c>
      <c r="N300" s="302">
        <v>1.2511509426916163</v>
      </c>
      <c r="O300" s="302">
        <f t="shared" si="135"/>
        <v>5.2908810708938603</v>
      </c>
    </row>
    <row r="301" spans="1:15" s="236" customFormat="1" x14ac:dyDescent="0.2">
      <c r="A301" s="237" t="str">
        <f>name!E$7</f>
        <v>Administrative and secretarial occupations</v>
      </c>
      <c r="B301" s="302">
        <v>1.6424698845532235</v>
      </c>
      <c r="C301" s="302">
        <v>0.84327130744602874</v>
      </c>
      <c r="D301" s="302">
        <v>0.28807209437737796</v>
      </c>
      <c r="E301" s="302">
        <f t="shared" si="133"/>
        <v>2.77381328637663</v>
      </c>
      <c r="F301" s="303"/>
      <c r="G301" s="302">
        <v>1.6368029135095443</v>
      </c>
      <c r="H301" s="302">
        <v>1.0512767376392895</v>
      </c>
      <c r="I301" s="302">
        <v>0.31212737107679095</v>
      </c>
      <c r="J301" s="302">
        <f t="shared" si="134"/>
        <v>3.0002070222256245</v>
      </c>
      <c r="K301" s="303"/>
      <c r="L301" s="302">
        <v>2.0023396393536395</v>
      </c>
      <c r="M301" s="302">
        <v>1.1979759267213295</v>
      </c>
      <c r="N301" s="302">
        <v>0.4159596717954776</v>
      </c>
      <c r="O301" s="302">
        <f t="shared" si="135"/>
        <v>3.6162752378704464</v>
      </c>
    </row>
    <row r="302" spans="1:15" s="236" customFormat="1" x14ac:dyDescent="0.2">
      <c r="A302" s="237" t="str">
        <f>name!E$8</f>
        <v>Skilled trades occupations</v>
      </c>
      <c r="B302" s="302">
        <v>0.6322805729519646</v>
      </c>
      <c r="C302" s="302">
        <v>0.14734858914655721</v>
      </c>
      <c r="D302" s="302">
        <v>0.31194163159746663</v>
      </c>
      <c r="E302" s="302">
        <f t="shared" si="133"/>
        <v>1.0915707936959884</v>
      </c>
      <c r="F302" s="303"/>
      <c r="G302" s="302">
        <v>0.49317231491050212</v>
      </c>
      <c r="H302" s="302">
        <v>0.1351221857703635</v>
      </c>
      <c r="I302" s="302">
        <v>0.30360312262743561</v>
      </c>
      <c r="J302" s="302">
        <f>SUM(G302:I302)</f>
        <v>0.93189762330830117</v>
      </c>
      <c r="K302" s="303"/>
      <c r="L302" s="302">
        <v>0.48260145885708983</v>
      </c>
      <c r="M302" s="302">
        <v>0.25648675371805874</v>
      </c>
      <c r="N302" s="302">
        <v>0.39104236142546978</v>
      </c>
      <c r="O302" s="302">
        <f t="shared" si="135"/>
        <v>1.1301305740006184</v>
      </c>
    </row>
    <row r="303" spans="1:15" s="236" customFormat="1" x14ac:dyDescent="0.2">
      <c r="A303" s="237" t="str">
        <f>name!E$9</f>
        <v>Caring, leisure and other service occupations</v>
      </c>
      <c r="B303" s="302">
        <v>0.82242174287464742</v>
      </c>
      <c r="C303" s="302">
        <v>0.65888784841773851</v>
      </c>
      <c r="D303" s="302">
        <v>0.3522547603943601</v>
      </c>
      <c r="E303" s="302">
        <f t="shared" si="133"/>
        <v>1.8335643516867459</v>
      </c>
      <c r="F303" s="303"/>
      <c r="G303" s="302">
        <v>0.81638686268967886</v>
      </c>
      <c r="H303" s="302">
        <v>0.85997163724752168</v>
      </c>
      <c r="I303" s="302">
        <v>0.52119880242291017</v>
      </c>
      <c r="J303" s="302">
        <f t="shared" ref="J303:J306" si="136">SUM(G303:I303)</f>
        <v>2.1975573023601109</v>
      </c>
      <c r="K303" s="303"/>
      <c r="L303" s="302">
        <v>1.0574427179484323</v>
      </c>
      <c r="M303" s="302">
        <v>1.0024954399889854</v>
      </c>
      <c r="N303" s="302">
        <v>0.64017466848117222</v>
      </c>
      <c r="O303" s="302">
        <f t="shared" si="135"/>
        <v>2.7001128264185899</v>
      </c>
    </row>
    <row r="304" spans="1:15" s="236" customFormat="1" x14ac:dyDescent="0.2">
      <c r="A304" s="237" t="str">
        <f>name!E$10</f>
        <v>Sales and customer service occupations</v>
      </c>
      <c r="B304" s="302">
        <v>0.904966224814586</v>
      </c>
      <c r="C304" s="302">
        <v>0.39658432426683782</v>
      </c>
      <c r="D304" s="302">
        <v>0.18537371207340575</v>
      </c>
      <c r="E304" s="302">
        <f t="shared" si="133"/>
        <v>1.4869242611548297</v>
      </c>
      <c r="F304" s="303"/>
      <c r="G304" s="302">
        <v>0.86610659616839158</v>
      </c>
      <c r="H304" s="302">
        <v>0.52691633705744401</v>
      </c>
      <c r="I304" s="302">
        <v>0.17431283278549192</v>
      </c>
      <c r="J304" s="302">
        <f t="shared" si="136"/>
        <v>1.5673357660113274</v>
      </c>
      <c r="K304" s="303"/>
      <c r="L304" s="302">
        <v>1.1122484917466247</v>
      </c>
      <c r="M304" s="302">
        <v>0.75384991122226652</v>
      </c>
      <c r="N304" s="302">
        <v>0.19914726078301448</v>
      </c>
      <c r="O304" s="302">
        <f t="shared" si="135"/>
        <v>2.0652456637519059</v>
      </c>
    </row>
    <row r="305" spans="1:15" s="236" customFormat="1" x14ac:dyDescent="0.2">
      <c r="A305" s="237" t="str">
        <f>name!E$11</f>
        <v>Process, plant and machine operatives</v>
      </c>
      <c r="B305" s="302">
        <v>0.60418514703857717</v>
      </c>
      <c r="C305" s="302">
        <v>0.35621159831590765</v>
      </c>
      <c r="D305" s="302">
        <v>5.3493560898799461E-2</v>
      </c>
      <c r="E305" s="302">
        <f t="shared" si="133"/>
        <v>1.0138903062532842</v>
      </c>
      <c r="F305" s="303"/>
      <c r="G305" s="302">
        <v>0.53399031469312641</v>
      </c>
      <c r="H305" s="302">
        <v>0.50842901258515261</v>
      </c>
      <c r="I305" s="302">
        <v>7.2675952680816044E-2</v>
      </c>
      <c r="J305" s="302">
        <f t="shared" si="136"/>
        <v>1.115095279959095</v>
      </c>
      <c r="K305" s="303"/>
      <c r="L305" s="302">
        <v>0.4897157101590261</v>
      </c>
      <c r="M305" s="302">
        <v>0.64717511172863862</v>
      </c>
      <c r="N305" s="302">
        <v>8.6415898900277829E-2</v>
      </c>
      <c r="O305" s="302">
        <f t="shared" si="135"/>
        <v>1.2233067207879427</v>
      </c>
    </row>
    <row r="306" spans="1:15" s="236" customFormat="1" x14ac:dyDescent="0.2">
      <c r="A306" s="237" t="str">
        <f>name!E$12</f>
        <v>Elementary occupations</v>
      </c>
      <c r="B306" s="302">
        <v>2.9306128599463319</v>
      </c>
      <c r="C306" s="302">
        <v>4.1562432819806912</v>
      </c>
      <c r="D306" s="302">
        <v>0.51129597985613207</v>
      </c>
      <c r="E306" s="302">
        <f t="shared" si="133"/>
        <v>7.5981521217831549</v>
      </c>
      <c r="F306" s="303"/>
      <c r="G306" s="302">
        <v>2.5537685789144589</v>
      </c>
      <c r="H306" s="302">
        <v>4.3327784404264067</v>
      </c>
      <c r="I306" s="302">
        <v>0.50011669897442157</v>
      </c>
      <c r="J306" s="302">
        <f t="shared" si="136"/>
        <v>7.3866637183152868</v>
      </c>
      <c r="K306" s="303"/>
      <c r="L306" s="302">
        <v>3.1206006960083505</v>
      </c>
      <c r="M306" s="302">
        <v>4.174418427721533</v>
      </c>
      <c r="N306" s="302">
        <v>0.64091599407368416</v>
      </c>
      <c r="O306" s="302">
        <f t="shared" si="135"/>
        <v>7.9359351178035675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14.017750869334126</v>
      </c>
      <c r="C308" s="311">
        <f t="shared" ref="C308:E308" si="137">SUM(C298:C306)</f>
        <v>7.6476071542238904</v>
      </c>
      <c r="D308" s="311">
        <f t="shared" si="137"/>
        <v>3.7836419764419524</v>
      </c>
      <c r="E308" s="311">
        <f t="shared" si="137"/>
        <v>25.448999999999966</v>
      </c>
      <c r="F308" s="311"/>
      <c r="G308" s="311">
        <f t="shared" ref="G308:J308" si="138">SUM(G298:G306)</f>
        <v>14.359787447172856</v>
      </c>
      <c r="H308" s="311">
        <f t="shared" si="138"/>
        <v>9.2598637518114337</v>
      </c>
      <c r="I308" s="311">
        <f t="shared" si="138"/>
        <v>4.391348801015714</v>
      </c>
      <c r="J308" s="311">
        <f t="shared" si="138"/>
        <v>28.011000000000003</v>
      </c>
      <c r="K308" s="311"/>
      <c r="L308" s="311">
        <f t="shared" ref="L308:O308" si="139">SUM(L298:L306)</f>
        <v>17.217989062281852</v>
      </c>
      <c r="M308" s="311">
        <f t="shared" si="139"/>
        <v>10.569343306337853</v>
      </c>
      <c r="N308" s="311">
        <f t="shared" si="139"/>
        <v>5.1366676313802939</v>
      </c>
      <c r="O308" s="311">
        <f t="shared" si="139"/>
        <v>32.923999999999999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0.93429671506929646</v>
      </c>
      <c r="C315" s="302">
        <v>0.20813334995875638</v>
      </c>
      <c r="D315" s="302">
        <v>0.11121097144124414</v>
      </c>
      <c r="E315" s="302">
        <f>SUM(B315:D315)</f>
        <v>1.2536410364692969</v>
      </c>
      <c r="F315" s="303"/>
      <c r="G315" s="302">
        <v>0.98837952195799406</v>
      </c>
      <c r="H315" s="302">
        <v>0.29008341223558298</v>
      </c>
      <c r="I315" s="302">
        <v>0.11001460646093522</v>
      </c>
      <c r="J315" s="302">
        <f>SUM(G315:I315)</f>
        <v>1.3884775406545122</v>
      </c>
      <c r="K315" s="303"/>
      <c r="L315" s="302">
        <v>0.96185567555293816</v>
      </c>
      <c r="M315" s="302">
        <v>0.34863857309138419</v>
      </c>
      <c r="N315" s="302">
        <v>0.11274778712657382</v>
      </c>
      <c r="O315" s="302">
        <f>SUM(L315:N315)</f>
        <v>1.4232420357708961</v>
      </c>
    </row>
    <row r="316" spans="1:15" s="236" customFormat="1" x14ac:dyDescent="0.2">
      <c r="A316" s="237" t="str">
        <f>name!E$5</f>
        <v>Professional occupations</v>
      </c>
      <c r="B316" s="302">
        <v>1.691452471619534</v>
      </c>
      <c r="C316" s="302">
        <v>0.56780048083269097</v>
      </c>
      <c r="D316" s="302">
        <v>0.22216448756149937</v>
      </c>
      <c r="E316" s="302">
        <f t="shared" ref="E316:E323" si="140">SUM(B316:D316)</f>
        <v>2.4814174400137246</v>
      </c>
      <c r="F316" s="303"/>
      <c r="G316" s="302">
        <v>2.0813430662488268</v>
      </c>
      <c r="H316" s="302">
        <v>0.75051048456508429</v>
      </c>
      <c r="I316" s="302">
        <v>0.22602399208699134</v>
      </c>
      <c r="J316" s="302">
        <f t="shared" ref="J316:J318" si="141">SUM(G316:I316)</f>
        <v>3.0578775429009024</v>
      </c>
      <c r="K316" s="303"/>
      <c r="L316" s="302">
        <v>2.5526112196849309</v>
      </c>
      <c r="M316" s="302">
        <v>0.94290321977844493</v>
      </c>
      <c r="N316" s="302">
        <v>0.16595715207376777</v>
      </c>
      <c r="O316" s="302">
        <f t="shared" ref="O316:O323" si="142">SUM(L316:N316)</f>
        <v>3.6614715915371439</v>
      </c>
    </row>
    <row r="317" spans="1:15" s="236" customFormat="1" x14ac:dyDescent="0.2">
      <c r="A317" s="237" t="str">
        <f>name!E$6</f>
        <v>Associate professional occupations</v>
      </c>
      <c r="B317" s="302">
        <v>4.08412964672456</v>
      </c>
      <c r="C317" s="302">
        <v>0.71731465936630834</v>
      </c>
      <c r="D317" s="302">
        <v>0.15572792772117389</v>
      </c>
      <c r="E317" s="302">
        <f t="shared" si="140"/>
        <v>4.9571722338120425</v>
      </c>
      <c r="F317" s="303"/>
      <c r="G317" s="302">
        <v>4.3408788052802683</v>
      </c>
      <c r="H317" s="302">
        <v>0.76608470610028534</v>
      </c>
      <c r="I317" s="302">
        <v>0.12774687633199008</v>
      </c>
      <c r="J317" s="302">
        <f t="shared" si="141"/>
        <v>5.2347103877125436</v>
      </c>
      <c r="K317" s="303"/>
      <c r="L317" s="302">
        <v>4.3379186665064724</v>
      </c>
      <c r="M317" s="302">
        <v>0.86372834223863759</v>
      </c>
      <c r="N317" s="302">
        <v>0.12051484949395166</v>
      </c>
      <c r="O317" s="302">
        <f t="shared" si="142"/>
        <v>5.3221618582390615</v>
      </c>
    </row>
    <row r="318" spans="1:15" s="236" customFormat="1" x14ac:dyDescent="0.2">
      <c r="A318" s="237" t="str">
        <f>name!E$7</f>
        <v>Administrative and secretarial occupations</v>
      </c>
      <c r="B318" s="302">
        <v>1.8551511835486489</v>
      </c>
      <c r="C318" s="302">
        <v>2.0198886040117694</v>
      </c>
      <c r="D318" s="302">
        <v>4.749015971928941E-2</v>
      </c>
      <c r="E318" s="302">
        <f t="shared" si="140"/>
        <v>3.9225299472797079</v>
      </c>
      <c r="F318" s="303"/>
      <c r="G318" s="302">
        <v>1.6543474038931154</v>
      </c>
      <c r="H318" s="302">
        <v>1.8894223854187691</v>
      </c>
      <c r="I318" s="302">
        <v>4.0774388281665602E-2</v>
      </c>
      <c r="J318" s="302">
        <f t="shared" si="141"/>
        <v>3.5845441775935503</v>
      </c>
      <c r="K318" s="303"/>
      <c r="L318" s="302">
        <v>1.2530618553363051</v>
      </c>
      <c r="M318" s="302">
        <v>1.8213579345243489</v>
      </c>
      <c r="N318" s="302">
        <v>2.3273348229427407E-2</v>
      </c>
      <c r="O318" s="302">
        <f t="shared" si="142"/>
        <v>3.0976931380900816</v>
      </c>
    </row>
    <row r="319" spans="1:15" s="236" customFormat="1" x14ac:dyDescent="0.2">
      <c r="A319" s="237" t="str">
        <f>name!E$8</f>
        <v>Skilled trades occupations</v>
      </c>
      <c r="B319" s="302">
        <v>0.166184705005085</v>
      </c>
      <c r="C319" s="302">
        <v>2.1668189137423143E-2</v>
      </c>
      <c r="D319" s="302">
        <v>7.8838101897632296E-2</v>
      </c>
      <c r="E319" s="302">
        <f t="shared" si="140"/>
        <v>0.26669099604014046</v>
      </c>
      <c r="F319" s="303"/>
      <c r="G319" s="302">
        <v>0.1277702350567185</v>
      </c>
      <c r="H319" s="302">
        <v>1.7012571011788744E-2</v>
      </c>
      <c r="I319" s="302">
        <v>4.009361163171523E-2</v>
      </c>
      <c r="J319" s="302">
        <f>SUM(G319:I319)</f>
        <v>0.18487641770022248</v>
      </c>
      <c r="K319" s="303"/>
      <c r="L319" s="302">
        <v>0.1434988842873941</v>
      </c>
      <c r="M319" s="302">
        <v>3.742216037615876E-2</v>
      </c>
      <c r="N319" s="302">
        <v>4.621927974836712E-2</v>
      </c>
      <c r="O319" s="302">
        <f t="shared" si="142"/>
        <v>0.22714032441191997</v>
      </c>
    </row>
    <row r="320" spans="1:15" s="236" customFormat="1" x14ac:dyDescent="0.2">
      <c r="A320" s="237" t="str">
        <f>name!E$9</f>
        <v>Caring, leisure and other service occupations</v>
      </c>
      <c r="B320" s="302">
        <v>0.31161779493933955</v>
      </c>
      <c r="C320" s="302">
        <v>0.13650683620116799</v>
      </c>
      <c r="D320" s="302">
        <v>3.916298858481515E-2</v>
      </c>
      <c r="E320" s="302">
        <f t="shared" si="140"/>
        <v>0.4872876197253227</v>
      </c>
      <c r="F320" s="303"/>
      <c r="G320" s="302">
        <v>0.2822861779760954</v>
      </c>
      <c r="H320" s="302">
        <v>0.13469516465480635</v>
      </c>
      <c r="I320" s="302">
        <v>4.5461402916100978E-2</v>
      </c>
      <c r="J320" s="302">
        <f t="shared" ref="J320:J323" si="143">SUM(G320:I320)</f>
        <v>0.46244274554700271</v>
      </c>
      <c r="K320" s="303"/>
      <c r="L320" s="302">
        <v>0.32700196041426477</v>
      </c>
      <c r="M320" s="302">
        <v>0.13969060584807763</v>
      </c>
      <c r="N320" s="302">
        <v>5.1282481584779306E-2</v>
      </c>
      <c r="O320" s="302">
        <f t="shared" si="142"/>
        <v>0.51797504784712167</v>
      </c>
    </row>
    <row r="321" spans="1:15" s="236" customFormat="1" x14ac:dyDescent="0.2">
      <c r="A321" s="237" t="str">
        <f>name!E$10</f>
        <v>Sales and customer service occupations</v>
      </c>
      <c r="B321" s="302">
        <v>0.15903476758346904</v>
      </c>
      <c r="C321" s="302">
        <v>0.18564551673089658</v>
      </c>
      <c r="D321" s="302">
        <v>2.8718873282995029E-2</v>
      </c>
      <c r="E321" s="302">
        <f t="shared" si="140"/>
        <v>0.37339915759736064</v>
      </c>
      <c r="F321" s="303"/>
      <c r="G321" s="302">
        <v>0.14681992169185723</v>
      </c>
      <c r="H321" s="302">
        <v>0.19066925843524909</v>
      </c>
      <c r="I321" s="302">
        <v>1.995860276519007E-2</v>
      </c>
      <c r="J321" s="302">
        <f t="shared" si="143"/>
        <v>0.3574477828922964</v>
      </c>
      <c r="K321" s="303"/>
      <c r="L321" s="302">
        <v>0.14715693931176213</v>
      </c>
      <c r="M321" s="302">
        <v>0.23100849279086433</v>
      </c>
      <c r="N321" s="302">
        <v>1.8474679318262393E-2</v>
      </c>
      <c r="O321" s="302">
        <f t="shared" si="142"/>
        <v>0.39664011142088884</v>
      </c>
    </row>
    <row r="322" spans="1:15" s="236" customFormat="1" x14ac:dyDescent="0.2">
      <c r="A322" s="237" t="str">
        <f>name!E$11</f>
        <v>Process, plant and machine operatives</v>
      </c>
      <c r="B322" s="302">
        <v>0.10418528918532949</v>
      </c>
      <c r="C322" s="302">
        <v>6.046914278758854E-2</v>
      </c>
      <c r="D322" s="302">
        <v>1.5479999265263854E-2</v>
      </c>
      <c r="E322" s="302">
        <f t="shared" si="140"/>
        <v>0.18013443123818187</v>
      </c>
      <c r="F322" s="303"/>
      <c r="G322" s="302">
        <v>7.5522829328224225E-2</v>
      </c>
      <c r="H322" s="302">
        <v>4.6403962494287403E-2</v>
      </c>
      <c r="I322" s="302">
        <v>1.7496808361295364E-2</v>
      </c>
      <c r="J322" s="302">
        <f t="shared" si="143"/>
        <v>0.13942360018380698</v>
      </c>
      <c r="K322" s="303"/>
      <c r="L322" s="302">
        <v>7.349129159972391E-2</v>
      </c>
      <c r="M322" s="302">
        <v>6.4584780223926094E-2</v>
      </c>
      <c r="N322" s="302">
        <v>4.5346801515139916E-2</v>
      </c>
      <c r="O322" s="302">
        <f t="shared" si="142"/>
        <v>0.18342287333878993</v>
      </c>
    </row>
    <row r="323" spans="1:15" s="236" customFormat="1" x14ac:dyDescent="0.2">
      <c r="A323" s="237" t="str">
        <f>name!E$12</f>
        <v>Elementary occupations</v>
      </c>
      <c r="B323" s="302">
        <v>0.24552866885976726</v>
      </c>
      <c r="C323" s="302">
        <v>0.35017388383376424</v>
      </c>
      <c r="D323" s="302">
        <v>0.1620245851306967</v>
      </c>
      <c r="E323" s="302">
        <f t="shared" si="140"/>
        <v>0.75772713782422829</v>
      </c>
      <c r="F323" s="303"/>
      <c r="G323" s="302">
        <v>0.1888025683764929</v>
      </c>
      <c r="H323" s="302">
        <v>0.26639713770039886</v>
      </c>
      <c r="I323" s="302">
        <v>0.14700009873829825</v>
      </c>
      <c r="J323" s="302">
        <f t="shared" si="143"/>
        <v>0.60219980481518998</v>
      </c>
      <c r="K323" s="303"/>
      <c r="L323" s="302">
        <v>0.18311303251513342</v>
      </c>
      <c r="M323" s="302">
        <v>0.2331795343932061</v>
      </c>
      <c r="N323" s="302">
        <v>0.23296045243576963</v>
      </c>
      <c r="O323" s="302">
        <f t="shared" si="142"/>
        <v>0.64925301934410906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9.551581242535029</v>
      </c>
      <c r="C325" s="311">
        <f t="shared" ref="C325:E325" si="144">SUM(C315:C323)</f>
        <v>4.2676006628603655</v>
      </c>
      <c r="D325" s="311">
        <f t="shared" si="144"/>
        <v>0.8608180946046099</v>
      </c>
      <c r="E325" s="311">
        <f t="shared" si="144"/>
        <v>14.680000000000003</v>
      </c>
      <c r="F325" s="311"/>
      <c r="G325" s="311">
        <f t="shared" ref="G325:J325" si="145">SUM(G315:G323)</f>
        <v>9.8861505298095942</v>
      </c>
      <c r="H325" s="311">
        <f t="shared" si="145"/>
        <v>4.3512790826162524</v>
      </c>
      <c r="I325" s="311">
        <f t="shared" si="145"/>
        <v>0.77457038757418206</v>
      </c>
      <c r="J325" s="311">
        <f t="shared" si="145"/>
        <v>15.012000000000025</v>
      </c>
      <c r="K325" s="311"/>
      <c r="L325" s="311">
        <f t="shared" ref="L325:O325" si="146">SUM(L315:L323)</f>
        <v>9.9797095252089267</v>
      </c>
      <c r="M325" s="311">
        <f t="shared" si="146"/>
        <v>4.6825136432650485</v>
      </c>
      <c r="N325" s="311">
        <f t="shared" si="146"/>
        <v>0.81677683152603908</v>
      </c>
      <c r="O325" s="311">
        <f t="shared" si="146"/>
        <v>15.47900000000001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1.0572114404446509</v>
      </c>
      <c r="C332" s="302">
        <v>0.42195742026116961</v>
      </c>
      <c r="D332" s="302">
        <v>0.60694955592080102</v>
      </c>
      <c r="E332" s="302">
        <f>SUM(B332:D332)</f>
        <v>2.0861184166266216</v>
      </c>
      <c r="F332" s="303"/>
      <c r="G332" s="302">
        <v>0.96515230410096642</v>
      </c>
      <c r="H332" s="302">
        <v>0.58753772865658782</v>
      </c>
      <c r="I332" s="302">
        <v>0.64775532079742504</v>
      </c>
      <c r="J332" s="302">
        <f>SUM(G332:I332)</f>
        <v>2.2004453535549793</v>
      </c>
      <c r="K332" s="303"/>
      <c r="L332" s="302">
        <v>0.88295964334107258</v>
      </c>
      <c r="M332" s="302">
        <v>0.71839595849491156</v>
      </c>
      <c r="N332" s="302">
        <v>0.74357388968379678</v>
      </c>
      <c r="O332" s="302">
        <f>SUM(L332:N332)</f>
        <v>2.3449294915197809</v>
      </c>
    </row>
    <row r="333" spans="1:15" s="236" customFormat="1" x14ac:dyDescent="0.2">
      <c r="A333" s="237" t="str">
        <f>name!E$5</f>
        <v>Professional occupations</v>
      </c>
      <c r="B333" s="302">
        <v>16.711680262685174</v>
      </c>
      <c r="C333" s="302">
        <v>9.6711215085222886</v>
      </c>
      <c r="D333" s="302">
        <v>3.2119551373561941</v>
      </c>
      <c r="E333" s="302">
        <f t="shared" ref="E333:E340" si="147">SUM(B333:D333)</f>
        <v>29.594756908563657</v>
      </c>
      <c r="F333" s="303"/>
      <c r="G333" s="302">
        <v>16.203619589980303</v>
      </c>
      <c r="H333" s="302">
        <v>11.263285859424879</v>
      </c>
      <c r="I333" s="302">
        <v>3.8902589003072201</v>
      </c>
      <c r="J333" s="302">
        <f t="shared" ref="J333:J335" si="148">SUM(G333:I333)</f>
        <v>31.357164349712402</v>
      </c>
      <c r="K333" s="303"/>
      <c r="L333" s="302">
        <v>17.029696351498703</v>
      </c>
      <c r="M333" s="302">
        <v>12.926356430857311</v>
      </c>
      <c r="N333" s="302">
        <v>4.0510012270183307</v>
      </c>
      <c r="O333" s="302">
        <f t="shared" ref="O333:O340" si="149">SUM(L333:N333)</f>
        <v>34.007054009374343</v>
      </c>
    </row>
    <row r="334" spans="1:15" s="236" customFormat="1" x14ac:dyDescent="0.2">
      <c r="A334" s="237" t="str">
        <f>name!E$6</f>
        <v>Associate professional occupations</v>
      </c>
      <c r="B334" s="302">
        <v>1.9520290443706236</v>
      </c>
      <c r="C334" s="302">
        <v>1.9117472378972811</v>
      </c>
      <c r="D334" s="302">
        <v>1.5868299599821516</v>
      </c>
      <c r="E334" s="302">
        <f t="shared" si="147"/>
        <v>5.4506062422500561</v>
      </c>
      <c r="F334" s="303"/>
      <c r="G334" s="302">
        <v>1.8695540042476673</v>
      </c>
      <c r="H334" s="302">
        <v>2.1770111003329711</v>
      </c>
      <c r="I334" s="302">
        <v>1.3436491883054176</v>
      </c>
      <c r="J334" s="302">
        <f t="shared" si="148"/>
        <v>5.3902142928860561</v>
      </c>
      <c r="K334" s="303"/>
      <c r="L334" s="302">
        <v>2.2337351581327201</v>
      </c>
      <c r="M334" s="302">
        <v>2.7638057795202502</v>
      </c>
      <c r="N334" s="302">
        <v>1.4283718586207907</v>
      </c>
      <c r="O334" s="302">
        <f t="shared" si="149"/>
        <v>6.425912796273761</v>
      </c>
    </row>
    <row r="335" spans="1:15" s="236" customFormat="1" x14ac:dyDescent="0.2">
      <c r="A335" s="237" t="str">
        <f>name!E$7</f>
        <v>Administrative and secretarial occupations</v>
      </c>
      <c r="B335" s="302">
        <v>1.511293039329727</v>
      </c>
      <c r="C335" s="302">
        <v>2.6252663351416312</v>
      </c>
      <c r="D335" s="302">
        <v>0.23679949904994851</v>
      </c>
      <c r="E335" s="302">
        <f t="shared" si="147"/>
        <v>4.3733588735213065</v>
      </c>
      <c r="F335" s="303"/>
      <c r="G335" s="302">
        <v>1.1570813481807098</v>
      </c>
      <c r="H335" s="302">
        <v>2.3487033916108437</v>
      </c>
      <c r="I335" s="302">
        <v>0.17818356151802667</v>
      </c>
      <c r="J335" s="302">
        <f t="shared" si="148"/>
        <v>3.6839683013095801</v>
      </c>
      <c r="K335" s="303"/>
      <c r="L335" s="302">
        <v>0.78982678306855136</v>
      </c>
      <c r="M335" s="302">
        <v>1.3279859626175667</v>
      </c>
      <c r="N335" s="302">
        <v>0.1429317015457385</v>
      </c>
      <c r="O335" s="302">
        <f t="shared" si="149"/>
        <v>2.2607444472318563</v>
      </c>
    </row>
    <row r="336" spans="1:15" s="236" customFormat="1" x14ac:dyDescent="0.2">
      <c r="A336" s="237" t="str">
        <f>name!E$8</f>
        <v>Skilled trades occupations</v>
      </c>
      <c r="B336" s="302">
        <v>0.55443605363162451</v>
      </c>
      <c r="C336" s="302">
        <v>0.34017212156275006</v>
      </c>
      <c r="D336" s="302">
        <v>0.15230244510361715</v>
      </c>
      <c r="E336" s="302">
        <f t="shared" si="147"/>
        <v>1.0469106202979919</v>
      </c>
      <c r="F336" s="303"/>
      <c r="G336" s="302">
        <v>0.36499342468238716</v>
      </c>
      <c r="H336" s="302">
        <v>0.24275133836044108</v>
      </c>
      <c r="I336" s="302">
        <v>0.1294950205705796</v>
      </c>
      <c r="J336" s="302">
        <f>SUM(G336:I336)</f>
        <v>0.73723978361340781</v>
      </c>
      <c r="K336" s="303"/>
      <c r="L336" s="302">
        <v>0.25946318385392148</v>
      </c>
      <c r="M336" s="302">
        <v>0.14833227970100443</v>
      </c>
      <c r="N336" s="302">
        <v>0.12325106501477481</v>
      </c>
      <c r="O336" s="302">
        <f t="shared" si="149"/>
        <v>0.53104652856970069</v>
      </c>
    </row>
    <row r="337" spans="1:15" s="236" customFormat="1" x14ac:dyDescent="0.2">
      <c r="A337" s="237" t="str">
        <f>name!E$9</f>
        <v>Caring, leisure and other service occupations</v>
      </c>
      <c r="B337" s="302">
        <v>5.7554989901057301</v>
      </c>
      <c r="C337" s="302">
        <v>6.9591351993879824</v>
      </c>
      <c r="D337" s="302">
        <v>0.5401015476433898</v>
      </c>
      <c r="E337" s="302">
        <f t="shared" si="147"/>
        <v>13.254735737137102</v>
      </c>
      <c r="F337" s="303"/>
      <c r="G337" s="302">
        <v>4.6021367031265354</v>
      </c>
      <c r="H337" s="302">
        <v>6.6876830025078586</v>
      </c>
      <c r="I337" s="302">
        <v>0.46192317698458013</v>
      </c>
      <c r="J337" s="302">
        <f t="shared" ref="J337:J340" si="150">SUM(G337:I337)</f>
        <v>11.751742882618974</v>
      </c>
      <c r="K337" s="303"/>
      <c r="L337" s="302">
        <v>5.5349494022769026</v>
      </c>
      <c r="M337" s="302">
        <v>6.5929104316296554</v>
      </c>
      <c r="N337" s="302">
        <v>0.52327233642068749</v>
      </c>
      <c r="O337" s="302">
        <f t="shared" si="149"/>
        <v>12.651132170327246</v>
      </c>
    </row>
    <row r="338" spans="1:15" s="236" customFormat="1" x14ac:dyDescent="0.2">
      <c r="A338" s="237" t="str">
        <f>name!E$10</f>
        <v>Sales and customer service occupations</v>
      </c>
      <c r="B338" s="302">
        <v>0.13666553153387492</v>
      </c>
      <c r="C338" s="302">
        <v>0.21487850557379728</v>
      </c>
      <c r="D338" s="302">
        <v>0.1061318574505383</v>
      </c>
      <c r="E338" s="302">
        <f t="shared" si="147"/>
        <v>0.45767589455821056</v>
      </c>
      <c r="F338" s="303"/>
      <c r="G338" s="302">
        <v>0.10671762386815266</v>
      </c>
      <c r="H338" s="302">
        <v>0.19850250924455101</v>
      </c>
      <c r="I338" s="302">
        <v>7.1712914448086307E-2</v>
      </c>
      <c r="J338" s="302">
        <f t="shared" si="150"/>
        <v>0.37693304756078999</v>
      </c>
      <c r="K338" s="303"/>
      <c r="L338" s="302">
        <v>0.11904516962408732</v>
      </c>
      <c r="M338" s="302">
        <v>0.19806834856626046</v>
      </c>
      <c r="N338" s="302">
        <v>6.8635338223380568E-2</v>
      </c>
      <c r="O338" s="302">
        <f t="shared" si="149"/>
        <v>0.38574885641372836</v>
      </c>
    </row>
    <row r="339" spans="1:15" s="236" customFormat="1" x14ac:dyDescent="0.2">
      <c r="A339" s="237" t="str">
        <f>name!E$11</f>
        <v>Process, plant and machine operatives</v>
      </c>
      <c r="B339" s="302">
        <v>8.5721752647529847E-2</v>
      </c>
      <c r="C339" s="302">
        <v>0.15767560783067164</v>
      </c>
      <c r="D339" s="302">
        <v>1.0289895204302708</v>
      </c>
      <c r="E339" s="302">
        <f t="shared" si="147"/>
        <v>1.2723868809084724</v>
      </c>
      <c r="F339" s="303"/>
      <c r="G339" s="302">
        <v>5.423946380820989E-2</v>
      </c>
      <c r="H339" s="302">
        <v>0.13523144660117731</v>
      </c>
      <c r="I339" s="302">
        <v>1.2965852857591535</v>
      </c>
      <c r="J339" s="302">
        <f t="shared" si="150"/>
        <v>1.4860561961685408</v>
      </c>
      <c r="K339" s="303"/>
      <c r="L339" s="302">
        <v>4.0359803021577947E-2</v>
      </c>
      <c r="M339" s="302">
        <v>0.15632088431611968</v>
      </c>
      <c r="N339" s="302">
        <v>1.3182779558617181</v>
      </c>
      <c r="O339" s="302">
        <f t="shared" si="149"/>
        <v>1.5149586431994158</v>
      </c>
    </row>
    <row r="340" spans="1:15" s="236" customFormat="1" x14ac:dyDescent="0.2">
      <c r="A340" s="237" t="str">
        <f>name!E$12</f>
        <v>Elementary occupations</v>
      </c>
      <c r="B340" s="302">
        <v>0.32521401233749336</v>
      </c>
      <c r="C340" s="302">
        <v>3.7540864806805776</v>
      </c>
      <c r="D340" s="302">
        <v>0.12914993311847922</v>
      </c>
      <c r="E340" s="302">
        <f t="shared" si="147"/>
        <v>4.2084504261365501</v>
      </c>
      <c r="F340" s="303"/>
      <c r="G340" s="302">
        <v>0.21410971996142847</v>
      </c>
      <c r="H340" s="302">
        <v>2.8440443993067031</v>
      </c>
      <c r="I340" s="302">
        <v>6.6081673307141611E-2</v>
      </c>
      <c r="J340" s="302">
        <f t="shared" si="150"/>
        <v>3.1242357925752731</v>
      </c>
      <c r="K340" s="303"/>
      <c r="L340" s="302">
        <v>0.16550883410048153</v>
      </c>
      <c r="M340" s="302">
        <v>1.2359453503755997</v>
      </c>
      <c r="N340" s="302">
        <v>0.16801887261412013</v>
      </c>
      <c r="O340" s="302">
        <f t="shared" si="149"/>
        <v>1.5694730570902014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28.089750127086425</v>
      </c>
      <c r="C342" s="311">
        <f t="shared" ref="C342:E342" si="151">SUM(C332:C340)</f>
        <v>26.056040416858149</v>
      </c>
      <c r="D342" s="311">
        <f t="shared" si="151"/>
        <v>7.5992094560553909</v>
      </c>
      <c r="E342" s="311">
        <f t="shared" si="151"/>
        <v>61.744999999999962</v>
      </c>
      <c r="F342" s="311"/>
      <c r="G342" s="311">
        <f t="shared" ref="G342:J342" si="152">SUM(G332:G340)</f>
        <v>25.537604181956361</v>
      </c>
      <c r="H342" s="311">
        <f t="shared" si="152"/>
        <v>26.48475077604602</v>
      </c>
      <c r="I342" s="311">
        <f t="shared" si="152"/>
        <v>8.0856450419976298</v>
      </c>
      <c r="J342" s="311">
        <f t="shared" si="152"/>
        <v>60.108000000000011</v>
      </c>
      <c r="K342" s="311"/>
      <c r="L342" s="311">
        <f t="shared" ref="L342:O342" si="153">SUM(L332:L340)</f>
        <v>27.055544328918018</v>
      </c>
      <c r="M342" s="311">
        <f t="shared" si="153"/>
        <v>26.068121426078676</v>
      </c>
      <c r="N342" s="311">
        <f t="shared" si="153"/>
        <v>8.5673342450033374</v>
      </c>
      <c r="O342" s="311">
        <f t="shared" si="153"/>
        <v>61.691000000000031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1.4987664641934513</v>
      </c>
      <c r="C349" s="302">
        <v>0.45613992938370701</v>
      </c>
      <c r="D349" s="302">
        <v>0.19349471057023432</v>
      </c>
      <c r="E349" s="302">
        <f>SUM(B349:D349)</f>
        <v>2.1484011041473927</v>
      </c>
      <c r="F349" s="303"/>
      <c r="G349" s="302">
        <v>1.618246960519266</v>
      </c>
      <c r="H349" s="302">
        <v>0.66332080392071635</v>
      </c>
      <c r="I349" s="302">
        <v>0.26999124466056051</v>
      </c>
      <c r="J349" s="302">
        <f>SUM(G349:I349)</f>
        <v>2.5515590091005427</v>
      </c>
      <c r="K349" s="303"/>
      <c r="L349" s="302">
        <v>1.5162603616080943</v>
      </c>
      <c r="M349" s="302">
        <v>0.75084791059233091</v>
      </c>
      <c r="N349" s="302">
        <v>0.33058338177489949</v>
      </c>
      <c r="O349" s="302">
        <f>SUM(L349:N349)</f>
        <v>2.5976916539753248</v>
      </c>
    </row>
    <row r="350" spans="1:15" s="236" customFormat="1" x14ac:dyDescent="0.2">
      <c r="A350" s="237" t="str">
        <f>name!E$5</f>
        <v>Professional occupations</v>
      </c>
      <c r="B350" s="302">
        <v>7.4598517748937159</v>
      </c>
      <c r="C350" s="302">
        <v>3.7136025420282111</v>
      </c>
      <c r="D350" s="302">
        <v>1.2291430519834523</v>
      </c>
      <c r="E350" s="302">
        <f t="shared" ref="E350:E357" si="154">SUM(B350:D350)</f>
        <v>12.402597368905379</v>
      </c>
      <c r="F350" s="303"/>
      <c r="G350" s="302">
        <v>8.4917255107645282</v>
      </c>
      <c r="H350" s="302">
        <v>4.6782581989432837</v>
      </c>
      <c r="I350" s="302">
        <v>1.5105211193781483</v>
      </c>
      <c r="J350" s="302">
        <f t="shared" ref="J350:J352" si="155">SUM(G350:I350)</f>
        <v>14.68050482908596</v>
      </c>
      <c r="K350" s="303"/>
      <c r="L350" s="302">
        <v>8.7797357572043353</v>
      </c>
      <c r="M350" s="302">
        <v>4.6933753468608392</v>
      </c>
      <c r="N350" s="302">
        <v>1.6471873376703774</v>
      </c>
      <c r="O350" s="302">
        <f t="shared" ref="O350:O357" si="156">SUM(L350:N350)</f>
        <v>15.120298441735553</v>
      </c>
    </row>
    <row r="351" spans="1:15" s="236" customFormat="1" x14ac:dyDescent="0.2">
      <c r="A351" s="237" t="str">
        <f>name!E$6</f>
        <v>Associate professional occupations</v>
      </c>
      <c r="B351" s="302">
        <v>3.154534508205975</v>
      </c>
      <c r="C351" s="302">
        <v>2.1636797758755115</v>
      </c>
      <c r="D351" s="302">
        <v>0.703585532399018</v>
      </c>
      <c r="E351" s="302">
        <f t="shared" si="154"/>
        <v>6.0217998164805042</v>
      </c>
      <c r="F351" s="303"/>
      <c r="G351" s="302">
        <v>3.5019672632150538</v>
      </c>
      <c r="H351" s="302">
        <v>2.6488126971730312</v>
      </c>
      <c r="I351" s="302">
        <v>0.61174341276834565</v>
      </c>
      <c r="J351" s="302">
        <f t="shared" si="155"/>
        <v>6.7625233731564309</v>
      </c>
      <c r="K351" s="303"/>
      <c r="L351" s="302">
        <v>5.5114865165567428</v>
      </c>
      <c r="M351" s="302">
        <v>3.8128315403600443</v>
      </c>
      <c r="N351" s="302">
        <v>0.84335950040327645</v>
      </c>
      <c r="O351" s="302">
        <f t="shared" si="156"/>
        <v>10.167677557320063</v>
      </c>
    </row>
    <row r="352" spans="1:15" s="236" customFormat="1" x14ac:dyDescent="0.2">
      <c r="A352" s="237" t="str">
        <f>name!E$7</f>
        <v>Administrative and secretarial occupations</v>
      </c>
      <c r="B352" s="302">
        <v>2.3045620861528082</v>
      </c>
      <c r="C352" s="302">
        <v>2.9448578977746309</v>
      </c>
      <c r="D352" s="302">
        <v>0.18858637267343339</v>
      </c>
      <c r="E352" s="302">
        <f t="shared" si="154"/>
        <v>5.4380063566008721</v>
      </c>
      <c r="F352" s="303"/>
      <c r="G352" s="302">
        <v>2.1390296622737304</v>
      </c>
      <c r="H352" s="302">
        <v>2.794424017583264</v>
      </c>
      <c r="I352" s="302">
        <v>0.12505294507144077</v>
      </c>
      <c r="J352" s="302">
        <f t="shared" si="155"/>
        <v>5.0585066249284347</v>
      </c>
      <c r="K352" s="303"/>
      <c r="L352" s="302">
        <v>1.7972681207828956</v>
      </c>
      <c r="M352" s="302">
        <v>1.5394453400815258</v>
      </c>
      <c r="N352" s="302">
        <v>7.398800172824109E-2</v>
      </c>
      <c r="O352" s="302">
        <f t="shared" si="156"/>
        <v>3.4107014625926624</v>
      </c>
    </row>
    <row r="353" spans="1:15" s="236" customFormat="1" x14ac:dyDescent="0.2">
      <c r="A353" s="237" t="str">
        <f>name!E$8</f>
        <v>Skilled trades occupations</v>
      </c>
      <c r="B353" s="302">
        <v>0.28811191503333322</v>
      </c>
      <c r="C353" s="302">
        <v>0.25832874803107403</v>
      </c>
      <c r="D353" s="302">
        <v>5.6113900855480431E-2</v>
      </c>
      <c r="E353" s="302">
        <f t="shared" si="154"/>
        <v>0.6025545639198876</v>
      </c>
      <c r="F353" s="303"/>
      <c r="G353" s="302">
        <v>0.20324707783563742</v>
      </c>
      <c r="H353" s="302">
        <v>0.19244366402423882</v>
      </c>
      <c r="I353" s="302">
        <v>8.2567211905238441E-2</v>
      </c>
      <c r="J353" s="302">
        <f>SUM(G353:I353)</f>
        <v>0.47825795376511471</v>
      </c>
      <c r="K353" s="303"/>
      <c r="L353" s="302">
        <v>0.13598683637417144</v>
      </c>
      <c r="M353" s="302">
        <v>0.1478160906529733</v>
      </c>
      <c r="N353" s="302">
        <v>7.1896005313228165E-2</v>
      </c>
      <c r="O353" s="302">
        <f t="shared" si="156"/>
        <v>0.35569893234037286</v>
      </c>
    </row>
    <row r="354" spans="1:15" s="236" customFormat="1" x14ac:dyDescent="0.2">
      <c r="A354" s="237" t="str">
        <f>name!E$9</f>
        <v>Caring, leisure and other service occupations</v>
      </c>
      <c r="B354" s="302">
        <v>8.1378133955165879</v>
      </c>
      <c r="C354" s="302">
        <v>7.0424255364634174</v>
      </c>
      <c r="D354" s="302">
        <v>1.7653854115613508</v>
      </c>
      <c r="E354" s="302">
        <f t="shared" si="154"/>
        <v>16.945624343541358</v>
      </c>
      <c r="F354" s="303"/>
      <c r="G354" s="302">
        <v>7.9058747520111607</v>
      </c>
      <c r="H354" s="302">
        <v>7.2534893491900148</v>
      </c>
      <c r="I354" s="302">
        <v>1.6893914447768876</v>
      </c>
      <c r="J354" s="302">
        <f t="shared" ref="J354:J357" si="157">SUM(G354:I354)</f>
        <v>16.848755545978062</v>
      </c>
      <c r="K354" s="303"/>
      <c r="L354" s="302">
        <v>8.9955859405799465</v>
      </c>
      <c r="M354" s="302">
        <v>6.9309588056940514</v>
      </c>
      <c r="N354" s="302">
        <v>1.909248874450669</v>
      </c>
      <c r="O354" s="302">
        <f t="shared" si="156"/>
        <v>17.835793620724665</v>
      </c>
    </row>
    <row r="355" spans="1:15" s="236" customFormat="1" x14ac:dyDescent="0.2">
      <c r="A355" s="237" t="str">
        <f>name!E$10</f>
        <v>Sales and customer service occupations</v>
      </c>
      <c r="B355" s="302">
        <v>0.30045652734733858</v>
      </c>
      <c r="C355" s="302">
        <v>0.33923894396182419</v>
      </c>
      <c r="D355" s="302">
        <v>4.7457615973186894E-2</v>
      </c>
      <c r="E355" s="302">
        <f t="shared" si="154"/>
        <v>0.68715308728234958</v>
      </c>
      <c r="F355" s="303"/>
      <c r="G355" s="302">
        <v>0.28059446208711569</v>
      </c>
      <c r="H355" s="302">
        <v>0.3228102252505014</v>
      </c>
      <c r="I355" s="302">
        <v>3.2061700862445974E-2</v>
      </c>
      <c r="J355" s="302">
        <f t="shared" si="157"/>
        <v>0.63546638820006307</v>
      </c>
      <c r="K355" s="303"/>
      <c r="L355" s="302">
        <v>0.28191477549801508</v>
      </c>
      <c r="M355" s="302">
        <v>0.32329155692837874</v>
      </c>
      <c r="N355" s="302">
        <v>3.7999994896446496E-2</v>
      </c>
      <c r="O355" s="302">
        <f t="shared" si="156"/>
        <v>0.64320632732284033</v>
      </c>
    </row>
    <row r="356" spans="1:15" s="236" customFormat="1" x14ac:dyDescent="0.2">
      <c r="A356" s="237" t="str">
        <f>name!E$11</f>
        <v>Process, plant and machine operatives</v>
      </c>
      <c r="B356" s="302">
        <v>7.8117552095635437E-2</v>
      </c>
      <c r="C356" s="302">
        <v>0.22188315011559534</v>
      </c>
      <c r="D356" s="302">
        <v>1.1808256754315164E-2</v>
      </c>
      <c r="E356" s="302">
        <f t="shared" si="154"/>
        <v>0.31180895896554595</v>
      </c>
      <c r="F356" s="303"/>
      <c r="G356" s="302">
        <v>5.5827459355277415E-2</v>
      </c>
      <c r="H356" s="302">
        <v>0.1830085113501837</v>
      </c>
      <c r="I356" s="302">
        <v>1.9258948049357422E-2</v>
      </c>
      <c r="J356" s="302">
        <f t="shared" si="157"/>
        <v>0.25809491875481855</v>
      </c>
      <c r="K356" s="303"/>
      <c r="L356" s="302">
        <v>3.316218917416295E-2</v>
      </c>
      <c r="M356" s="302">
        <v>0.14097630569635289</v>
      </c>
      <c r="N356" s="302">
        <v>1.6067303424468032E-2</v>
      </c>
      <c r="O356" s="302">
        <f t="shared" si="156"/>
        <v>0.19020579829498385</v>
      </c>
    </row>
    <row r="357" spans="1:15" s="236" customFormat="1" x14ac:dyDescent="0.2">
      <c r="A357" s="237" t="str">
        <f>name!E$12</f>
        <v>Elementary occupations</v>
      </c>
      <c r="B357" s="302">
        <v>0.36061465959913763</v>
      </c>
      <c r="C357" s="302">
        <v>1.1598025910439151</v>
      </c>
      <c r="D357" s="302">
        <v>2.3637149513667167E-2</v>
      </c>
      <c r="E357" s="302">
        <f t="shared" si="154"/>
        <v>1.5440544001567198</v>
      </c>
      <c r="F357" s="303"/>
      <c r="G357" s="302">
        <v>0.29028089203749236</v>
      </c>
      <c r="H357" s="302">
        <v>0.87206885563948167</v>
      </c>
      <c r="I357" s="302">
        <v>1.5981609353557448E-2</v>
      </c>
      <c r="J357" s="302">
        <f t="shared" si="157"/>
        <v>1.1783313570305314</v>
      </c>
      <c r="K357" s="303"/>
      <c r="L357" s="302">
        <v>0.11937964646399431</v>
      </c>
      <c r="M357" s="302">
        <v>0.49933875396576127</v>
      </c>
      <c r="N357" s="302">
        <v>1.0007805263755767E-2</v>
      </c>
      <c r="O357" s="302">
        <f t="shared" si="156"/>
        <v>0.62872620569351134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23.58282888303798</v>
      </c>
      <c r="C359" s="311">
        <f t="shared" ref="C359:E359" si="158">SUM(C349:C357)</f>
        <v>18.299959114677883</v>
      </c>
      <c r="D359" s="311">
        <f t="shared" si="158"/>
        <v>4.219212002284138</v>
      </c>
      <c r="E359" s="311">
        <f t="shared" si="158"/>
        <v>46.102000000000004</v>
      </c>
      <c r="F359" s="311"/>
      <c r="G359" s="311">
        <f t="shared" ref="G359:J359" si="159">SUM(G349:G357)</f>
        <v>24.486794040099262</v>
      </c>
      <c r="H359" s="311">
        <f t="shared" si="159"/>
        <v>19.608636323074716</v>
      </c>
      <c r="I359" s="311">
        <f t="shared" si="159"/>
        <v>4.3565696368259825</v>
      </c>
      <c r="J359" s="311">
        <f t="shared" si="159"/>
        <v>48.451999999999963</v>
      </c>
      <c r="K359" s="311"/>
      <c r="L359" s="311">
        <f t="shared" ref="L359:O359" si="160">SUM(L349:L357)</f>
        <v>27.170780144242361</v>
      </c>
      <c r="M359" s="311">
        <f t="shared" si="160"/>
        <v>18.83888165083226</v>
      </c>
      <c r="N359" s="311">
        <f t="shared" si="160"/>
        <v>4.9403382049253626</v>
      </c>
      <c r="O359" s="311">
        <f t="shared" si="160"/>
        <v>50.949999999999982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0.87575016082743895</v>
      </c>
      <c r="C366" s="302">
        <v>0.43127369711255992</v>
      </c>
      <c r="D366" s="302">
        <v>0.18771383127297839</v>
      </c>
      <c r="E366" s="302">
        <f>SUM(B366:D366)</f>
        <v>1.4947376892129773</v>
      </c>
      <c r="F366" s="303"/>
      <c r="G366" s="302">
        <v>0.78924817452959894</v>
      </c>
      <c r="H366" s="302">
        <v>0.5714179042414953</v>
      </c>
      <c r="I366" s="302">
        <v>0.12933326253323305</v>
      </c>
      <c r="J366" s="302">
        <f>SUM(G366:I366)</f>
        <v>1.4899993413043273</v>
      </c>
      <c r="K366" s="303"/>
      <c r="L366" s="302">
        <v>0.89762009747612792</v>
      </c>
      <c r="M366" s="302">
        <v>0.87854591689280537</v>
      </c>
      <c r="N366" s="302">
        <v>0.12858534611564612</v>
      </c>
      <c r="O366" s="302">
        <f>SUM(L366:N366)</f>
        <v>1.9047513604845794</v>
      </c>
    </row>
    <row r="367" spans="1:15" s="236" customFormat="1" x14ac:dyDescent="0.2">
      <c r="A367" s="237" t="str">
        <f>name!E$5</f>
        <v>Professional occupations</v>
      </c>
      <c r="B367" s="302">
        <v>0.5966988050171711</v>
      </c>
      <c r="C367" s="302">
        <v>0.28735085367453533</v>
      </c>
      <c r="D367" s="302">
        <v>0.71396071097885705</v>
      </c>
      <c r="E367" s="302">
        <f t="shared" ref="E367:E374" si="161">SUM(B367:D367)</f>
        <v>1.5980103696705634</v>
      </c>
      <c r="F367" s="303"/>
      <c r="G367" s="302">
        <v>0.62078517741703076</v>
      </c>
      <c r="H367" s="302">
        <v>0.39550730333715906</v>
      </c>
      <c r="I367" s="302">
        <v>0.53888959193935038</v>
      </c>
      <c r="J367" s="302">
        <f t="shared" ref="J367:J369" si="162">SUM(G367:I367)</f>
        <v>1.5551820726935401</v>
      </c>
      <c r="K367" s="303"/>
      <c r="L367" s="302">
        <v>0.78678076195979674</v>
      </c>
      <c r="M367" s="302">
        <v>0.60698034550779056</v>
      </c>
      <c r="N367" s="302">
        <v>0.60859804794577121</v>
      </c>
      <c r="O367" s="302">
        <f t="shared" ref="O367:O374" si="163">SUM(L367:N367)</f>
        <v>2.0023591554133584</v>
      </c>
    </row>
    <row r="368" spans="1:15" s="236" customFormat="1" x14ac:dyDescent="0.2">
      <c r="A368" s="237" t="str">
        <f>name!E$6</f>
        <v>Associate professional occupations</v>
      </c>
      <c r="B368" s="302">
        <v>0.71228622221696636</v>
      </c>
      <c r="C368" s="302">
        <v>0.47515271287642036</v>
      </c>
      <c r="D368" s="302">
        <v>2.2205716919756342</v>
      </c>
      <c r="E368" s="302">
        <f t="shared" si="161"/>
        <v>3.4080106270690207</v>
      </c>
      <c r="F368" s="303"/>
      <c r="G368" s="302">
        <v>0.63657795328240607</v>
      </c>
      <c r="H368" s="302">
        <v>0.50818237084170648</v>
      </c>
      <c r="I368" s="302">
        <v>1.8566136892344405</v>
      </c>
      <c r="J368" s="302">
        <f t="shared" si="162"/>
        <v>3.0013740133585531</v>
      </c>
      <c r="K368" s="303"/>
      <c r="L368" s="302">
        <v>0.60005754274137546</v>
      </c>
      <c r="M368" s="302">
        <v>0.51714987059901052</v>
      </c>
      <c r="N368" s="302">
        <v>2.048040342988334</v>
      </c>
      <c r="O368" s="302">
        <f t="shared" si="163"/>
        <v>3.16524775632872</v>
      </c>
    </row>
    <row r="369" spans="1:15" s="236" customFormat="1" x14ac:dyDescent="0.2">
      <c r="A369" s="237" t="str">
        <f>name!E$7</f>
        <v>Administrative and secretarial occupations</v>
      </c>
      <c r="B369" s="302">
        <v>0.2349628476519536</v>
      </c>
      <c r="C369" s="302">
        <v>0.6196269242448359</v>
      </c>
      <c r="D369" s="302">
        <v>5.9376894367111646E-2</v>
      </c>
      <c r="E369" s="302">
        <f t="shared" si="161"/>
        <v>0.91396666626390122</v>
      </c>
      <c r="F369" s="303"/>
      <c r="G369" s="302">
        <v>0.20021223568866361</v>
      </c>
      <c r="H369" s="302">
        <v>0.58075869572649186</v>
      </c>
      <c r="I369" s="302">
        <v>4.7340359243598737E-2</v>
      </c>
      <c r="J369" s="302">
        <f t="shared" si="162"/>
        <v>0.8283112906587542</v>
      </c>
      <c r="K369" s="303"/>
      <c r="L369" s="302">
        <v>0.17390362581418595</v>
      </c>
      <c r="M369" s="302">
        <v>0.46187410472126705</v>
      </c>
      <c r="N369" s="302">
        <v>3.1413500276125307E-2</v>
      </c>
      <c r="O369" s="302">
        <f t="shared" si="163"/>
        <v>0.66719123081157838</v>
      </c>
    </row>
    <row r="370" spans="1:15" s="236" customFormat="1" x14ac:dyDescent="0.2">
      <c r="A370" s="237" t="str">
        <f>name!E$8</f>
        <v>Skilled trades occupations</v>
      </c>
      <c r="B370" s="302">
        <v>0.46991687748748223</v>
      </c>
      <c r="C370" s="302">
        <v>0.21805195336424327</v>
      </c>
      <c r="D370" s="302">
        <v>0.28869621708184989</v>
      </c>
      <c r="E370" s="302">
        <f t="shared" si="161"/>
        <v>0.97666504793357545</v>
      </c>
      <c r="F370" s="303"/>
      <c r="G370" s="302">
        <v>0.34207038477569068</v>
      </c>
      <c r="H370" s="302">
        <v>0.17924538194578071</v>
      </c>
      <c r="I370" s="302">
        <v>0.22780534149489939</v>
      </c>
      <c r="J370" s="302">
        <f>SUM(G370:I370)</f>
        <v>0.74912110821637079</v>
      </c>
      <c r="K370" s="303"/>
      <c r="L370" s="302">
        <v>0.38410934024123183</v>
      </c>
      <c r="M370" s="302">
        <v>0.3847538348622429</v>
      </c>
      <c r="N370" s="302">
        <v>0.30254771793342217</v>
      </c>
      <c r="O370" s="302">
        <f t="shared" si="163"/>
        <v>1.0714108930368968</v>
      </c>
    </row>
    <row r="371" spans="1:15" s="236" customFormat="1" x14ac:dyDescent="0.2">
      <c r="A371" s="237" t="str">
        <f>name!E$9</f>
        <v>Caring, leisure and other service occupations</v>
      </c>
      <c r="B371" s="302">
        <v>0.31178734571082833</v>
      </c>
      <c r="C371" s="302">
        <v>0.55454650013550322</v>
      </c>
      <c r="D371" s="302">
        <v>0.11845180696518116</v>
      </c>
      <c r="E371" s="302">
        <f t="shared" si="161"/>
        <v>0.98478565281151276</v>
      </c>
      <c r="F371" s="303"/>
      <c r="G371" s="302">
        <v>0.2426125281523546</v>
      </c>
      <c r="H371" s="302">
        <v>0.44856951772821013</v>
      </c>
      <c r="I371" s="302">
        <v>0.10999227648570936</v>
      </c>
      <c r="J371" s="302">
        <f t="shared" ref="J371:J374" si="164">SUM(G371:I371)</f>
        <v>0.80117432236627417</v>
      </c>
      <c r="K371" s="303"/>
      <c r="L371" s="302">
        <v>0.21891471231487067</v>
      </c>
      <c r="M371" s="302">
        <v>0.4918989006402999</v>
      </c>
      <c r="N371" s="302">
        <v>0.10241825021470263</v>
      </c>
      <c r="O371" s="302">
        <f t="shared" si="163"/>
        <v>0.81323186316987317</v>
      </c>
    </row>
    <row r="372" spans="1:15" s="236" customFormat="1" x14ac:dyDescent="0.2">
      <c r="A372" s="237" t="str">
        <f>name!E$10</f>
        <v>Sales and customer service occupations</v>
      </c>
      <c r="B372" s="302">
        <v>0.18164715284460117</v>
      </c>
      <c r="C372" s="302">
        <v>0.31995677115347054</v>
      </c>
      <c r="D372" s="302">
        <v>3.9545451461094706E-2</v>
      </c>
      <c r="E372" s="302">
        <f t="shared" si="161"/>
        <v>0.54114937545916642</v>
      </c>
      <c r="F372" s="303"/>
      <c r="G372" s="302">
        <v>0.14722147694556892</v>
      </c>
      <c r="H372" s="302">
        <v>0.28688845359454879</v>
      </c>
      <c r="I372" s="302">
        <v>2.1403183721080628E-2</v>
      </c>
      <c r="J372" s="302">
        <f t="shared" si="164"/>
        <v>0.45551311426119834</v>
      </c>
      <c r="K372" s="303"/>
      <c r="L372" s="302">
        <v>0.19133848975517362</v>
      </c>
      <c r="M372" s="302">
        <v>0.37626902159101216</v>
      </c>
      <c r="N372" s="302">
        <v>1.8637310985544837E-2</v>
      </c>
      <c r="O372" s="302">
        <f t="shared" si="163"/>
        <v>0.5862448223317307</v>
      </c>
    </row>
    <row r="373" spans="1:15" s="236" customFormat="1" x14ac:dyDescent="0.2">
      <c r="A373" s="237" t="str">
        <f>name!E$11</f>
        <v>Process, plant and machine operatives</v>
      </c>
      <c r="B373" s="302">
        <v>4.1940597542749716E-2</v>
      </c>
      <c r="C373" s="302">
        <v>4.2642470250657573E-2</v>
      </c>
      <c r="D373" s="302">
        <v>1.7859641097358405E-2</v>
      </c>
      <c r="E373" s="302">
        <f t="shared" si="161"/>
        <v>0.1024427088907657</v>
      </c>
      <c r="F373" s="303"/>
      <c r="G373" s="302">
        <v>2.7012147307275403E-2</v>
      </c>
      <c r="H373" s="302">
        <v>3.5822875800399522E-2</v>
      </c>
      <c r="I373" s="302">
        <v>1.6607638538438614E-2</v>
      </c>
      <c r="J373" s="302">
        <f t="shared" si="164"/>
        <v>7.9442661646113549E-2</v>
      </c>
      <c r="K373" s="303"/>
      <c r="L373" s="302">
        <v>2.2228100444861704E-2</v>
      </c>
      <c r="M373" s="302">
        <v>4.200595837695769E-2</v>
      </c>
      <c r="N373" s="302">
        <v>2.1217965332858482E-2</v>
      </c>
      <c r="O373" s="302">
        <f t="shared" si="163"/>
        <v>8.5452024154677883E-2</v>
      </c>
    </row>
    <row r="374" spans="1:15" s="236" customFormat="1" x14ac:dyDescent="0.2">
      <c r="A374" s="237" t="str">
        <f>name!E$12</f>
        <v>Elementary occupations</v>
      </c>
      <c r="B374" s="302">
        <v>0.13670355913422416</v>
      </c>
      <c r="C374" s="302">
        <v>0.87527997649474709</v>
      </c>
      <c r="D374" s="302">
        <v>4.6248327059567648E-2</v>
      </c>
      <c r="E374" s="302">
        <f t="shared" si="161"/>
        <v>1.058231862688539</v>
      </c>
      <c r="F374" s="303"/>
      <c r="G374" s="302">
        <v>9.0569752674145521E-2</v>
      </c>
      <c r="H374" s="302">
        <v>0.63708939211526783</v>
      </c>
      <c r="I374" s="302">
        <v>2.622293070544619E-2</v>
      </c>
      <c r="J374" s="302">
        <f t="shared" si="164"/>
        <v>0.75388207549485964</v>
      </c>
      <c r="K374" s="303"/>
      <c r="L374" s="302">
        <v>9.2734385907115691E-2</v>
      </c>
      <c r="M374" s="302">
        <v>0.45257171537242175</v>
      </c>
      <c r="N374" s="302">
        <v>4.5804792989047924E-2</v>
      </c>
      <c r="O374" s="302">
        <f t="shared" si="163"/>
        <v>0.59111089426858543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3.5616935684334154</v>
      </c>
      <c r="C376" s="311">
        <f t="shared" ref="C376:E376" si="165">SUM(C366:C374)</f>
        <v>3.8238818593069728</v>
      </c>
      <c r="D376" s="311">
        <f t="shared" si="165"/>
        <v>3.6924245722596334</v>
      </c>
      <c r="E376" s="311">
        <f t="shared" si="165"/>
        <v>11.078000000000022</v>
      </c>
      <c r="F376" s="311"/>
      <c r="G376" s="311">
        <f t="shared" ref="G376:J376" si="166">SUM(G366:G374)</f>
        <v>3.0963098307727344</v>
      </c>
      <c r="H376" s="311">
        <f t="shared" si="166"/>
        <v>3.6434818953310595</v>
      </c>
      <c r="I376" s="311">
        <f t="shared" si="166"/>
        <v>2.9742082738961968</v>
      </c>
      <c r="J376" s="311">
        <f t="shared" si="166"/>
        <v>9.7139999999999898</v>
      </c>
      <c r="K376" s="311"/>
      <c r="L376" s="311">
        <f t="shared" ref="L376:O376" si="167">SUM(L366:L374)</f>
        <v>3.3676870566547397</v>
      </c>
      <c r="M376" s="311">
        <f t="shared" si="167"/>
        <v>4.2120496685638082</v>
      </c>
      <c r="N376" s="311">
        <f t="shared" si="167"/>
        <v>3.3072632747814525</v>
      </c>
      <c r="O376" s="311">
        <f t="shared" si="167"/>
        <v>10.887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0.93230594714643522</v>
      </c>
      <c r="C383" s="302">
        <v>0.28389026307426196</v>
      </c>
      <c r="D383" s="302">
        <v>0.43649705387899634</v>
      </c>
      <c r="E383" s="302">
        <f>SUM(B383:D383)</f>
        <v>1.6526932640996934</v>
      </c>
      <c r="F383" s="303"/>
      <c r="G383" s="302">
        <v>0.85436035102431851</v>
      </c>
      <c r="H383" s="302">
        <v>0.46683518968572196</v>
      </c>
      <c r="I383" s="302">
        <v>0.32365363515601075</v>
      </c>
      <c r="J383" s="302">
        <f>SUM(G383:I383)</f>
        <v>1.6448491758660513</v>
      </c>
      <c r="K383" s="303"/>
      <c r="L383" s="302">
        <v>0.85080148426197399</v>
      </c>
      <c r="M383" s="302">
        <v>0.62504475980728902</v>
      </c>
      <c r="N383" s="302">
        <v>0.29753131374890041</v>
      </c>
      <c r="O383" s="302">
        <f>SUM(L383:N383)</f>
        <v>1.7733775578181634</v>
      </c>
    </row>
    <row r="384" spans="1:15" s="236" customFormat="1" x14ac:dyDescent="0.2">
      <c r="A384" s="237" t="str">
        <f>name!E$5</f>
        <v>Professional occupations</v>
      </c>
      <c r="B384" s="302">
        <v>1.2439964904543783</v>
      </c>
      <c r="C384" s="302">
        <v>0.3104054450946036</v>
      </c>
      <c r="D384" s="302">
        <v>1.0529076880764945</v>
      </c>
      <c r="E384" s="302">
        <f t="shared" ref="E384:E391" si="168">SUM(B384:D384)</f>
        <v>2.6073096236254765</v>
      </c>
      <c r="F384" s="303"/>
      <c r="G384" s="302">
        <v>1.1245185256306482</v>
      </c>
      <c r="H384" s="302">
        <v>0.46215997235800066</v>
      </c>
      <c r="I384" s="302">
        <v>0.84653184109565127</v>
      </c>
      <c r="J384" s="302">
        <f t="shared" ref="J384:J386" si="169">SUM(G384:I384)</f>
        <v>2.4332103390843001</v>
      </c>
      <c r="K384" s="303"/>
      <c r="L384" s="302">
        <v>1.1669027218473531</v>
      </c>
      <c r="M384" s="302">
        <v>0.48022566892803115</v>
      </c>
      <c r="N384" s="302">
        <v>0.72907365448743899</v>
      </c>
      <c r="O384" s="302">
        <f t="shared" ref="O384:O391" si="170">SUM(L384:N384)</f>
        <v>2.376202045262823</v>
      </c>
    </row>
    <row r="385" spans="1:15" s="236" customFormat="1" x14ac:dyDescent="0.2">
      <c r="A385" s="237" t="str">
        <f>name!E$6</f>
        <v>Associate professional occupations</v>
      </c>
      <c r="B385" s="302">
        <v>0.55871917181602226</v>
      </c>
      <c r="C385" s="302">
        <v>0.27299270408768728</v>
      </c>
      <c r="D385" s="302">
        <v>0.80867999155980419</v>
      </c>
      <c r="E385" s="302">
        <f t="shared" si="168"/>
        <v>1.6403918674635136</v>
      </c>
      <c r="F385" s="303"/>
      <c r="G385" s="302">
        <v>0.47983998318205806</v>
      </c>
      <c r="H385" s="302">
        <v>0.34019809647163962</v>
      </c>
      <c r="I385" s="302">
        <v>0.74153270830793949</v>
      </c>
      <c r="J385" s="302">
        <f t="shared" si="169"/>
        <v>1.5615707879616372</v>
      </c>
      <c r="K385" s="303"/>
      <c r="L385" s="302">
        <v>0.46103707207564637</v>
      </c>
      <c r="M385" s="302">
        <v>0.33317679668673034</v>
      </c>
      <c r="N385" s="302">
        <v>0.54985352110936458</v>
      </c>
      <c r="O385" s="302">
        <f t="shared" si="170"/>
        <v>1.3440673898717415</v>
      </c>
    </row>
    <row r="386" spans="1:15" s="236" customFormat="1" x14ac:dyDescent="0.2">
      <c r="A386" s="237" t="str">
        <f>name!E$7</f>
        <v>Administrative and secretarial occupations</v>
      </c>
      <c r="B386" s="302">
        <v>0.35413687276015132</v>
      </c>
      <c r="C386" s="302">
        <v>0.43941495757864479</v>
      </c>
      <c r="D386" s="302">
        <v>0.21119336954694407</v>
      </c>
      <c r="E386" s="302">
        <f t="shared" si="168"/>
        <v>1.0047451998857402</v>
      </c>
      <c r="F386" s="303"/>
      <c r="G386" s="302">
        <v>0.32364995510206945</v>
      </c>
      <c r="H386" s="302">
        <v>0.51671625211789374</v>
      </c>
      <c r="I386" s="302">
        <v>0.1833087558509047</v>
      </c>
      <c r="J386" s="302">
        <f t="shared" si="169"/>
        <v>1.0236749630708679</v>
      </c>
      <c r="K386" s="303"/>
      <c r="L386" s="302">
        <v>0.25133548950264278</v>
      </c>
      <c r="M386" s="302">
        <v>0.41256619676421302</v>
      </c>
      <c r="N386" s="302">
        <v>0.39542025541916243</v>
      </c>
      <c r="O386" s="302">
        <f t="shared" si="170"/>
        <v>1.0593219416860182</v>
      </c>
    </row>
    <row r="387" spans="1:15" s="236" customFormat="1" x14ac:dyDescent="0.2">
      <c r="A387" s="237" t="str">
        <f>name!E$8</f>
        <v>Skilled trades occupations</v>
      </c>
      <c r="B387" s="302">
        <v>0.29193585082060808</v>
      </c>
      <c r="C387" s="302">
        <v>0.11380549319500601</v>
      </c>
      <c r="D387" s="302">
        <v>0.27256476093927479</v>
      </c>
      <c r="E387" s="302">
        <f t="shared" si="168"/>
        <v>0.67830610495488886</v>
      </c>
      <c r="F387" s="303"/>
      <c r="G387" s="302">
        <v>0.19437445897373465</v>
      </c>
      <c r="H387" s="302">
        <v>0.10527933714337184</v>
      </c>
      <c r="I387" s="302">
        <v>0.17871472490084103</v>
      </c>
      <c r="J387" s="302">
        <f>SUM(G387:I387)</f>
        <v>0.47836852101794758</v>
      </c>
      <c r="K387" s="303"/>
      <c r="L387" s="302">
        <v>0.24116214611048781</v>
      </c>
      <c r="M387" s="302">
        <v>0.19904990210681872</v>
      </c>
      <c r="N387" s="302">
        <v>0.20992940416693001</v>
      </c>
      <c r="O387" s="302">
        <f t="shared" si="170"/>
        <v>0.6501414523842366</v>
      </c>
    </row>
    <row r="388" spans="1:15" s="236" customFormat="1" x14ac:dyDescent="0.2">
      <c r="A388" s="237" t="str">
        <f>name!E$9</f>
        <v>Caring, leisure and other service occupations</v>
      </c>
      <c r="B388" s="302">
        <v>1.232975223386402</v>
      </c>
      <c r="C388" s="302">
        <v>1.0770968469458782</v>
      </c>
      <c r="D388" s="302">
        <v>1.6399900944608159</v>
      </c>
      <c r="E388" s="302">
        <f t="shared" si="168"/>
        <v>3.9500621647930965</v>
      </c>
      <c r="F388" s="303"/>
      <c r="G388" s="302">
        <v>1.0636129383665605</v>
      </c>
      <c r="H388" s="302">
        <v>1.0166484980996902</v>
      </c>
      <c r="I388" s="302">
        <v>1.5563340543729305</v>
      </c>
      <c r="J388" s="302">
        <f t="shared" ref="J388:J391" si="171">SUM(G388:I388)</f>
        <v>3.6365954908391815</v>
      </c>
      <c r="K388" s="303"/>
      <c r="L388" s="302">
        <v>0.76406217746955563</v>
      </c>
      <c r="M388" s="302">
        <v>0.67094128614159043</v>
      </c>
      <c r="N388" s="302">
        <v>1.4749335680538014</v>
      </c>
      <c r="O388" s="302">
        <f t="shared" si="170"/>
        <v>2.9099370316649473</v>
      </c>
    </row>
    <row r="389" spans="1:15" s="236" customFormat="1" x14ac:dyDescent="0.2">
      <c r="A389" s="237" t="str">
        <f>name!E$10</f>
        <v>Sales and customer service occupations</v>
      </c>
      <c r="B389" s="302">
        <v>0.22025470729796762</v>
      </c>
      <c r="C389" s="302">
        <v>0.22322698233051075</v>
      </c>
      <c r="D389" s="302">
        <v>0.16944194355698469</v>
      </c>
      <c r="E389" s="302">
        <f t="shared" si="168"/>
        <v>0.61292363318546306</v>
      </c>
      <c r="F389" s="303"/>
      <c r="G389" s="302">
        <v>0.1606470105091303</v>
      </c>
      <c r="H389" s="302">
        <v>0.2450063092104787</v>
      </c>
      <c r="I389" s="302">
        <v>9.5422163254087866E-2</v>
      </c>
      <c r="J389" s="302">
        <f t="shared" si="171"/>
        <v>0.50107548297369686</v>
      </c>
      <c r="K389" s="303"/>
      <c r="L389" s="302">
        <v>0.17397536309875397</v>
      </c>
      <c r="M389" s="302">
        <v>0.2704931293961656</v>
      </c>
      <c r="N389" s="302">
        <v>6.2891334295158974E-2</v>
      </c>
      <c r="O389" s="302">
        <f t="shared" si="170"/>
        <v>0.50735982679007852</v>
      </c>
    </row>
    <row r="390" spans="1:15" s="236" customFormat="1" x14ac:dyDescent="0.2">
      <c r="A390" s="237" t="str">
        <f>name!E$11</f>
        <v>Process, plant and machine operatives</v>
      </c>
      <c r="B390" s="302">
        <v>0.1724544200791773</v>
      </c>
      <c r="C390" s="302">
        <v>9.8325019450044515E-2</v>
      </c>
      <c r="D390" s="302">
        <v>6.7453010585518641E-2</v>
      </c>
      <c r="E390" s="302">
        <f t="shared" si="168"/>
        <v>0.33823245011474046</v>
      </c>
      <c r="F390" s="303"/>
      <c r="G390" s="302">
        <v>9.2215665802987581E-2</v>
      </c>
      <c r="H390" s="302">
        <v>8.0810741747452036E-2</v>
      </c>
      <c r="I390" s="302">
        <v>6.5478283712519347E-2</v>
      </c>
      <c r="J390" s="302">
        <f t="shared" si="171"/>
        <v>0.23850469126295898</v>
      </c>
      <c r="K390" s="303"/>
      <c r="L390" s="302">
        <v>7.7621257791627943E-2</v>
      </c>
      <c r="M390" s="302">
        <v>0.10397958796200467</v>
      </c>
      <c r="N390" s="302">
        <v>6.0793952849751087E-2</v>
      </c>
      <c r="O390" s="302">
        <f t="shared" si="170"/>
        <v>0.2423947986033837</v>
      </c>
    </row>
    <row r="391" spans="1:15" s="236" customFormat="1" x14ac:dyDescent="0.2">
      <c r="A391" s="237" t="str">
        <f>name!E$12</f>
        <v>Elementary occupations</v>
      </c>
      <c r="B391" s="302">
        <v>0.27676135290770426</v>
      </c>
      <c r="C391" s="302">
        <v>0.52065162500666162</v>
      </c>
      <c r="D391" s="302">
        <v>0.2299227139630145</v>
      </c>
      <c r="E391" s="302">
        <f t="shared" si="168"/>
        <v>1.0273356918773804</v>
      </c>
      <c r="F391" s="303"/>
      <c r="G391" s="302">
        <v>0.16777447401185902</v>
      </c>
      <c r="H391" s="302">
        <v>0.45368036366546383</v>
      </c>
      <c r="I391" s="302">
        <v>0.13469571024603666</v>
      </c>
      <c r="J391" s="302">
        <f t="shared" si="171"/>
        <v>0.75615054792335945</v>
      </c>
      <c r="K391" s="303"/>
      <c r="L391" s="302">
        <v>0.18427012997213457</v>
      </c>
      <c r="M391" s="302">
        <v>0.22964092055233021</v>
      </c>
      <c r="N391" s="302">
        <v>0.12028690539415146</v>
      </c>
      <c r="O391" s="302">
        <f t="shared" si="170"/>
        <v>0.53419795591861619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5.2835400366688461</v>
      </c>
      <c r="C393" s="311">
        <f t="shared" ref="C393:E393" si="172">SUM(C383:C391)</f>
        <v>3.3398093367632988</v>
      </c>
      <c r="D393" s="311">
        <f t="shared" si="172"/>
        <v>4.8886506265678467</v>
      </c>
      <c r="E393" s="311">
        <f t="shared" si="172"/>
        <v>13.511999999999993</v>
      </c>
      <c r="F393" s="311"/>
      <c r="G393" s="311">
        <f t="shared" ref="G393:J393" si="173">SUM(G383:G391)</f>
        <v>4.4609933626033662</v>
      </c>
      <c r="H393" s="311">
        <f t="shared" si="173"/>
        <v>3.687334760499712</v>
      </c>
      <c r="I393" s="311">
        <f t="shared" si="173"/>
        <v>4.1256718768969209</v>
      </c>
      <c r="J393" s="311">
        <f t="shared" si="173"/>
        <v>12.274000000000001</v>
      </c>
      <c r="K393" s="311"/>
      <c r="L393" s="311">
        <f t="shared" ref="L393:O393" si="174">SUM(L383:L391)</f>
        <v>4.1711678421301768</v>
      </c>
      <c r="M393" s="311">
        <f t="shared" si="174"/>
        <v>3.3251182483451727</v>
      </c>
      <c r="N393" s="311">
        <f t="shared" si="174"/>
        <v>3.9007139095246592</v>
      </c>
      <c r="O393" s="311">
        <f t="shared" si="174"/>
        <v>11.397000000000009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Oxfordshire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Oxfordshire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Oxfordshire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43.89622257107758</v>
      </c>
      <c r="C8" s="11">
        <f t="array" ref="C8:C16">MMULT(aggregation!$B$13:$AA$21,'Occ T2'!C8:C33)</f>
        <v>51.123461098984407</v>
      </c>
      <c r="D8" s="11">
        <f t="array" ref="D8:D16">MMULT(aggregation!$B$13:$AA$21,'Occ T2'!D8:D33)</f>
        <v>50.88921387705237</v>
      </c>
      <c r="E8" s="11">
        <f t="array" ref="E8:E16">MMULT(aggregation!$B$13:$AA$21,'Occ T2'!E8:E33)</f>
        <v>48.648067563921877</v>
      </c>
      <c r="F8" s="11">
        <f t="array" ref="F8:F16">MMULT(aggregation!$B$13:$AA$21,'Occ T2'!F8:F33)</f>
        <v>53.634358277241432</v>
      </c>
      <c r="G8" s="11"/>
      <c r="H8" s="11">
        <f>F8-D8</f>
        <v>2.7451444001890621</v>
      </c>
      <c r="I8" s="11">
        <f t="array" ref="I8:I16">MMULT(aggregation!$B$13:$AA$21,'Occ T2'!I8:I33)</f>
        <v>26.678480928626545</v>
      </c>
      <c r="J8" s="11">
        <f>SUM(H8:I8)</f>
        <v>29.423625328815607</v>
      </c>
      <c r="L8" s="10" t="str">
        <f>name!E4</f>
        <v>Managers, directors and senior officials</v>
      </c>
      <c r="M8" s="11">
        <f t="array" ref="M8:M16">MMULT(aggregation!$B$13:$AA$21,'Occ T2'!M8:M33)</f>
        <v>28.214094280385964</v>
      </c>
      <c r="N8" s="11">
        <f t="array" ref="N8:N16">MMULT(aggregation!$B$13:$AA$21,'Occ T2'!N8:N33)</f>
        <v>32.027821964031766</v>
      </c>
      <c r="O8" s="11">
        <f t="array" ref="O8:O16">MMULT(aggregation!$B$13:$AA$21,'Occ T2'!O8:O33)</f>
        <v>31.282341683659254</v>
      </c>
      <c r="P8" s="11">
        <f t="array" ref="P8:P16">MMULT(aggregation!$B$13:$AA$21,'Occ T2'!P8:P33)</f>
        <v>29.417155054344967</v>
      </c>
      <c r="Q8" s="11">
        <f t="array" ref="Q8:Q16">MMULT(aggregation!$B$13:$AA$21,'Occ T2'!Q8:Q33)</f>
        <v>31.410890970771053</v>
      </c>
      <c r="R8" s="11"/>
      <c r="S8" s="11">
        <f>Q8-O8</f>
        <v>0.1285492871117988</v>
      </c>
      <c r="T8" s="11">
        <f t="array" ref="T8:T16">MMULT(aggregation!$B$13:$AA$21,'Occ T2'!T8:T33)</f>
        <v>14.4235544888127</v>
      </c>
      <c r="U8" s="11">
        <f>SUM(S8:T8)</f>
        <v>14.552103775924499</v>
      </c>
      <c r="W8" s="10" t="str">
        <f>name!E4</f>
        <v>Managers, directors and senior officials</v>
      </c>
      <c r="X8" s="11">
        <f t="array" ref="X8:X16">MMULT(aggregation!$B$13:$AA$21,'Occ T2'!X8:X33)</f>
        <v>15.682128290691601</v>
      </c>
      <c r="Y8" s="11">
        <f t="array" ref="Y8:Y16">MMULT(aggregation!$B$13:$AA$21,'Occ T2'!Y8:Y33)</f>
        <v>19.095639134952606</v>
      </c>
      <c r="Z8" s="11">
        <f t="array" ref="Z8:Z16">MMULT(aggregation!$B$13:$AA$21,'Occ T2'!Z8:Z33)</f>
        <v>19.606872193393105</v>
      </c>
      <c r="AA8" s="11">
        <f t="array" ref="AA8:AA16">MMULT(aggregation!$B$13:$AA$21,'Occ T2'!AA8:AA33)</f>
        <v>19.230912509576932</v>
      </c>
      <c r="AB8" s="11">
        <f t="array" ref="AB8:AB16">MMULT(aggregation!$B$13:$AA$21,'Occ T2'!AB8:AB33)</f>
        <v>22.223467306470326</v>
      </c>
      <c r="AC8" s="11"/>
      <c r="AD8" s="11">
        <f>AB8-Z8</f>
        <v>2.6165951130772207</v>
      </c>
      <c r="AE8" s="11">
        <f t="array" ref="AE8:AE16">MMULT(aggregation!$B$13:$AA$21,'Occ T2'!AE8:AE33)</f>
        <v>12.25492643981384</v>
      </c>
      <c r="AF8" s="11">
        <f>SUM(AD8:AE8)</f>
        <v>14.87152155289106</v>
      </c>
    </row>
    <row r="9" spans="1:32" x14ac:dyDescent="0.2">
      <c r="A9" t="str">
        <f>name!E5</f>
        <v>Professional occupations</v>
      </c>
      <c r="B9" s="11">
        <v>94.251051155460317</v>
      </c>
      <c r="C9" s="11">
        <v>107.11889639145765</v>
      </c>
      <c r="D9" s="11">
        <v>108.57620642595755</v>
      </c>
      <c r="E9" s="11">
        <v>116.15538855750272</v>
      </c>
      <c r="F9" s="11">
        <v>127.27296880752323</v>
      </c>
      <c r="G9" s="11"/>
      <c r="H9" s="11">
        <f t="shared" ref="H9:H16" si="0">F9-D9</f>
        <v>18.696762381565676</v>
      </c>
      <c r="I9" s="11">
        <v>55.019821777571622</v>
      </c>
      <c r="J9" s="11">
        <f t="shared" ref="J9:J15" si="1">SUM(H9:I9)</f>
        <v>73.716584159137298</v>
      </c>
      <c r="L9" s="10" t="str">
        <f>name!E5</f>
        <v>Professional occupations</v>
      </c>
      <c r="M9" s="11">
        <v>47.536865065953052</v>
      </c>
      <c r="N9" s="11">
        <v>52.854326839251669</v>
      </c>
      <c r="O9" s="11">
        <v>53.58438660129432</v>
      </c>
      <c r="P9" s="11">
        <v>58.991027917129642</v>
      </c>
      <c r="Q9" s="11">
        <v>64.219807829006186</v>
      </c>
      <c r="R9" s="11"/>
      <c r="S9" s="11">
        <f t="shared" ref="S9:S16" si="2">Q9-O9</f>
        <v>10.635421227711866</v>
      </c>
      <c r="T9" s="11">
        <v>22.588611862462187</v>
      </c>
      <c r="U9" s="11">
        <f t="shared" ref="U9:U12" si="3">SUM(S9:T9)</f>
        <v>33.224033090174053</v>
      </c>
      <c r="W9" s="10" t="str">
        <f>name!E5</f>
        <v>Professional occupations</v>
      </c>
      <c r="X9" s="11">
        <v>46.714186089507322</v>
      </c>
      <c r="Y9" s="11">
        <v>54.264569552205977</v>
      </c>
      <c r="Z9" s="11">
        <v>54.991819824663224</v>
      </c>
      <c r="AA9" s="11">
        <v>57.164360640373104</v>
      </c>
      <c r="AB9" s="11">
        <v>63.053160978517084</v>
      </c>
      <c r="AC9" s="11"/>
      <c r="AD9" s="11">
        <f t="shared" ref="AD9:AD16" si="4">AB9-Z9</f>
        <v>8.06134115385386</v>
      </c>
      <c r="AE9" s="11">
        <v>32.431209915109434</v>
      </c>
      <c r="AF9" s="11">
        <f t="shared" ref="AF9:AF12" si="5">SUM(AD9:AE9)</f>
        <v>40.492551068963294</v>
      </c>
    </row>
    <row r="10" spans="1:32" x14ac:dyDescent="0.2">
      <c r="A10" t="str">
        <f>name!E6</f>
        <v>Associate professional occupations</v>
      </c>
      <c r="B10" s="11">
        <v>54.087898311047326</v>
      </c>
      <c r="C10" s="11">
        <v>57.791758170556761</v>
      </c>
      <c r="D10" s="11">
        <v>59.411429848505364</v>
      </c>
      <c r="E10" s="11">
        <v>62.255979275480044</v>
      </c>
      <c r="F10" s="11">
        <v>67.524089668878702</v>
      </c>
      <c r="G10" s="11"/>
      <c r="H10" s="11">
        <f t="shared" si="0"/>
        <v>8.112659820373338</v>
      </c>
      <c r="I10" s="11">
        <v>29.873745902757719</v>
      </c>
      <c r="J10" s="11">
        <f t="shared" si="1"/>
        <v>37.986405723131057</v>
      </c>
      <c r="L10" s="10" t="str">
        <f>name!E6</f>
        <v>Associate professional occupations</v>
      </c>
      <c r="M10" s="11">
        <v>28.33614385281949</v>
      </c>
      <c r="N10" s="11">
        <v>29.672060962225917</v>
      </c>
      <c r="O10" s="11">
        <v>30.259383856170086</v>
      </c>
      <c r="P10" s="11">
        <v>29.146113730040387</v>
      </c>
      <c r="Q10" s="11">
        <v>30.410546397907794</v>
      </c>
      <c r="R10" s="11"/>
      <c r="S10" s="11">
        <f t="shared" si="2"/>
        <v>0.15116254173770827</v>
      </c>
      <c r="T10" s="11">
        <v>11.149986181368725</v>
      </c>
      <c r="U10" s="11">
        <f t="shared" si="3"/>
        <v>11.301148723106433</v>
      </c>
      <c r="W10" s="10" t="str">
        <f>name!E6</f>
        <v>Associate professional occupations</v>
      </c>
      <c r="X10" s="11">
        <v>25.751754458227829</v>
      </c>
      <c r="Y10" s="11">
        <v>28.119697208330894</v>
      </c>
      <c r="Z10" s="11">
        <v>29.152045992335267</v>
      </c>
      <c r="AA10" s="11">
        <v>33.109865545439696</v>
      </c>
      <c r="AB10" s="11">
        <v>37.113543270970936</v>
      </c>
      <c r="AC10" s="11"/>
      <c r="AD10" s="11">
        <f t="shared" si="4"/>
        <v>7.9614972786356688</v>
      </c>
      <c r="AE10" s="11">
        <v>18.723759721388994</v>
      </c>
      <c r="AF10" s="11">
        <f t="shared" si="5"/>
        <v>26.685257000024663</v>
      </c>
    </row>
    <row r="11" spans="1:32" x14ac:dyDescent="0.2">
      <c r="A11" t="str">
        <f>name!E7</f>
        <v>Administrative and secretarial occupations</v>
      </c>
      <c r="B11" s="11">
        <v>43.623315073873428</v>
      </c>
      <c r="C11" s="11">
        <v>42.467670734373542</v>
      </c>
      <c r="D11" s="11">
        <v>42.46401498261779</v>
      </c>
      <c r="E11" s="11">
        <v>42.247978838640272</v>
      </c>
      <c r="F11" s="11">
        <v>38.580596994800942</v>
      </c>
      <c r="G11" s="11"/>
      <c r="H11" s="11">
        <f t="shared" si="0"/>
        <v>-3.8834179878168484</v>
      </c>
      <c r="I11" s="11">
        <v>20.948371648417002</v>
      </c>
      <c r="J11" s="11">
        <f t="shared" si="1"/>
        <v>17.064953660600153</v>
      </c>
      <c r="L11" s="10" t="str">
        <f>name!E7</f>
        <v>Administrative and secretarial occupations</v>
      </c>
      <c r="M11" s="11">
        <v>8.5058981019158413</v>
      </c>
      <c r="N11" s="11">
        <v>8.0756658217882045</v>
      </c>
      <c r="O11" s="11">
        <v>9.1803684699542281</v>
      </c>
      <c r="P11" s="11">
        <v>9.5446299727135511</v>
      </c>
      <c r="Q11" s="11">
        <v>10.373184649373071</v>
      </c>
      <c r="R11" s="11"/>
      <c r="S11" s="11">
        <f t="shared" si="2"/>
        <v>1.192816179418843</v>
      </c>
      <c r="T11" s="11">
        <v>3.597477304623415</v>
      </c>
      <c r="U11" s="11">
        <f t="shared" si="3"/>
        <v>4.790293484042258</v>
      </c>
      <c r="W11" s="10" t="str">
        <f>name!E7</f>
        <v>Administrative and secretarial occupations</v>
      </c>
      <c r="X11" s="11">
        <v>35.117416971957589</v>
      </c>
      <c r="Y11" s="11">
        <v>34.392004912585335</v>
      </c>
      <c r="Z11" s="11">
        <v>33.283646512663559</v>
      </c>
      <c r="AA11" s="11">
        <v>32.703348865926706</v>
      </c>
      <c r="AB11" s="11">
        <v>28.207412345427855</v>
      </c>
      <c r="AC11" s="11"/>
      <c r="AD11" s="11">
        <f t="shared" si="4"/>
        <v>-5.0762341672357039</v>
      </c>
      <c r="AE11" s="11">
        <v>17.350894343793588</v>
      </c>
      <c r="AF11" s="11">
        <f t="shared" si="5"/>
        <v>12.274660176557884</v>
      </c>
    </row>
    <row r="12" spans="1:32" x14ac:dyDescent="0.2">
      <c r="A12" t="str">
        <f>name!E8</f>
        <v>Skilled trades occupations</v>
      </c>
      <c r="B12" s="11">
        <v>36.547169085479517</v>
      </c>
      <c r="C12" s="11">
        <v>37.53052461679674</v>
      </c>
      <c r="D12" s="11">
        <v>32.807126691668699</v>
      </c>
      <c r="E12" s="11">
        <v>34.050655619753059</v>
      </c>
      <c r="F12" s="11">
        <v>33.710302649905358</v>
      </c>
      <c r="G12" s="11"/>
      <c r="H12" s="11">
        <f t="shared" si="0"/>
        <v>0.90317595823665897</v>
      </c>
      <c r="I12" s="11">
        <v>14.309824557319811</v>
      </c>
      <c r="J12" s="11">
        <f t="shared" si="1"/>
        <v>15.21300051555647</v>
      </c>
      <c r="L12" s="10" t="str">
        <f>name!E8</f>
        <v>Skilled trades occupations</v>
      </c>
      <c r="M12" s="11">
        <v>31.711291854418342</v>
      </c>
      <c r="N12" s="11">
        <v>32.921819747109026</v>
      </c>
      <c r="O12" s="11">
        <v>28.024571044392161</v>
      </c>
      <c r="P12" s="11">
        <v>28.681165821535181</v>
      </c>
      <c r="Q12" s="11">
        <v>27.656834788533658</v>
      </c>
      <c r="R12" s="11"/>
      <c r="S12" s="11">
        <f t="shared" si="2"/>
        <v>-0.36773625585850311</v>
      </c>
      <c r="T12" s="11">
        <v>11.044179696649866</v>
      </c>
      <c r="U12" s="11">
        <f t="shared" si="3"/>
        <v>10.676443440791363</v>
      </c>
      <c r="W12" s="10" t="str">
        <f>name!E8</f>
        <v>Skilled trades occupations</v>
      </c>
      <c r="X12" s="11">
        <v>4.8358772310611542</v>
      </c>
      <c r="Y12" s="11">
        <v>4.6087048696876831</v>
      </c>
      <c r="Z12" s="11">
        <v>4.7825556472765234</v>
      </c>
      <c r="AA12" s="11">
        <v>5.3694897982178942</v>
      </c>
      <c r="AB12" s="11">
        <v>6.0534678613717015</v>
      </c>
      <c r="AC12" s="11"/>
      <c r="AD12" s="11">
        <f t="shared" si="4"/>
        <v>1.2709122140951781</v>
      </c>
      <c r="AE12" s="11">
        <v>3.2656448606699451</v>
      </c>
      <c r="AF12" s="11">
        <f t="shared" si="5"/>
        <v>4.5365570747651232</v>
      </c>
    </row>
    <row r="13" spans="1:32" x14ac:dyDescent="0.2">
      <c r="A13" t="str">
        <f>name!E9</f>
        <v>Caring, leisure and other service occupations</v>
      </c>
      <c r="B13" s="11">
        <v>42.895331077846635</v>
      </c>
      <c r="C13" s="11">
        <v>44.835833007597593</v>
      </c>
      <c r="D13" s="11">
        <v>41.988863151260347</v>
      </c>
      <c r="E13" s="11">
        <v>42.481068720636358</v>
      </c>
      <c r="F13" s="11">
        <v>44.96356065571841</v>
      </c>
      <c r="G13" s="11"/>
      <c r="H13" s="11">
        <f t="shared" si="0"/>
        <v>2.9746975044580637</v>
      </c>
      <c r="I13" s="11">
        <v>23.513182592778996</v>
      </c>
      <c r="J13" s="11">
        <f>SUM(H13:I13)</f>
        <v>26.48788009723706</v>
      </c>
      <c r="L13" s="10" t="str">
        <f>name!E9</f>
        <v>Caring, leisure and other service occupations</v>
      </c>
      <c r="M13" s="11">
        <v>9.1314587584756293</v>
      </c>
      <c r="N13" s="11">
        <v>9.4876281854786821</v>
      </c>
      <c r="O13" s="11">
        <v>9.0512009854817528</v>
      </c>
      <c r="P13" s="11">
        <v>9.955785399059117</v>
      </c>
      <c r="Q13" s="11">
        <v>11.386363771862069</v>
      </c>
      <c r="R13" s="11"/>
      <c r="S13" s="11">
        <f t="shared" si="2"/>
        <v>2.3351627863803159</v>
      </c>
      <c r="T13" s="11">
        <v>4.5268465025474356</v>
      </c>
      <c r="U13" s="11">
        <f>SUM(S13:T13)</f>
        <v>6.8620092889277515</v>
      </c>
      <c r="W13" s="10" t="str">
        <f>name!E9</f>
        <v>Caring, leisure and other service occupations</v>
      </c>
      <c r="X13" s="11">
        <v>33.763872319370996</v>
      </c>
      <c r="Y13" s="11">
        <v>35.348204822118944</v>
      </c>
      <c r="Z13" s="11">
        <v>32.93766216577859</v>
      </c>
      <c r="AA13" s="11">
        <v>32.525283321577213</v>
      </c>
      <c r="AB13" s="11">
        <v>33.577196883856395</v>
      </c>
      <c r="AC13" s="11"/>
      <c r="AD13" s="11">
        <f t="shared" si="4"/>
        <v>0.6395347180778046</v>
      </c>
      <c r="AE13" s="11">
        <v>18.986336090231561</v>
      </c>
      <c r="AF13" s="11">
        <f>SUM(AD13:AE13)</f>
        <v>19.625870808309365</v>
      </c>
    </row>
    <row r="14" spans="1:32" x14ac:dyDescent="0.2">
      <c r="A14" t="str">
        <f>name!E10</f>
        <v>Sales and customer service occupations</v>
      </c>
      <c r="B14" s="11">
        <v>28.81415242471278</v>
      </c>
      <c r="C14" s="11">
        <v>29.63573622128877</v>
      </c>
      <c r="D14" s="11">
        <v>29.614410967464028</v>
      </c>
      <c r="E14" s="11">
        <v>30.144986121929879</v>
      </c>
      <c r="F14" s="11">
        <v>30.409087893952076</v>
      </c>
      <c r="G14" s="11"/>
      <c r="H14" s="11">
        <f t="shared" si="0"/>
        <v>0.794676926488048</v>
      </c>
      <c r="I14" s="11">
        <v>13.380414710822325</v>
      </c>
      <c r="J14" s="11">
        <f t="shared" si="1"/>
        <v>14.175091637310373</v>
      </c>
      <c r="L14" s="10" t="str">
        <f>name!E10</f>
        <v>Sales and customer service occupations</v>
      </c>
      <c r="M14" s="11">
        <v>11.933572645557149</v>
      </c>
      <c r="N14" s="11">
        <v>12.45260859842619</v>
      </c>
      <c r="O14" s="11">
        <v>12.641610784177104</v>
      </c>
      <c r="P14" s="11">
        <v>13.259942987105134</v>
      </c>
      <c r="Q14" s="11">
        <v>13.880540605509699</v>
      </c>
      <c r="R14" s="11"/>
      <c r="S14" s="11">
        <f t="shared" si="2"/>
        <v>1.2389298213325954</v>
      </c>
      <c r="T14" s="11">
        <v>4.4760989805237399</v>
      </c>
      <c r="U14" s="11">
        <f t="shared" ref="U14:U15" si="6">SUM(S14:T14)</f>
        <v>5.7150288018563353</v>
      </c>
      <c r="W14" s="10" t="str">
        <f>name!E10</f>
        <v>Sales and customer service occupations</v>
      </c>
      <c r="X14" s="11">
        <v>16.880579779155688</v>
      </c>
      <c r="Y14" s="11">
        <v>17.183127622862571</v>
      </c>
      <c r="Z14" s="11">
        <v>16.972800183286989</v>
      </c>
      <c r="AA14" s="11">
        <v>16.885043134824766</v>
      </c>
      <c r="AB14" s="11">
        <v>16.528547288442361</v>
      </c>
      <c r="AC14" s="11"/>
      <c r="AD14" s="11">
        <f t="shared" si="4"/>
        <v>-0.44425289484462738</v>
      </c>
      <c r="AE14" s="11">
        <v>8.9043157302985847</v>
      </c>
      <c r="AF14" s="11">
        <f t="shared" ref="AF14:AF15" si="7">SUM(AD14:AE14)</f>
        <v>8.4600628354539573</v>
      </c>
    </row>
    <row r="15" spans="1:32" x14ac:dyDescent="0.2">
      <c r="A15" t="str">
        <f>name!E11</f>
        <v>Process, plant and machine operatives</v>
      </c>
      <c r="B15" s="11">
        <v>17.944142674124336</v>
      </c>
      <c r="C15" s="11">
        <v>20.022625185901717</v>
      </c>
      <c r="D15" s="11">
        <v>16.936736103042534</v>
      </c>
      <c r="E15" s="11">
        <v>17.512401714749217</v>
      </c>
      <c r="F15" s="11">
        <v>17.060616924034694</v>
      </c>
      <c r="G15" s="11"/>
      <c r="H15" s="11">
        <f t="shared" si="0"/>
        <v>0.12388082099215936</v>
      </c>
      <c r="I15" s="11">
        <v>8.2393369851071654</v>
      </c>
      <c r="J15" s="11">
        <f t="shared" si="1"/>
        <v>8.3632178060993247</v>
      </c>
      <c r="L15" s="10" t="str">
        <f>name!E11</f>
        <v>Process, plant and machine operatives</v>
      </c>
      <c r="M15" s="11">
        <v>15.656005323768023</v>
      </c>
      <c r="N15" s="11">
        <v>17.656930196499125</v>
      </c>
      <c r="O15" s="11">
        <v>14.928222279464869</v>
      </c>
      <c r="P15" s="11">
        <v>15.067535489133842</v>
      </c>
      <c r="Q15" s="11">
        <v>14.4393671877269</v>
      </c>
      <c r="R15" s="11"/>
      <c r="S15" s="11">
        <f t="shared" si="2"/>
        <v>-0.48885509173796926</v>
      </c>
      <c r="T15" s="11">
        <v>6.9231783147874024</v>
      </c>
      <c r="U15" s="11">
        <f t="shared" si="6"/>
        <v>6.4343232230494332</v>
      </c>
      <c r="W15" s="10" t="str">
        <f>name!E11</f>
        <v>Process, plant and machine operatives</v>
      </c>
      <c r="X15" s="11">
        <v>2.2881373503563003</v>
      </c>
      <c r="Y15" s="11">
        <v>2.3656949894025887</v>
      </c>
      <c r="Z15" s="11">
        <v>2.0085138235776689</v>
      </c>
      <c r="AA15" s="11">
        <v>2.4448662256153768</v>
      </c>
      <c r="AB15" s="11">
        <v>2.621249736307786</v>
      </c>
      <c r="AC15" s="11"/>
      <c r="AD15" s="11">
        <f t="shared" si="4"/>
        <v>0.61273591273011707</v>
      </c>
      <c r="AE15" s="11">
        <v>1.3161586703197632</v>
      </c>
      <c r="AF15" s="11">
        <f t="shared" si="7"/>
        <v>1.9288945830498803</v>
      </c>
    </row>
    <row r="16" spans="1:32" x14ac:dyDescent="0.2">
      <c r="A16" t="str">
        <f>name!E12</f>
        <v>Elementary occupations</v>
      </c>
      <c r="B16" s="11">
        <v>44.285717626377938</v>
      </c>
      <c r="C16" s="11">
        <v>45.852494573042812</v>
      </c>
      <c r="D16" s="11">
        <v>41.069997952431549</v>
      </c>
      <c r="E16" s="11">
        <v>41.185473587386483</v>
      </c>
      <c r="F16" s="11">
        <v>40.195418127945231</v>
      </c>
      <c r="G16" s="11"/>
      <c r="H16" s="11">
        <f t="shared" si="0"/>
        <v>-0.8745798244863181</v>
      </c>
      <c r="I16" s="11">
        <v>19.328106339108395</v>
      </c>
      <c r="J16" s="11">
        <f>SUM(H16:I16)</f>
        <v>18.453526514622077</v>
      </c>
      <c r="L16" s="10" t="str">
        <f>name!E12</f>
        <v>Elementary occupations</v>
      </c>
      <c r="M16" s="11">
        <v>21.985423893255255</v>
      </c>
      <c r="N16" s="11">
        <v>22.49690632592257</v>
      </c>
      <c r="O16" s="11">
        <v>20.315327492753273</v>
      </c>
      <c r="P16" s="11">
        <v>21.136390288656216</v>
      </c>
      <c r="Q16" s="11">
        <v>20.41665278215936</v>
      </c>
      <c r="R16" s="11"/>
      <c r="S16" s="11">
        <f t="shared" si="2"/>
        <v>0.10132528940608765</v>
      </c>
      <c r="T16" s="11">
        <v>7.8363931287825954</v>
      </c>
      <c r="U16" s="11">
        <f>SUM(S16:T16)</f>
        <v>7.9377184181886831</v>
      </c>
      <c r="W16" s="10" t="str">
        <f>name!E12</f>
        <v>Elementary occupations</v>
      </c>
      <c r="X16" s="11">
        <v>22.300293733122679</v>
      </c>
      <c r="Y16" s="11">
        <v>23.355588247120224</v>
      </c>
      <c r="Z16" s="11">
        <v>20.754670459678273</v>
      </c>
      <c r="AA16" s="11">
        <v>20.049083298730192</v>
      </c>
      <c r="AB16" s="11">
        <v>19.778765345785821</v>
      </c>
      <c r="AC16" s="11"/>
      <c r="AD16" s="11">
        <f t="shared" si="4"/>
        <v>-0.97590511389245194</v>
      </c>
      <c r="AE16" s="11">
        <v>11.491713210325804</v>
      </c>
      <c r="AF16" s="11">
        <f>SUM(AD16:AE16)</f>
        <v>10.515808096433352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406.34499999999991</v>
      </c>
      <c r="C18" s="34">
        <f>SUM(C8:C16)</f>
        <v>436.37900000000002</v>
      </c>
      <c r="D18" s="34">
        <f>SUM(D8:D16)</f>
        <v>423.75800000000027</v>
      </c>
      <c r="E18" s="34">
        <f>SUM(E8:E16)</f>
        <v>434.6819999999999</v>
      </c>
      <c r="F18" s="34">
        <f>SUM(F8:F16)</f>
        <v>453.35100000000011</v>
      </c>
      <c r="G18" s="11"/>
      <c r="H18" s="34">
        <f>SUM(H8:H16)</f>
        <v>29.59299999999984</v>
      </c>
      <c r="I18" s="34">
        <f>SUM(I8:I16)</f>
        <v>211.29128544250958</v>
      </c>
      <c r="J18" s="34">
        <f>SUM(H18:I18)</f>
        <v>240.88428544250942</v>
      </c>
      <c r="L18" s="231" t="str">
        <f>name!E3</f>
        <v>All occupations</v>
      </c>
      <c r="M18" s="34">
        <f>SUM(M8:M16)</f>
        <v>203.01075377654874</v>
      </c>
      <c r="N18" s="34">
        <f>SUM(N8:N16)</f>
        <v>217.64576864073317</v>
      </c>
      <c r="O18" s="34">
        <f>SUM(O8:O16)</f>
        <v>209.26741319734708</v>
      </c>
      <c r="P18" s="34">
        <f>SUM(P8:P16)</f>
        <v>215.19974665971807</v>
      </c>
      <c r="Q18" s="34">
        <f>SUM(Q8:Q16)</f>
        <v>224.19418898284982</v>
      </c>
      <c r="R18" s="11"/>
      <c r="S18" s="34">
        <f>SUM(S8:S16)</f>
        <v>14.926775785502743</v>
      </c>
      <c r="T18" s="34">
        <f>SUM(T8:T16)</f>
        <v>86.566326460558059</v>
      </c>
      <c r="U18" s="34">
        <f>SUM(S18:T18)</f>
        <v>101.4931022460608</v>
      </c>
      <c r="W18" s="231" t="str">
        <f>name!E3</f>
        <v>All occupations</v>
      </c>
      <c r="X18" s="34">
        <f>SUM(X8:X16)</f>
        <v>203.33424622345115</v>
      </c>
      <c r="Y18" s="34">
        <f>SUM(Y8:Y16)</f>
        <v>218.73323135926682</v>
      </c>
      <c r="Z18" s="34">
        <f>SUM(Z8:Z16)</f>
        <v>214.49058680265316</v>
      </c>
      <c r="AA18" s="34">
        <f>SUM(AA8:AA16)</f>
        <v>219.48225334028189</v>
      </c>
      <c r="AB18" s="34">
        <f>SUM(AB8:AB16)</f>
        <v>229.15681101715026</v>
      </c>
      <c r="AC18" s="11"/>
      <c r="AD18" s="34">
        <f>SUM(AD8:AD16)</f>
        <v>14.666224214497067</v>
      </c>
      <c r="AE18" s="34">
        <f>SUM(AE8:AE16)</f>
        <v>124.72495898195152</v>
      </c>
      <c r="AF18" s="34">
        <f>SUM(AD18:AE18)</f>
        <v>139.39118319644859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10.802697848153068</v>
      </c>
      <c r="C26" s="18">
        <f t="shared" si="8"/>
        <v>11.715380689488818</v>
      </c>
      <c r="D26" s="18">
        <f t="shared" si="8"/>
        <v>12.009027293184397</v>
      </c>
      <c r="E26" s="18">
        <f t="shared" si="8"/>
        <v>11.191645286421311</v>
      </c>
      <c r="F26" s="18">
        <f t="shared" si="8"/>
        <v>11.830647396220902</v>
      </c>
      <c r="G26" s="11"/>
      <c r="H26" s="40">
        <f>IF(D8&gt;0,(H8/D8)*100,0)</f>
        <v>5.3943541097358914</v>
      </c>
      <c r="I26" s="40">
        <f>IF(D8&gt;0,(I8/D8)*100,0)</f>
        <v>52.42462772775658</v>
      </c>
      <c r="J26" s="40">
        <f>IF(D8&gt;0,(J8/D8)*100,0)</f>
        <v>57.818981837492466</v>
      </c>
      <c r="L26" t="str">
        <f>$A$8</f>
        <v>Managers, directors and senior officials</v>
      </c>
      <c r="M26" s="18">
        <f t="shared" ref="M26:Q26" si="9">M8/M$18*100</f>
        <v>13.897832383520356</v>
      </c>
      <c r="N26" s="18">
        <f t="shared" si="9"/>
        <v>14.71557299921596</v>
      </c>
      <c r="O26" s="18">
        <f t="shared" si="9"/>
        <v>14.948501157300981</v>
      </c>
      <c r="P26" s="18">
        <f t="shared" si="9"/>
        <v>13.669697809105919</v>
      </c>
      <c r="Q26" s="18">
        <f t="shared" si="9"/>
        <v>14.010573205879966</v>
      </c>
      <c r="R26" s="11"/>
      <c r="S26" s="40">
        <f>IF(O8&gt;0,(S8/O8)*100,0)</f>
        <v>0.41093243086385767</v>
      </c>
      <c r="T26" s="40">
        <f>IF(O8&gt;0,(T8/O8)*100,0)</f>
        <v>46.107655989024103</v>
      </c>
      <c r="U26" s="40">
        <f>IF(O8&gt;0,(U8/O8)*100,0)</f>
        <v>46.518588419887962</v>
      </c>
      <c r="W26" t="str">
        <f>$A$8</f>
        <v>Managers, directors and senior officials</v>
      </c>
      <c r="X26" s="18">
        <f t="shared" ref="X26:AB26" si="10">X8/X$18*100</f>
        <v>7.7124874840109134</v>
      </c>
      <c r="Y26" s="18">
        <f t="shared" si="10"/>
        <v>8.7301042536093831</v>
      </c>
      <c r="Z26" s="18">
        <f t="shared" si="10"/>
        <v>9.141134110203561</v>
      </c>
      <c r="AA26" s="18">
        <f t="shared" si="10"/>
        <v>8.7619441740292423</v>
      </c>
      <c r="AB26" s="18">
        <f t="shared" si="10"/>
        <v>9.6979300802048201</v>
      </c>
      <c r="AC26" s="11"/>
      <c r="AD26" s="40">
        <f>IF(Z8&gt;0,(AD8/Z8)*100,0)</f>
        <v>13.345295910884399</v>
      </c>
      <c r="AE26" s="40">
        <f>IF(Z8&gt;0,(AE8/Z8)*100,0)</f>
        <v>62.503219886052818</v>
      </c>
      <c r="AF26" s="40">
        <f>IF(Z8&gt;0,(AF8/Z8)*100,0)</f>
        <v>75.848515796937221</v>
      </c>
    </row>
    <row r="27" spans="1:32" x14ac:dyDescent="0.2">
      <c r="A27" t="str">
        <f>$A$9</f>
        <v>Professional occupations</v>
      </c>
      <c r="B27" s="18">
        <f t="shared" si="8"/>
        <v>23.194834723070382</v>
      </c>
      <c r="C27" s="18">
        <f t="shared" si="8"/>
        <v>24.547216156473535</v>
      </c>
      <c r="D27" s="18">
        <f t="shared" si="8"/>
        <v>25.622219858022145</v>
      </c>
      <c r="E27" s="18">
        <f t="shared" si="8"/>
        <v>26.721922821166448</v>
      </c>
      <c r="F27" s="18">
        <f t="shared" si="8"/>
        <v>28.073825536399653</v>
      </c>
      <c r="G27" s="11"/>
      <c r="H27" s="40">
        <f t="shared" ref="H27:H36" si="11">IF(D9&gt;0,(H9/D9)*100,0)</f>
        <v>17.219944403119062</v>
      </c>
      <c r="I27" s="40">
        <f t="shared" ref="I27:I36" si="12">IF(D9&gt;0,(I9/D9)*100,0)</f>
        <v>50.673921652523234</v>
      </c>
      <c r="J27" s="40">
        <f t="shared" ref="J27:J36" si="13">IF(D9&gt;0,(J9/D9)*100,0)</f>
        <v>67.893866055642292</v>
      </c>
      <c r="L27" t="str">
        <f>$A$9</f>
        <v>Professional occupations</v>
      </c>
      <c r="M27" s="18">
        <f t="shared" ref="M27:Q27" si="14">M9/M$18*100</f>
        <v>23.415934467331841</v>
      </c>
      <c r="N27" s="18">
        <f t="shared" si="14"/>
        <v>24.284564395321674</v>
      </c>
      <c r="O27" s="18">
        <f t="shared" si="14"/>
        <v>25.605700277263054</v>
      </c>
      <c r="P27" s="18">
        <f t="shared" si="14"/>
        <v>27.412219964370344</v>
      </c>
      <c r="Q27" s="18">
        <f t="shared" si="14"/>
        <v>28.644724522239429</v>
      </c>
      <c r="R27" s="11"/>
      <c r="S27" s="40">
        <f t="shared" ref="S27:S34" si="15">IF(O9&gt;0,(S9/O9)*100,0)</f>
        <v>19.847985397027891</v>
      </c>
      <c r="T27" s="40">
        <f t="shared" ref="T27:T34" si="16">IF(O9&gt;0,(T9/O9)*100,0)</f>
        <v>42.155212171294245</v>
      </c>
      <c r="U27" s="40">
        <f t="shared" ref="U27:U34" si="17">IF(O9&gt;0,(U9/O9)*100,0)</f>
        <v>62.003197568322143</v>
      </c>
      <c r="W27" t="str">
        <f>$A$9</f>
        <v>Professional occupations</v>
      </c>
      <c r="X27" s="18">
        <f t="shared" ref="X27:AB27" si="18">X9/X$18*100</f>
        <v>22.974086735085177</v>
      </c>
      <c r="Y27" s="18">
        <f t="shared" si="18"/>
        <v>24.808562107820297</v>
      </c>
      <c r="Z27" s="18">
        <f t="shared" si="18"/>
        <v>25.638337161742054</v>
      </c>
      <c r="AA27" s="18">
        <f t="shared" si="18"/>
        <v>26.045094658175561</v>
      </c>
      <c r="AB27" s="18">
        <f t="shared" si="18"/>
        <v>27.515289944315963</v>
      </c>
      <c r="AC27" s="11"/>
      <c r="AD27" s="40">
        <f t="shared" ref="AD27:AD34" si="19">IF(Z9&gt;0,(AD9/Z9)*100,0)</f>
        <v>14.659164180339488</v>
      </c>
      <c r="AE27" s="40">
        <f t="shared" ref="AE27:AE34" si="20">IF(Z9&gt;0,(AE9/Z9)*100,0)</f>
        <v>58.974607529835545</v>
      </c>
      <c r="AF27" s="40">
        <f t="shared" ref="AF27:AF34" si="21">IF(Z9&gt;0,(AF9/Z9)*100,0)</f>
        <v>73.63377171017504</v>
      </c>
    </row>
    <row r="28" spans="1:32" x14ac:dyDescent="0.2">
      <c r="A28" t="str">
        <f>$A$10</f>
        <v>Associate professional occupations</v>
      </c>
      <c r="B28" s="18">
        <f t="shared" si="8"/>
        <v>13.310831512888639</v>
      </c>
      <c r="C28" s="18">
        <f t="shared" si="8"/>
        <v>13.243478299954111</v>
      </c>
      <c r="D28" s="18">
        <f t="shared" si="8"/>
        <v>14.020131737573175</v>
      </c>
      <c r="E28" s="18">
        <f t="shared" si="8"/>
        <v>14.322189387984793</v>
      </c>
      <c r="F28" s="18">
        <f t="shared" si="8"/>
        <v>14.894439334837397</v>
      </c>
      <c r="G28" s="11"/>
      <c r="H28" s="40">
        <f t="shared" si="11"/>
        <v>13.655048937653923</v>
      </c>
      <c r="I28" s="40">
        <f t="shared" si="12"/>
        <v>50.28282601333364</v>
      </c>
      <c r="J28" s="40">
        <f t="shared" si="13"/>
        <v>63.937874950987563</v>
      </c>
      <c r="L28" t="str">
        <f>$A$10</f>
        <v>Associate professional occupations</v>
      </c>
      <c r="M28" s="18">
        <f t="shared" ref="M28:Q28" si="22">M10/M$18*100</f>
        <v>13.957952140805659</v>
      </c>
      <c r="N28" s="18">
        <f t="shared" si="22"/>
        <v>13.633189906487658</v>
      </c>
      <c r="O28" s="18">
        <f t="shared" si="22"/>
        <v>14.459673101437129</v>
      </c>
      <c r="P28" s="18">
        <f t="shared" si="22"/>
        <v>13.543749090061578</v>
      </c>
      <c r="Q28" s="18">
        <f t="shared" si="22"/>
        <v>13.564377620971305</v>
      </c>
      <c r="R28" s="11"/>
      <c r="S28" s="40">
        <f t="shared" si="15"/>
        <v>0.4995559144767095</v>
      </c>
      <c r="T28" s="40">
        <f t="shared" si="16"/>
        <v>36.848027819625187</v>
      </c>
      <c r="U28" s="40">
        <f t="shared" si="17"/>
        <v>37.347583734101889</v>
      </c>
      <c r="W28" t="str">
        <f>$A$10</f>
        <v>Associate professional occupations</v>
      </c>
      <c r="X28" s="18">
        <f t="shared" ref="X28:AB28" si="23">X10/X$18*100</f>
        <v>12.664740414621706</v>
      </c>
      <c r="Y28" s="18">
        <f t="shared" si="23"/>
        <v>12.85570419894022</v>
      </c>
      <c r="Z28" s="18">
        <f t="shared" si="23"/>
        <v>13.591293877692291</v>
      </c>
      <c r="AA28" s="18">
        <f t="shared" si="23"/>
        <v>15.085440868928329</v>
      </c>
      <c r="AB28" s="18">
        <f t="shared" si="23"/>
        <v>16.195697219836653</v>
      </c>
      <c r="AC28" s="11"/>
      <c r="AD28" s="40">
        <f t="shared" si="19"/>
        <v>27.310252188573408</v>
      </c>
      <c r="AE28" s="40">
        <f t="shared" si="20"/>
        <v>64.227943816745807</v>
      </c>
      <c r="AF28" s="40">
        <f t="shared" si="21"/>
        <v>91.538196005319222</v>
      </c>
    </row>
    <row r="29" spans="1:32" x14ac:dyDescent="0.2">
      <c r="A29" t="str">
        <f>$A$11</f>
        <v>Administrative and secretarial occupations</v>
      </c>
      <c r="B29" s="18">
        <f t="shared" si="8"/>
        <v>10.735536323536266</v>
      </c>
      <c r="C29" s="18">
        <f t="shared" si="8"/>
        <v>9.7318319017123969</v>
      </c>
      <c r="D29" s="18">
        <f t="shared" si="8"/>
        <v>10.02081730200203</v>
      </c>
      <c r="E29" s="18">
        <f t="shared" si="8"/>
        <v>9.7192841752454164</v>
      </c>
      <c r="F29" s="18">
        <f t="shared" si="8"/>
        <v>8.5100941643011563</v>
      </c>
      <c r="G29" s="11"/>
      <c r="H29" s="40">
        <f t="shared" si="11"/>
        <v>-9.1451973851424206</v>
      </c>
      <c r="I29" s="40">
        <f t="shared" si="12"/>
        <v>49.332055993744355</v>
      </c>
      <c r="J29" s="40">
        <f t="shared" si="13"/>
        <v>40.186858608601931</v>
      </c>
      <c r="L29" t="str">
        <f>$A$11</f>
        <v>Administrative and secretarial occupations</v>
      </c>
      <c r="M29" s="18">
        <f t="shared" ref="M29:Q29" si="24">M11/M$18*100</f>
        <v>4.1898756315530807</v>
      </c>
      <c r="N29" s="18">
        <f t="shared" si="24"/>
        <v>3.710463048385134</v>
      </c>
      <c r="O29" s="18">
        <f t="shared" si="24"/>
        <v>4.3869077988252254</v>
      </c>
      <c r="P29" s="18">
        <f t="shared" si="24"/>
        <v>4.4352421974761329</v>
      </c>
      <c r="Q29" s="18">
        <f t="shared" si="24"/>
        <v>4.6268748964615618</v>
      </c>
      <c r="R29" s="11"/>
      <c r="S29" s="40">
        <f t="shared" si="15"/>
        <v>12.993118776470963</v>
      </c>
      <c r="T29" s="40">
        <f t="shared" si="16"/>
        <v>39.186633046346032</v>
      </c>
      <c r="U29" s="40">
        <f t="shared" si="17"/>
        <v>52.179751822816996</v>
      </c>
      <c r="W29" t="str">
        <f>$A$11</f>
        <v>Administrative and secretarial occupations</v>
      </c>
      <c r="X29" s="18">
        <f t="shared" ref="X29:AB29" si="25">X11/X$18*100</f>
        <v>17.270783266565843</v>
      </c>
      <c r="Y29" s="18">
        <f t="shared" si="25"/>
        <v>15.723264681303437</v>
      </c>
      <c r="Z29" s="18">
        <f t="shared" si="25"/>
        <v>15.517532498191597</v>
      </c>
      <c r="AA29" s="18">
        <f t="shared" si="25"/>
        <v>14.900224673392588</v>
      </c>
      <c r="AB29" s="18">
        <f t="shared" si="25"/>
        <v>12.309218399498844</v>
      </c>
      <c r="AC29" s="11"/>
      <c r="AD29" s="40">
        <f t="shared" si="19"/>
        <v>-15.251436363213175</v>
      </c>
      <c r="AE29" s="40">
        <f t="shared" si="20"/>
        <v>52.13038882981774</v>
      </c>
      <c r="AF29" s="40">
        <f t="shared" si="21"/>
        <v>36.878952466604566</v>
      </c>
    </row>
    <row r="30" spans="1:32" x14ac:dyDescent="0.2">
      <c r="A30" t="str">
        <f>$A$12</f>
        <v>Skilled trades occupations</v>
      </c>
      <c r="B30" s="18">
        <f t="shared" si="8"/>
        <v>8.9941229953560473</v>
      </c>
      <c r="C30" s="18">
        <f t="shared" si="8"/>
        <v>8.6004424174391385</v>
      </c>
      <c r="D30" s="18">
        <f t="shared" si="8"/>
        <v>7.7419486338119112</v>
      </c>
      <c r="E30" s="18">
        <f t="shared" si="8"/>
        <v>7.8334634559869203</v>
      </c>
      <c r="F30" s="18">
        <f t="shared" si="8"/>
        <v>7.435806395024021</v>
      </c>
      <c r="G30" s="11"/>
      <c r="H30" s="40">
        <f t="shared" si="11"/>
        <v>2.7529870772438554</v>
      </c>
      <c r="I30" s="40">
        <f t="shared" si="12"/>
        <v>43.618036690039546</v>
      </c>
      <c r="J30" s="40">
        <f t="shared" si="13"/>
        <v>46.371023767283404</v>
      </c>
      <c r="L30" t="str">
        <f>$A$12</f>
        <v>Skilled trades occupations</v>
      </c>
      <c r="M30" s="18">
        <f t="shared" ref="M30:Q30" si="26">M12/M$18*100</f>
        <v>15.620498552171547</v>
      </c>
      <c r="N30" s="18">
        <f t="shared" si="26"/>
        <v>15.12633117230637</v>
      </c>
      <c r="O30" s="18">
        <f t="shared" si="26"/>
        <v>13.391751069223535</v>
      </c>
      <c r="P30" s="18">
        <f t="shared" si="26"/>
        <v>13.327694974886247</v>
      </c>
      <c r="Q30" s="18">
        <f t="shared" si="26"/>
        <v>12.336106887520319</v>
      </c>
      <c r="R30" s="11"/>
      <c r="S30" s="40">
        <f t="shared" si="15"/>
        <v>-1.3121922732590361</v>
      </c>
      <c r="T30" s="40">
        <f t="shared" si="16"/>
        <v>39.408916122767401</v>
      </c>
      <c r="U30" s="40">
        <f t="shared" si="17"/>
        <v>38.096723849508365</v>
      </c>
      <c r="W30" t="str">
        <f>$A$12</f>
        <v>Skilled trades occupations</v>
      </c>
      <c r="X30" s="18">
        <f t="shared" ref="X30:AB30" si="27">X12/X$18*100</f>
        <v>2.3782895999461098</v>
      </c>
      <c r="Y30" s="18">
        <f t="shared" si="27"/>
        <v>2.1069980272535442</v>
      </c>
      <c r="Z30" s="18">
        <f t="shared" si="27"/>
        <v>2.2297275225773987</v>
      </c>
      <c r="AA30" s="18">
        <f t="shared" si="27"/>
        <v>2.4464346053041113</v>
      </c>
      <c r="AB30" s="18">
        <f t="shared" si="27"/>
        <v>2.6416268556463089</v>
      </c>
      <c r="AC30" s="11"/>
      <c r="AD30" s="40">
        <f t="shared" si="19"/>
        <v>26.57391377806367</v>
      </c>
      <c r="AE30" s="40">
        <f t="shared" si="20"/>
        <v>68.282422652616731</v>
      </c>
      <c r="AF30" s="40">
        <f t="shared" si="21"/>
        <v>94.856336430680386</v>
      </c>
    </row>
    <row r="31" spans="1:32" x14ac:dyDescent="0.2">
      <c r="A31" t="str">
        <f>$A$13</f>
        <v>Caring, leisure and other service occupations</v>
      </c>
      <c r="B31" s="18">
        <f t="shared" si="8"/>
        <v>10.5563821574885</v>
      </c>
      <c r="C31" s="18">
        <f t="shared" si="8"/>
        <v>10.274516648967433</v>
      </c>
      <c r="D31" s="18">
        <f t="shared" si="8"/>
        <v>9.9086891931858094</v>
      </c>
      <c r="E31" s="18">
        <f t="shared" si="8"/>
        <v>9.7729072564855155</v>
      </c>
      <c r="F31" s="18">
        <f t="shared" si="8"/>
        <v>9.9180459854987415</v>
      </c>
      <c r="G31" s="11"/>
      <c r="H31" s="40">
        <f t="shared" si="11"/>
        <v>7.0844916513744067</v>
      </c>
      <c r="I31" s="40">
        <f t="shared" si="12"/>
        <v>55.998616842935931</v>
      </c>
      <c r="J31" s="40">
        <f t="shared" si="13"/>
        <v>63.083108494310338</v>
      </c>
      <c r="L31" t="str">
        <f>$A$13</f>
        <v>Caring, leisure and other service occupations</v>
      </c>
      <c r="M31" s="18">
        <f t="shared" ref="M31:Q31" si="28">M13/M$18*100</f>
        <v>4.4980172668717371</v>
      </c>
      <c r="N31" s="18">
        <f t="shared" si="28"/>
        <v>4.359206358447457</v>
      </c>
      <c r="O31" s="18">
        <f t="shared" si="28"/>
        <v>4.3251841494051098</v>
      </c>
      <c r="P31" s="18">
        <f t="shared" si="28"/>
        <v>4.6262997766449878</v>
      </c>
      <c r="Q31" s="18">
        <f t="shared" si="28"/>
        <v>5.078795228155129</v>
      </c>
      <c r="R31" s="11"/>
      <c r="S31" s="40">
        <f t="shared" si="15"/>
        <v>25.799479982004026</v>
      </c>
      <c r="T31" s="40">
        <f t="shared" si="16"/>
        <v>50.013766237304388</v>
      </c>
      <c r="U31" s="40">
        <f t="shared" si="17"/>
        <v>75.813246219308411</v>
      </c>
      <c r="W31" t="str">
        <f>$A$13</f>
        <v>Caring, leisure and other service occupations</v>
      </c>
      <c r="X31" s="18">
        <f t="shared" ref="X31:AB31" si="29">X13/X$18*100</f>
        <v>16.605108557201277</v>
      </c>
      <c r="Y31" s="18">
        <f t="shared" si="29"/>
        <v>16.160418150664963</v>
      </c>
      <c r="Z31" s="18">
        <f t="shared" si="29"/>
        <v>15.356227355601213</v>
      </c>
      <c r="AA31" s="18">
        <f t="shared" si="29"/>
        <v>14.819094859186869</v>
      </c>
      <c r="AB31" s="18">
        <f t="shared" si="29"/>
        <v>14.652497883357023</v>
      </c>
      <c r="AC31" s="11"/>
      <c r="AD31" s="40">
        <f t="shared" si="19"/>
        <v>1.9416518235537226</v>
      </c>
      <c r="AE31" s="40">
        <f t="shared" si="20"/>
        <v>57.64324132863895</v>
      </c>
      <c r="AF31" s="40">
        <f t="shared" si="21"/>
        <v>59.584893152192677</v>
      </c>
    </row>
    <row r="32" spans="1:32" x14ac:dyDescent="0.2">
      <c r="A32" t="str">
        <f>$A$14</f>
        <v>Sales and customer service occupations</v>
      </c>
      <c r="B32" s="18">
        <f t="shared" si="8"/>
        <v>7.0910562267808857</v>
      </c>
      <c r="C32" s="18">
        <f t="shared" si="8"/>
        <v>6.7912837742624577</v>
      </c>
      <c r="D32" s="18">
        <f t="shared" si="8"/>
        <v>6.9885196190901429</v>
      </c>
      <c r="E32" s="18">
        <f t="shared" si="8"/>
        <v>6.9349515558338934</v>
      </c>
      <c r="F32" s="18">
        <f t="shared" si="8"/>
        <v>6.7076256353139323</v>
      </c>
      <c r="H32" s="40">
        <f t="shared" si="11"/>
        <v>2.6834129078613871</v>
      </c>
      <c r="I32" s="40">
        <f t="shared" si="12"/>
        <v>45.182106527537428</v>
      </c>
      <c r="J32" s="40">
        <f t="shared" si="13"/>
        <v>47.865519435398816</v>
      </c>
      <c r="L32" t="str">
        <f>$A$14</f>
        <v>Sales and customer service occupations</v>
      </c>
      <c r="M32" s="18">
        <f t="shared" ref="M32:Q32" si="30">M14/M$18*100</f>
        <v>5.8782958161380332</v>
      </c>
      <c r="N32" s="18">
        <f t="shared" si="30"/>
        <v>5.7215027317997862</v>
      </c>
      <c r="O32" s="18">
        <f t="shared" si="30"/>
        <v>6.0408883499962736</v>
      </c>
      <c r="P32" s="18">
        <f t="shared" si="30"/>
        <v>6.1616907979321436</v>
      </c>
      <c r="Q32" s="18">
        <f t="shared" si="30"/>
        <v>6.1913025794667318</v>
      </c>
      <c r="S32" s="40">
        <f t="shared" si="15"/>
        <v>9.8004110590345359</v>
      </c>
      <c r="T32" s="40">
        <f t="shared" si="16"/>
        <v>35.407663287073021</v>
      </c>
      <c r="U32" s="40">
        <f t="shared" si="17"/>
        <v>45.208074346107558</v>
      </c>
      <c r="W32" t="str">
        <f>$A$14</f>
        <v>Sales and customer service occupations</v>
      </c>
      <c r="X32" s="18">
        <f t="shared" ref="X32:AB32" si="31">X14/X$18*100</f>
        <v>8.3018872092038176</v>
      </c>
      <c r="Y32" s="18">
        <f t="shared" si="31"/>
        <v>7.8557462513043932</v>
      </c>
      <c r="Z32" s="18">
        <f t="shared" si="31"/>
        <v>7.9130746184694774</v>
      </c>
      <c r="AA32" s="18">
        <f t="shared" si="31"/>
        <v>7.6931245592081909</v>
      </c>
      <c r="AB32" s="18">
        <f t="shared" si="31"/>
        <v>7.2127671942534377</v>
      </c>
      <c r="AD32" s="40">
        <f t="shared" si="19"/>
        <v>-2.6174401987132354</v>
      </c>
      <c r="AE32" s="40">
        <f t="shared" si="20"/>
        <v>52.462266886677952</v>
      </c>
      <c r="AF32" s="40">
        <f t="shared" si="21"/>
        <v>49.844826687964719</v>
      </c>
    </row>
    <row r="33" spans="1:32" x14ac:dyDescent="0.2">
      <c r="A33" t="str">
        <f>$A$15</f>
        <v>Process, plant and machine operatives</v>
      </c>
      <c r="B33" s="18">
        <f t="shared" si="8"/>
        <v>4.4159870735764777</v>
      </c>
      <c r="C33" s="18">
        <f t="shared" si="8"/>
        <v>4.5883567233761742</v>
      </c>
      <c r="D33" s="18">
        <f t="shared" si="8"/>
        <v>3.9967944211183091</v>
      </c>
      <c r="E33" s="18">
        <f t="shared" si="8"/>
        <v>4.028784655161525</v>
      </c>
      <c r="F33" s="18">
        <f t="shared" si="8"/>
        <v>3.7632247252205659</v>
      </c>
      <c r="G33" s="11"/>
      <c r="H33" s="40">
        <f t="shared" si="11"/>
        <v>0.73143266942622587</v>
      </c>
      <c r="I33" s="40">
        <f t="shared" si="12"/>
        <v>48.647726072953581</v>
      </c>
      <c r="J33" s="40">
        <f t="shared" si="13"/>
        <v>49.379158742379808</v>
      </c>
      <c r="L33" t="str">
        <f>$A$15</f>
        <v>Process, plant and machine operatives</v>
      </c>
      <c r="M33" s="18">
        <f t="shared" ref="M33:Q33" si="32">M15/M$18*100</f>
        <v>7.7119093607230198</v>
      </c>
      <c r="N33" s="18">
        <f t="shared" si="32"/>
        <v>8.112691694753476</v>
      </c>
      <c r="O33" s="18">
        <f t="shared" si="32"/>
        <v>7.1335627708968676</v>
      </c>
      <c r="P33" s="18">
        <f t="shared" si="32"/>
        <v>7.0016511278515559</v>
      </c>
      <c r="Q33" s="18">
        <f t="shared" si="32"/>
        <v>6.4405626449271915</v>
      </c>
      <c r="R33" s="11"/>
      <c r="S33" s="40">
        <f t="shared" si="15"/>
        <v>-3.2747039974775434</v>
      </c>
      <c r="T33" s="40">
        <f t="shared" si="16"/>
        <v>46.376441783767284</v>
      </c>
      <c r="U33" s="40">
        <f t="shared" si="17"/>
        <v>43.101737786289739</v>
      </c>
      <c r="W33" t="str">
        <f>$A$15</f>
        <v>Process, plant and machine operatives</v>
      </c>
      <c r="X33" s="18">
        <f t="shared" ref="X33:AB33" si="33">X15/X$18*100</f>
        <v>1.1253083987838359</v>
      </c>
      <c r="Y33" s="18">
        <f t="shared" si="33"/>
        <v>1.0815434740764023</v>
      </c>
      <c r="Z33" s="18">
        <f t="shared" si="33"/>
        <v>0.93641117473637525</v>
      </c>
      <c r="AA33" s="18">
        <f t="shared" si="33"/>
        <v>1.1139243325631865</v>
      </c>
      <c r="AB33" s="18">
        <f t="shared" si="33"/>
        <v>1.1438672604462146</v>
      </c>
      <c r="AC33" s="11"/>
      <c r="AD33" s="40">
        <f t="shared" si="19"/>
        <v>30.506930325163513</v>
      </c>
      <c r="AE33" s="40">
        <f t="shared" si="20"/>
        <v>65.528982418221702</v>
      </c>
      <c r="AF33" s="40">
        <f t="shared" si="21"/>
        <v>96.035912743385225</v>
      </c>
    </row>
    <row r="34" spans="1:32" x14ac:dyDescent="0.2">
      <c r="A34" t="str">
        <f>$A$16</f>
        <v>Elementary occupations</v>
      </c>
      <c r="B34" s="18">
        <f t="shared" si="8"/>
        <v>10.898551139149724</v>
      </c>
      <c r="C34" s="18">
        <f t="shared" si="8"/>
        <v>10.50749338832593</v>
      </c>
      <c r="D34" s="18">
        <f t="shared" si="8"/>
        <v>9.6918519420120735</v>
      </c>
      <c r="E34" s="18">
        <f t="shared" si="8"/>
        <v>9.4748514057141762</v>
      </c>
      <c r="F34" s="18">
        <f t="shared" si="8"/>
        <v>8.8662908271836223</v>
      </c>
      <c r="G34" s="11"/>
      <c r="H34" s="40">
        <f t="shared" si="11"/>
        <v>-2.1294859218139761</v>
      </c>
      <c r="I34" s="40">
        <f t="shared" si="12"/>
        <v>47.061376437112955</v>
      </c>
      <c r="J34" s="40">
        <f t="shared" si="13"/>
        <v>44.931890515298974</v>
      </c>
      <c r="L34" t="str">
        <f>$A$16</f>
        <v>Elementary occupations</v>
      </c>
      <c r="M34" s="18">
        <f t="shared" ref="M34:Q34" si="34">M16/M$18*100</f>
        <v>10.82968438088473</v>
      </c>
      <c r="N34" s="18">
        <f t="shared" si="34"/>
        <v>10.336477693282475</v>
      </c>
      <c r="O34" s="18">
        <f t="shared" si="34"/>
        <v>9.7078313256518118</v>
      </c>
      <c r="P34" s="18">
        <f t="shared" si="34"/>
        <v>9.8217542616710745</v>
      </c>
      <c r="Q34" s="18">
        <f t="shared" si="34"/>
        <v>9.1066824143783549</v>
      </c>
      <c r="R34" s="11"/>
      <c r="S34" s="40">
        <f t="shared" si="15"/>
        <v>0.4987627664000574</v>
      </c>
      <c r="T34" s="40">
        <f t="shared" si="16"/>
        <v>38.573796713727276</v>
      </c>
      <c r="U34" s="40">
        <f t="shared" si="17"/>
        <v>39.072559480127332</v>
      </c>
      <c r="W34" t="str">
        <f>$A$16</f>
        <v>Elementary occupations</v>
      </c>
      <c r="X34" s="18">
        <f t="shared" ref="X34:AB34" si="35">X16/X$18*100</f>
        <v>10.967308334581329</v>
      </c>
      <c r="Y34" s="18">
        <f t="shared" si="35"/>
        <v>10.677658855027355</v>
      </c>
      <c r="Z34" s="18">
        <f t="shared" si="35"/>
        <v>9.6762616807860518</v>
      </c>
      <c r="AA34" s="18">
        <f t="shared" si="35"/>
        <v>9.1347172692119223</v>
      </c>
      <c r="AB34" s="18">
        <f t="shared" si="35"/>
        <v>8.631105162440738</v>
      </c>
      <c r="AC34" s="11"/>
      <c r="AD34" s="40">
        <f t="shared" si="19"/>
        <v>-4.7020988157264139</v>
      </c>
      <c r="AE34" s="40">
        <f t="shared" si="20"/>
        <v>55.369287759358343</v>
      </c>
      <c r="AF34" s="40">
        <f t="shared" si="21"/>
        <v>50.667188943631928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6.9834669787944588</v>
      </c>
      <c r="I36" s="43">
        <f t="shared" si="12"/>
        <v>49.861308917473998</v>
      </c>
      <c r="J36" s="43">
        <f t="shared" si="13"/>
        <v>56.844775896268452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7.1328715529284201</v>
      </c>
      <c r="T36" s="43">
        <f t="shared" ref="T36" si="37">IF(O18&gt;0,(T18/O18)*100,0)</f>
        <v>41.3663671461943</v>
      </c>
      <c r="U36" s="43">
        <f t="shared" ref="U36" si="38">IF(O18&gt;0,(U18/O18)*100,0)</f>
        <v>48.499238699122721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6.8377006343831077</v>
      </c>
      <c r="AE36" s="43">
        <f t="shared" ref="AE36" si="40">IF(Z18&gt;0,(AE18/Z18)*100,0)</f>
        <v>58.149385873379842</v>
      </c>
      <c r="AF36" s="43">
        <f t="shared" ref="AF36" si="41">IF(Z18&gt;0,(AF18/Z18)*100,0)</f>
        <v>64.987086507762953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Oxfordshire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Oxfordshire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Oxfordshire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3.8839069942640192</v>
      </c>
      <c r="C46" s="18">
        <f t="shared" si="42"/>
        <v>-0.45819906730980575</v>
      </c>
      <c r="D46" s="18">
        <f t="shared" si="42"/>
        <v>-0.89673327476119669</v>
      </c>
      <c r="E46" s="18">
        <f t="shared" si="42"/>
        <v>0.98055412194848479</v>
      </c>
      <c r="F46" s="18">
        <f>IF(F$6-D$6 &lt;&gt; 0,(EXP(LN(F8/D8)/(F$6-D$6))-1)*100,0)</f>
        <v>0.35087334014520799</v>
      </c>
      <c r="H46" s="18">
        <f>IF($F$6-$D$6 &lt;&gt; 0,(EXP(LN(1+(H26/100))/($F$6-$D$6))-1)*100,0)</f>
        <v>0.35087334014520799</v>
      </c>
      <c r="I46" s="18">
        <f>IF($F$6-$D$6 &lt;&gt; 0,(EXP(LN(1+(I26/100))/($F$6-$D$6))-1)*100,0)</f>
        <v>2.8498532112756214</v>
      </c>
      <c r="J46" s="18">
        <f>IF($F$6-$D$6 &lt;&gt; 0,(EXP(LN(1+(J26/100))/($F$6-$D$6))-1)*100,0)</f>
        <v>3.0885938541877156</v>
      </c>
      <c r="L46" t="str">
        <f>$A$8</f>
        <v>Managers, directors and senior officials</v>
      </c>
      <c r="M46" s="18">
        <f t="shared" ref="M46:M54" si="43">IF(N$6-M$6 &lt;&gt; 0,(EXP(LN(N8/M8)/(N$6-M$6))-1)*100,0)</f>
        <v>3.2203489936295071</v>
      </c>
      <c r="N46" s="18">
        <f t="shared" ref="N46:N54" si="44">IF(O$6-N$6 &lt;&gt; 0,(EXP(LN(O8/N8)/(O$6-N$6))-1)*100,0)</f>
        <v>-2.3276021741650443</v>
      </c>
      <c r="O46" s="18">
        <f t="shared" ref="O46:O54" si="45">IF(P$6-O$6 &lt;&gt; 0,(EXP(LN(P8/O8)/(P$6-O$6))-1)*100,0)</f>
        <v>-1.221987652599632</v>
      </c>
      <c r="P46" s="18">
        <f t="shared" ref="P46:P54" si="46">IF(Q$6-P$6 &lt;&gt; 0,(EXP(LN(Q8/P8)/(Q$6-P$6))-1)*100,0)</f>
        <v>0.65792155308326272</v>
      </c>
      <c r="Q46" s="18">
        <f>IF(Q$6-O$6 &lt;&gt; 0,(EXP(LN(Q8/O8)/(Q$6-O$6))-1)*100,0)</f>
        <v>2.7343098178533864E-2</v>
      </c>
      <c r="S46" s="18">
        <f>IF($F$6-$D$6 &lt;&gt; 0,(EXP(LN(1+(S26/100))/($F$6-$D$6))-1)*100,0)</f>
        <v>2.7343098178533864E-2</v>
      </c>
      <c r="T46" s="18">
        <f>IF($F$6-$D$6 &lt;&gt; 0,(EXP(LN(1+(T26/100))/($F$6-$D$6))-1)*100,0)</f>
        <v>2.5600439368536954</v>
      </c>
      <c r="U46" s="18">
        <f>IF($F$6-$D$6 &lt;&gt; 0,(EXP(LN(1+(U26/100))/($F$6-$D$6))-1)*100,0)</f>
        <v>2.5792489683177156</v>
      </c>
      <c r="W46" t="str">
        <f>$A$8</f>
        <v>Managers, directors and senior officials</v>
      </c>
      <c r="X46" s="18">
        <f t="shared" ref="X46:X54" si="47">IF(Y$6-X$6 &lt;&gt; 0,(EXP(LN(Y8/X8)/(Y$6-X$6))-1)*100,0)</f>
        <v>5.0466722707885436</v>
      </c>
      <c r="Y46" s="18">
        <f t="shared" ref="Y46:Y54" si="48">IF(Z$6-Y$6 &lt;&gt; 0,(EXP(LN(Z8/Y8)/(Z$6-Y$6))-1)*100,0)</f>
        <v>2.6772241286479925</v>
      </c>
      <c r="Z46" s="18">
        <f t="shared" ref="Z46:Z54" si="49">IF(AA$6-Z$6 &lt;&gt; 0,(EXP(LN(AA8/Z8)/(AA$6-Z$6))-1)*100,0)</f>
        <v>-0.38647358158924172</v>
      </c>
      <c r="AA46" s="18">
        <f t="shared" ref="AA46:AA54" si="50">IF(AB$6-AA$6 &lt;&gt; 0,(EXP(LN(AB8/AA8)/(AB$6-AA$6))-1)*100,0)</f>
        <v>1.4568075510383416</v>
      </c>
      <c r="AB46" s="18">
        <f>IF(AB$6-Z$6 &lt;&gt; 0,(EXP(LN(AB8/Z8)/(AB$6-Z$6))-1)*100,0)</f>
        <v>0.83862149007942755</v>
      </c>
      <c r="AD46" s="18">
        <f>IF($F$6-$D$6 &lt;&gt; 0,(EXP(LN(1+(AD26/100))/($F$6-$D$6))-1)*100,0)</f>
        <v>0.83862149007942755</v>
      </c>
      <c r="AE46" s="18">
        <f>IF($F$6-$D$6 &lt;&gt; 0,(EXP(LN(1+(AE26/100))/($F$6-$D$6))-1)*100,0)</f>
        <v>3.2898067088665162</v>
      </c>
      <c r="AF46" s="18">
        <f>IF($F$6-$D$6 &lt;&gt; 0,(EXP(LN(1+(AF26/100))/($F$6-$D$6))-1)*100,0)</f>
        <v>3.8347162582932803</v>
      </c>
    </row>
    <row r="47" spans="1:32" x14ac:dyDescent="0.2">
      <c r="A47" t="str">
        <f>$A$9</f>
        <v>Professional occupations</v>
      </c>
      <c r="B47" s="18">
        <f t="shared" si="42"/>
        <v>3.25116766767648</v>
      </c>
      <c r="C47" s="18">
        <f t="shared" si="42"/>
        <v>1.3604602769377694</v>
      </c>
      <c r="D47" s="18">
        <f t="shared" si="42"/>
        <v>1.3586785031972415</v>
      </c>
      <c r="E47" s="18">
        <f t="shared" si="42"/>
        <v>0.91824311412824766</v>
      </c>
      <c r="F47" s="18">
        <f>IF(F$6-D$6 &lt;&gt; 0,(EXP(LN(F9/D9)/(F$6-D$6))-1)*100,0)</f>
        <v>1.0648418509291435</v>
      </c>
      <c r="H47" s="18">
        <f t="shared" ref="H47:J56" si="51">IF($F$6-$D$6 &lt;&gt; 0,(EXP(LN(1+(H27/100))/($F$6-$D$6))-1)*100,0)</f>
        <v>1.0648418509291435</v>
      </c>
      <c r="I47" s="18">
        <f t="shared" si="51"/>
        <v>2.7706743230753395</v>
      </c>
      <c r="J47" s="18">
        <f t="shared" si="51"/>
        <v>3.5147701128991127</v>
      </c>
      <c r="L47" t="str">
        <f>$A$9</f>
        <v>Professional occupations</v>
      </c>
      <c r="M47" s="18">
        <f t="shared" si="43"/>
        <v>2.6862991597521146</v>
      </c>
      <c r="N47" s="18">
        <f t="shared" si="44"/>
        <v>1.3812677328443046</v>
      </c>
      <c r="O47" s="18">
        <f t="shared" si="45"/>
        <v>1.9411526957498149</v>
      </c>
      <c r="P47" s="18">
        <f t="shared" si="46"/>
        <v>0.85287980287493959</v>
      </c>
      <c r="Q47" s="18">
        <f>IF(Q$6-O$6 &lt;&gt; 0,(EXP(LN(Q9/O9)/(Q$6-O$6))-1)*100,0)</f>
        <v>1.2143403974860467</v>
      </c>
      <c r="S47" s="18">
        <f t="shared" ref="S47:U47" si="52">IF($F$6-$D$6 &lt;&gt; 0,(EXP(LN(1+(S27/100))/($F$6-$D$6))-1)*100,0)</f>
        <v>1.2143403974860245</v>
      </c>
      <c r="T47" s="18">
        <f t="shared" si="52"/>
        <v>2.3727066575112143</v>
      </c>
      <c r="U47" s="18">
        <f t="shared" si="52"/>
        <v>3.2685880450508131</v>
      </c>
      <c r="W47" t="str">
        <f>$A$9</f>
        <v>Professional occupations</v>
      </c>
      <c r="X47" s="18">
        <f t="shared" si="47"/>
        <v>3.8166220816555851</v>
      </c>
      <c r="Y47" s="18">
        <f t="shared" si="48"/>
        <v>1.3401935709774326</v>
      </c>
      <c r="Z47" s="18">
        <f t="shared" si="49"/>
        <v>0.77793420128458024</v>
      </c>
      <c r="AA47" s="18">
        <f t="shared" si="50"/>
        <v>0.98529798124826762</v>
      </c>
      <c r="AB47" s="18">
        <f>IF(AB$6-Z$6 &lt;&gt; 0,(EXP(LN(AB9/Z9)/(AB$6-Z$6))-1)*100,0)</f>
        <v>0.91612935588625266</v>
      </c>
      <c r="AD47" s="18">
        <f t="shared" ref="AD47:AF47" si="53">IF($F$6-$D$6 &lt;&gt; 0,(EXP(LN(1+(AD27/100))/($F$6-$D$6))-1)*100,0)</f>
        <v>0.91612935588625266</v>
      </c>
      <c r="AE47" s="18">
        <f t="shared" si="53"/>
        <v>3.1387469452264227</v>
      </c>
      <c r="AF47" s="18">
        <f t="shared" si="53"/>
        <v>3.7470157639373447</v>
      </c>
    </row>
    <row r="48" spans="1:32" x14ac:dyDescent="0.2">
      <c r="A48" t="str">
        <f>$A$10</f>
        <v>Associate professional occupations</v>
      </c>
      <c r="B48" s="18">
        <f t="shared" si="42"/>
        <v>1.6696784790110719</v>
      </c>
      <c r="C48" s="18">
        <f t="shared" si="42"/>
        <v>2.8025997637389333</v>
      </c>
      <c r="D48" s="18">
        <f t="shared" si="42"/>
        <v>0.93974723000553873</v>
      </c>
      <c r="E48" s="18">
        <f t="shared" si="42"/>
        <v>0.81560644260310067</v>
      </c>
      <c r="F48" s="18">
        <f t="shared" ref="F48:F56" si="54">IF(F$6-D$6 &lt;&gt; 0,(EXP(LN(F10/D10)/(F$6-D$6))-1)*100,0)</f>
        <v>0.85696973194751003</v>
      </c>
      <c r="H48" s="18">
        <f t="shared" si="51"/>
        <v>0.85696973194751003</v>
      </c>
      <c r="I48" s="18">
        <f t="shared" si="51"/>
        <v>2.7528690166718217</v>
      </c>
      <c r="J48" s="18">
        <f t="shared" si="51"/>
        <v>3.3503504032517561</v>
      </c>
      <c r="L48" t="str">
        <f>$A$10</f>
        <v>Associate professional occupations</v>
      </c>
      <c r="M48" s="18">
        <f t="shared" si="43"/>
        <v>1.1583509476189136</v>
      </c>
      <c r="N48" s="18">
        <f t="shared" si="44"/>
        <v>1.9793801808774214</v>
      </c>
      <c r="O48" s="18">
        <f t="shared" si="45"/>
        <v>-0.74689204089914973</v>
      </c>
      <c r="P48" s="18">
        <f>IF(Q$6-P$6 &lt;&gt; 0,(EXP(LN(Q10/P10)/(Q$6-P$6))-1)*100,0)</f>
        <v>0.42558188899906035</v>
      </c>
      <c r="Q48" s="18">
        <f t="shared" ref="Q48:Q54" si="55">IF(Q$6-O$6 &lt;&gt; 0,(EXP(LN(Q10/O10)/(Q$6-O$6))-1)*100,0)</f>
        <v>3.3226336990610505E-2</v>
      </c>
      <c r="S48" s="18">
        <f t="shared" ref="S48:U48" si="56">IF($F$6-$D$6 &lt;&gt; 0,(EXP(LN(1+(S28/100))/($F$6-$D$6))-1)*100,0)</f>
        <v>3.3226336990610505E-2</v>
      </c>
      <c r="T48" s="18">
        <f t="shared" si="56"/>
        <v>2.1133606618311429</v>
      </c>
      <c r="U48" s="18">
        <f t="shared" si="56"/>
        <v>2.1381690268063913</v>
      </c>
      <c r="W48" t="str">
        <f>$A$10</f>
        <v>Associate professional occupations</v>
      </c>
      <c r="X48" s="18">
        <f t="shared" si="47"/>
        <v>2.2235488984382101</v>
      </c>
      <c r="Y48" s="18">
        <f t="shared" si="48"/>
        <v>3.671265648260702</v>
      </c>
      <c r="Z48" s="18">
        <f t="shared" si="49"/>
        <v>2.5788144301218896</v>
      </c>
      <c r="AA48" s="18">
        <f t="shared" si="50"/>
        <v>1.1480466482116869</v>
      </c>
      <c r="AB48" s="18">
        <f t="shared" ref="AB48:AB54" si="57">IF(AB$6-Z$6 &lt;&gt; 0,(EXP(LN(AB10/Z10)/(AB$6-Z$6))-1)*100,0)</f>
        <v>1.6227380138296388</v>
      </c>
      <c r="AD48" s="18">
        <f t="shared" ref="AD48:AF48" si="58">IF($F$6-$D$6 &lt;&gt; 0,(EXP(LN(1+(AD28/100))/($F$6-$D$6))-1)*100,0)</f>
        <v>1.6227380138296388</v>
      </c>
      <c r="AE48" s="18">
        <f t="shared" si="58"/>
        <v>3.3625314376131143</v>
      </c>
      <c r="AF48" s="18">
        <f t="shared" si="58"/>
        <v>4.4280157941296805</v>
      </c>
    </row>
    <row r="49" spans="1:32" x14ac:dyDescent="0.2">
      <c r="A49" t="str">
        <f>$A$11</f>
        <v>Administrative and secretarial occupations</v>
      </c>
      <c r="B49" s="18">
        <f t="shared" si="42"/>
        <v>-0.66896884812801538</v>
      </c>
      <c r="C49" s="18">
        <f t="shared" si="42"/>
        <v>-8.6083170857564895E-3</v>
      </c>
      <c r="D49" s="18">
        <f t="shared" si="42"/>
        <v>-0.10195791677068966</v>
      </c>
      <c r="E49" s="18">
        <f t="shared" si="42"/>
        <v>-0.90395982247147844</v>
      </c>
      <c r="F49" s="18">
        <f t="shared" si="54"/>
        <v>-0.63734382246776189</v>
      </c>
      <c r="H49" s="18">
        <f t="shared" si="51"/>
        <v>-0.63734382246776189</v>
      </c>
      <c r="I49" s="18">
        <f t="shared" si="51"/>
        <v>2.7094025463265226</v>
      </c>
      <c r="J49" s="18">
        <f t="shared" si="51"/>
        <v>2.2775902060281128</v>
      </c>
      <c r="L49" t="str">
        <f>$A$11</f>
        <v>Administrative and secretarial occupations</v>
      </c>
      <c r="M49" s="18">
        <f t="shared" si="43"/>
        <v>-1.2892297271471898</v>
      </c>
      <c r="N49" s="18">
        <f t="shared" si="44"/>
        <v>13.679400219676353</v>
      </c>
      <c r="O49" s="18">
        <f t="shared" si="45"/>
        <v>0.78126300966097073</v>
      </c>
      <c r="P49" s="18">
        <f t="shared" si="46"/>
        <v>0.83592840622244147</v>
      </c>
      <c r="Q49" s="18">
        <f t="shared" si="55"/>
        <v>0.81770331356256776</v>
      </c>
      <c r="S49" s="18">
        <f t="shared" ref="S49:U49" si="59">IF($F$6-$D$6 &lt;&gt; 0,(EXP(LN(1+(S29/100))/($F$6-$D$6))-1)*100,0)</f>
        <v>0.81770331356256776</v>
      </c>
      <c r="T49" s="18">
        <f t="shared" si="59"/>
        <v>2.2287778041943485</v>
      </c>
      <c r="U49" s="18">
        <f t="shared" si="59"/>
        <v>2.8388294667093472</v>
      </c>
      <c r="W49" t="str">
        <f>$A$11</f>
        <v>Administrative and secretarial occupations</v>
      </c>
      <c r="X49" s="18">
        <f t="shared" si="47"/>
        <v>-0.5204682308936448</v>
      </c>
      <c r="Y49" s="18">
        <f t="shared" si="48"/>
        <v>-3.2227211025902869</v>
      </c>
      <c r="Z49" s="18">
        <f t="shared" si="49"/>
        <v>-0.35115592404094675</v>
      </c>
      <c r="AA49" s="18">
        <f t="shared" si="50"/>
        <v>-1.4680445087978722</v>
      </c>
      <c r="AB49" s="18">
        <f t="shared" si="57"/>
        <v>-1.0971462172500557</v>
      </c>
      <c r="AD49" s="18">
        <f t="shared" ref="AD49:AF49" si="60">IF($F$6-$D$6 &lt;&gt; 0,(EXP(LN(1+(AD29/100))/($F$6-$D$6))-1)*100,0)</f>
        <v>-1.0971462172500557</v>
      </c>
      <c r="AE49" s="18">
        <f t="shared" si="60"/>
        <v>2.8366052544608111</v>
      </c>
      <c r="AF49" s="18">
        <f t="shared" si="60"/>
        <v>2.1148988579926309</v>
      </c>
    </row>
    <row r="50" spans="1:32" x14ac:dyDescent="0.2">
      <c r="A50" t="str">
        <f>$A$12</f>
        <v>Skilled trades occupations</v>
      </c>
      <c r="B50" s="18">
        <f t="shared" si="42"/>
        <v>0.66597938693699898</v>
      </c>
      <c r="C50" s="18">
        <f t="shared" si="42"/>
        <v>-12.585483345506155</v>
      </c>
      <c r="D50" s="18">
        <f t="shared" si="42"/>
        <v>0.74684544318788237</v>
      </c>
      <c r="E50" s="18">
        <f t="shared" si="42"/>
        <v>-0.10040735582206306</v>
      </c>
      <c r="F50" s="18">
        <f t="shared" si="54"/>
        <v>0.18121558586061681</v>
      </c>
      <c r="H50" s="18">
        <f t="shared" si="51"/>
        <v>0.18121558586061681</v>
      </c>
      <c r="I50" s="18">
        <f t="shared" si="51"/>
        <v>2.442601573876968</v>
      </c>
      <c r="J50" s="18">
        <f t="shared" si="51"/>
        <v>2.5723582884741747</v>
      </c>
      <c r="L50" t="str">
        <f>$A$12</f>
        <v>Skilled trades occupations</v>
      </c>
      <c r="M50" s="18">
        <f t="shared" si="43"/>
        <v>0.94097016599412608</v>
      </c>
      <c r="N50" s="18">
        <f t="shared" si="44"/>
        <v>-14.87538884647137</v>
      </c>
      <c r="O50" s="18">
        <f t="shared" si="45"/>
        <v>0.46425436731807324</v>
      </c>
      <c r="P50" s="18">
        <f t="shared" si="46"/>
        <v>-0.36301726644382137</v>
      </c>
      <c r="Q50" s="18">
        <f t="shared" si="55"/>
        <v>-8.8019745098921742E-2</v>
      </c>
      <c r="S50" s="18">
        <f t="shared" ref="S50:U50" si="61">IF($F$6-$D$6 &lt;&gt; 0,(EXP(LN(1+(S30/100))/($F$6-$D$6))-1)*100,0)</f>
        <v>-8.8019745098921742E-2</v>
      </c>
      <c r="T50" s="18">
        <f t="shared" si="61"/>
        <v>2.2396537572227038</v>
      </c>
      <c r="U50" s="18">
        <f t="shared" si="61"/>
        <v>2.1752145621510399</v>
      </c>
      <c r="W50" t="str">
        <f>$A$12</f>
        <v>Skilled trades occupations</v>
      </c>
      <c r="X50" s="18">
        <f t="shared" si="47"/>
        <v>-1.1956858735163611</v>
      </c>
      <c r="Y50" s="18">
        <f t="shared" si="48"/>
        <v>3.7722263087899055</v>
      </c>
      <c r="Z50" s="18">
        <f t="shared" si="49"/>
        <v>2.3421645047052353</v>
      </c>
      <c r="AA50" s="18">
        <f t="shared" si="50"/>
        <v>1.2062007649245698</v>
      </c>
      <c r="AB50" s="18">
        <f t="shared" si="57"/>
        <v>1.5834474088166628</v>
      </c>
      <c r="AD50" s="18">
        <f t="shared" ref="AD50:AF50" si="62">IF($F$6-$D$6 &lt;&gt; 0,(EXP(LN(1+(AD30/100))/($F$6-$D$6))-1)*100,0)</f>
        <v>1.5834474088166628</v>
      </c>
      <c r="AE50" s="18">
        <f t="shared" si="62"/>
        <v>3.5307238314118417</v>
      </c>
      <c r="AF50" s="18">
        <f t="shared" si="62"/>
        <v>4.547656478777351</v>
      </c>
    </row>
    <row r="51" spans="1:32" x14ac:dyDescent="0.2">
      <c r="A51" t="str">
        <f>$A$13</f>
        <v>Caring, leisure and other service occupations</v>
      </c>
      <c r="B51" s="18">
        <f t="shared" si="42"/>
        <v>1.1122569987666031</v>
      </c>
      <c r="C51" s="18">
        <f t="shared" si="42"/>
        <v>-6.3497646087111059</v>
      </c>
      <c r="D51" s="18">
        <f t="shared" si="42"/>
        <v>0.23335414331273618</v>
      </c>
      <c r="E51" s="18">
        <f t="shared" si="42"/>
        <v>0.56955446604580739</v>
      </c>
      <c r="F51" s="18">
        <f t="shared" si="54"/>
        <v>0.45736258099040583</v>
      </c>
      <c r="H51" s="18">
        <f t="shared" si="51"/>
        <v>0.45736258099040583</v>
      </c>
      <c r="I51" s="18">
        <f t="shared" si="51"/>
        <v>3.0088921761084686</v>
      </c>
      <c r="J51" s="18">
        <f t="shared" si="51"/>
        <v>3.3143383524107062</v>
      </c>
      <c r="L51" t="str">
        <f>$A$13</f>
        <v>Caring, leisure and other service occupations</v>
      </c>
      <c r="M51" s="18">
        <f t="shared" si="43"/>
        <v>0.96116973335726996</v>
      </c>
      <c r="N51" s="18">
        <f t="shared" si="44"/>
        <v>-4.5999610383647198</v>
      </c>
      <c r="O51" s="18">
        <f t="shared" si="45"/>
        <v>1.9233908466053551</v>
      </c>
      <c r="P51" s="18">
        <f t="shared" si="46"/>
        <v>1.3516802006148909</v>
      </c>
      <c r="Q51" s="18">
        <f t="shared" si="55"/>
        <v>1.5418932080281333</v>
      </c>
      <c r="S51" s="18">
        <f t="shared" ref="S51:U51" si="63">IF($F$6-$D$6 &lt;&gt; 0,(EXP(LN(1+(S31/100))/($F$6-$D$6))-1)*100,0)</f>
        <v>1.5418932080281333</v>
      </c>
      <c r="T51" s="18">
        <f t="shared" si="63"/>
        <v>2.740594476229874</v>
      </c>
      <c r="U51" s="18">
        <f t="shared" si="63"/>
        <v>3.8333277338617133</v>
      </c>
      <c r="W51" t="str">
        <f>$A$13</f>
        <v>Caring, leisure and other service occupations</v>
      </c>
      <c r="X51" s="18">
        <f t="shared" si="47"/>
        <v>1.1530025060649596</v>
      </c>
      <c r="Y51" s="18">
        <f t="shared" si="48"/>
        <v>-6.8194203028719924</v>
      </c>
      <c r="Z51" s="18">
        <f t="shared" si="49"/>
        <v>-0.25166308578891128</v>
      </c>
      <c r="AA51" s="18">
        <f t="shared" si="50"/>
        <v>0.31880146595473224</v>
      </c>
      <c r="AB51" s="18">
        <f t="shared" si="57"/>
        <v>0.12828503276123282</v>
      </c>
      <c r="AD51" s="18">
        <f t="shared" ref="AD51:AF51" si="64">IF($F$6-$D$6 &lt;&gt; 0,(EXP(LN(1+(AD31/100))/($F$6-$D$6))-1)*100,0)</f>
        <v>0.12828503276123282</v>
      </c>
      <c r="AE51" s="18">
        <f t="shared" si="64"/>
        <v>3.0809368693339056</v>
      </c>
      <c r="AF51" s="18">
        <f t="shared" si="64"/>
        <v>3.1650956434643218</v>
      </c>
    </row>
    <row r="52" spans="1:32" x14ac:dyDescent="0.2">
      <c r="A52" t="str">
        <f>$A$14</f>
        <v>Sales and customer service occupations</v>
      </c>
      <c r="B52" s="18">
        <f t="shared" si="42"/>
        <v>0.70533253025615306</v>
      </c>
      <c r="C52" s="18">
        <f t="shared" si="42"/>
        <v>-7.1957901317198925E-2</v>
      </c>
      <c r="D52" s="18">
        <f t="shared" si="42"/>
        <v>0.35578163973337684</v>
      </c>
      <c r="E52" s="18">
        <f t="shared" si="42"/>
        <v>8.7267016054903834E-2</v>
      </c>
      <c r="F52" s="18">
        <f t="shared" si="54"/>
        <v>0.17669196832290623</v>
      </c>
      <c r="H52" s="18">
        <f t="shared" si="51"/>
        <v>0.17669196832290623</v>
      </c>
      <c r="I52" s="18">
        <f t="shared" si="51"/>
        <v>2.5166028367664461</v>
      </c>
      <c r="J52" s="18">
        <f t="shared" si="51"/>
        <v>2.6418475875946701</v>
      </c>
      <c r="L52" t="str">
        <f>$A$14</f>
        <v>Sales and customer service occupations</v>
      </c>
      <c r="M52" s="18">
        <f t="shared" si="43"/>
        <v>1.0700461867990008</v>
      </c>
      <c r="N52" s="18">
        <f t="shared" si="44"/>
        <v>1.5177718327612055</v>
      </c>
      <c r="O52" s="18">
        <f t="shared" si="45"/>
        <v>0.9596528002244531</v>
      </c>
      <c r="P52" s="18">
        <f t="shared" si="46"/>
        <v>0.45844985762484303</v>
      </c>
      <c r="Q52" s="18">
        <f t="shared" si="55"/>
        <v>0.62524043049485556</v>
      </c>
      <c r="S52" s="18">
        <f t="shared" ref="S52:U52" si="65">IF($F$6-$D$6 &lt;&gt; 0,(EXP(LN(1+(S32/100))/($F$6-$D$6))-1)*100,0)</f>
        <v>0.62524043049485556</v>
      </c>
      <c r="T52" s="18">
        <f t="shared" si="65"/>
        <v>2.0413548348846788</v>
      </c>
      <c r="U52" s="18">
        <f t="shared" si="65"/>
        <v>2.5178251684640163</v>
      </c>
      <c r="W52" t="str">
        <f>$A$14</f>
        <v>Sales and customer service occupations</v>
      </c>
      <c r="X52" s="18">
        <f t="shared" si="47"/>
        <v>0.44509046139484809</v>
      </c>
      <c r="Y52" s="18">
        <f t="shared" si="48"/>
        <v>-1.224034670473706</v>
      </c>
      <c r="Z52" s="18">
        <f t="shared" si="49"/>
        <v>-0.10362357425419688</v>
      </c>
      <c r="AA52" s="18">
        <f t="shared" si="50"/>
        <v>-0.21316431972130401</v>
      </c>
      <c r="AB52" s="18">
        <f t="shared" si="57"/>
        <v>-0.17666409065385524</v>
      </c>
      <c r="AD52" s="18">
        <f t="shared" ref="AD52:AF52" si="66">IF($F$6-$D$6 &lt;&gt; 0,(EXP(LN(1+(AD32/100))/($F$6-$D$6))-1)*100,0)</f>
        <v>-0.17666409065385524</v>
      </c>
      <c r="AE52" s="18">
        <f t="shared" si="66"/>
        <v>2.8515461730127312</v>
      </c>
      <c r="AF52" s="18">
        <f t="shared" si="66"/>
        <v>2.7328769275506648</v>
      </c>
    </row>
    <row r="53" spans="1:32" x14ac:dyDescent="0.2">
      <c r="A53" t="str">
        <f>$A$15</f>
        <v>Process, plant and machine operatives</v>
      </c>
      <c r="B53" s="18">
        <f t="shared" si="42"/>
        <v>2.7778612447181716</v>
      </c>
      <c r="C53" s="18">
        <f t="shared" si="42"/>
        <v>-15.412010434236223</v>
      </c>
      <c r="D53" s="18">
        <f t="shared" si="42"/>
        <v>0.67072540837429528</v>
      </c>
      <c r="E53" s="18">
        <f t="shared" si="42"/>
        <v>-0.26102469583649812</v>
      </c>
      <c r="F53" s="18">
        <f t="shared" si="54"/>
        <v>4.8596515833843057E-2</v>
      </c>
      <c r="H53" s="18">
        <f t="shared" si="51"/>
        <v>4.8596515833843057E-2</v>
      </c>
      <c r="I53" s="18">
        <f t="shared" si="51"/>
        <v>2.6779567973609808</v>
      </c>
      <c r="J53" s="18">
        <f t="shared" si="51"/>
        <v>2.7115620215790948</v>
      </c>
      <c r="L53" t="str">
        <f>$A$15</f>
        <v>Process, plant and machine operatives</v>
      </c>
      <c r="M53" s="18">
        <f t="shared" si="43"/>
        <v>3.0525066309082804</v>
      </c>
      <c r="N53" s="18">
        <f t="shared" si="44"/>
        <v>-15.454033553212343</v>
      </c>
      <c r="O53" s="18">
        <f t="shared" si="45"/>
        <v>0.18595122762483651</v>
      </c>
      <c r="P53" s="18">
        <f t="shared" si="46"/>
        <v>-0.42493610839654528</v>
      </c>
      <c r="Q53" s="18">
        <f t="shared" si="55"/>
        <v>-0.22172200055279312</v>
      </c>
      <c r="S53" s="18">
        <f t="shared" ref="S53:U53" si="67">IF($F$6-$D$6 &lt;&gt; 0,(EXP(LN(1+(S33/100))/($F$6-$D$6))-1)*100,0)</f>
        <v>-0.22172200055279312</v>
      </c>
      <c r="T53" s="18">
        <f t="shared" si="67"/>
        <v>2.5726114028379765</v>
      </c>
      <c r="U53" s="18">
        <f t="shared" si="67"/>
        <v>2.4180085899073278</v>
      </c>
      <c r="W53" t="str">
        <f>$A$15</f>
        <v>Process, plant and machine operatives</v>
      </c>
      <c r="X53" s="18">
        <f t="shared" si="47"/>
        <v>0.83682549137307216</v>
      </c>
      <c r="Y53" s="18">
        <f t="shared" si="48"/>
        <v>-15.098360837933678</v>
      </c>
      <c r="Z53" s="18">
        <f t="shared" si="49"/>
        <v>4.0102296286209871</v>
      </c>
      <c r="AA53" s="18">
        <f t="shared" si="50"/>
        <v>0.69903990350324019</v>
      </c>
      <c r="AB53" s="18">
        <f t="shared" si="57"/>
        <v>1.7908884484558296</v>
      </c>
      <c r="AD53" s="18">
        <f t="shared" ref="AD53:AF53" si="68">IF($F$6-$D$6 &lt;&gt; 0,(EXP(LN(1+(AD33/100))/($F$6-$D$6))-1)*100,0)</f>
        <v>1.7908884484558296</v>
      </c>
      <c r="AE53" s="18">
        <f t="shared" si="68"/>
        <v>3.4169208818393582</v>
      </c>
      <c r="AF53" s="18">
        <f t="shared" si="68"/>
        <v>4.589730179550422</v>
      </c>
    </row>
    <row r="54" spans="1:32" x14ac:dyDescent="0.2">
      <c r="A54" t="str">
        <f>$A$16</f>
        <v>Elementary occupations</v>
      </c>
      <c r="B54" s="18">
        <f t="shared" si="42"/>
        <v>0.87297289235090947</v>
      </c>
      <c r="C54" s="18">
        <f t="shared" si="42"/>
        <v>-10.430177605697699</v>
      </c>
      <c r="D54" s="18">
        <f t="shared" si="42"/>
        <v>5.6170434488045373E-2</v>
      </c>
      <c r="E54" s="18">
        <f t="shared" si="42"/>
        <v>-0.24303019368362433</v>
      </c>
      <c r="F54" s="18">
        <f t="shared" si="54"/>
        <v>-0.14339619526785308</v>
      </c>
      <c r="H54" s="18">
        <f t="shared" si="51"/>
        <v>-0.14339619526785308</v>
      </c>
      <c r="I54" s="18">
        <f t="shared" si="51"/>
        <v>2.6045393925788085</v>
      </c>
      <c r="J54" s="18">
        <f t="shared" si="51"/>
        <v>2.5048144467674671</v>
      </c>
      <c r="L54" t="str">
        <f>$A$16</f>
        <v>Elementary occupations</v>
      </c>
      <c r="M54" s="18">
        <f t="shared" si="43"/>
        <v>0.57660901855600688</v>
      </c>
      <c r="N54" s="18">
        <f t="shared" si="44"/>
        <v>-9.6972392628737687</v>
      </c>
      <c r="O54" s="18">
        <f t="shared" si="45"/>
        <v>0.79555915031523927</v>
      </c>
      <c r="P54" s="18">
        <f t="shared" si="46"/>
        <v>-0.34585386792682637</v>
      </c>
      <c r="Q54" s="18">
        <f t="shared" si="55"/>
        <v>3.3173705611577731E-2</v>
      </c>
      <c r="S54" s="18">
        <f t="shared" ref="S54:U54" si="69">IF($F$6-$D$6 &lt;&gt; 0,(EXP(LN(1+(S34/100))/($F$6-$D$6))-1)*100,0)</f>
        <v>3.3173705611577731E-2</v>
      </c>
      <c r="T54" s="18">
        <f t="shared" si="69"/>
        <v>2.1987085358665004</v>
      </c>
      <c r="U54" s="18">
        <f t="shared" si="69"/>
        <v>2.2231900723186371</v>
      </c>
      <c r="W54" t="str">
        <f>$A$16</f>
        <v>Elementary occupations</v>
      </c>
      <c r="X54" s="18">
        <f t="shared" si="47"/>
        <v>1.1626172280955194</v>
      </c>
      <c r="Y54" s="18">
        <f t="shared" si="48"/>
        <v>-11.13616903981276</v>
      </c>
      <c r="Z54" s="18">
        <f t="shared" si="49"/>
        <v>-0.68937030177003145</v>
      </c>
      <c r="AA54" s="18">
        <f t="shared" si="50"/>
        <v>-0.13565317800936505</v>
      </c>
      <c r="AB54" s="18">
        <f t="shared" si="57"/>
        <v>-0.32056773968693886</v>
      </c>
      <c r="AD54" s="18">
        <f t="shared" ref="AD54:AF54" si="70">IF($F$6-$D$6 &lt;&gt; 0,(EXP(LN(1+(AD34/100))/($F$6-$D$6))-1)*100,0)</f>
        <v>-0.32056773968693886</v>
      </c>
      <c r="AE54" s="18">
        <f t="shared" si="70"/>
        <v>2.9811360095306716</v>
      </c>
      <c r="AF54" s="18">
        <f t="shared" si="70"/>
        <v>2.7703681699140503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1.7986996873261329</v>
      </c>
      <c r="C56" s="26">
        <f>IF(D$6-C$6 &lt;&gt; 0,(EXP(LN(D18/C18)/(D$6-C$6))-1)*100,0)</f>
        <v>-2.8922106700825956</v>
      </c>
      <c r="D56" s="26">
        <f>IF(E$6-D$6 &lt;&gt; 0,(EXP(LN(E18/D18)/(E$6-D$6))-1)*100,0)</f>
        <v>0.51034166331178632</v>
      </c>
      <c r="E56" s="26">
        <f>IF(F$6-E$6 &lt;&gt; 0,(EXP(LN(F18/E18)/(F$6-E$6))-1)*100,0)</f>
        <v>0.42140472933416273</v>
      </c>
      <c r="F56" s="26">
        <f t="shared" si="54"/>
        <v>0.45104162653475388</v>
      </c>
      <c r="H56" s="26">
        <f t="shared" si="51"/>
        <v>0.45104162653475388</v>
      </c>
      <c r="I56" s="26">
        <f t="shared" ref="I56" si="71">IF($F$6-$D$6 &lt;&gt; 0,(EXP(LN(1+(I36/100))/($F$6-$D$6))-1)*100,0)</f>
        <v>2.7336302312546579</v>
      </c>
      <c r="J56" s="26">
        <f t="shared" ref="J56" si="72">IF($F$6-$D$6 &lt;&gt; 0,(EXP(LN(1+(J36/100))/($F$6-$D$6))-1)*100,0)</f>
        <v>3.0460472255226856</v>
      </c>
      <c r="L56" s="24" t="str">
        <f>$A$18</f>
        <v>All occupations</v>
      </c>
      <c r="M56" s="26">
        <f>IF(N$6-M$6 &lt;&gt; 0,(EXP(LN(N18/M18)/(N$6-M$6))-1)*100,0)</f>
        <v>1.7554773867001217</v>
      </c>
      <c r="N56" s="26">
        <f>IF(O$6-N$6 &lt;&gt; 0,(EXP(LN(O18/N18)/(O$6-N$6))-1)*100,0)</f>
        <v>-3.8495374827232198</v>
      </c>
      <c r="O56" s="26">
        <f>IF(P$6-O$6 &lt;&gt; 0,(EXP(LN(P18/O18)/(P$6-O$6))-1)*100,0)</f>
        <v>0.56064029746081268</v>
      </c>
      <c r="P56" s="26">
        <f>IF(Q$6-P$6 &lt;&gt; 0,(EXP(LN(Q18/P18)/(Q$6-P$6))-1)*100,0)</f>
        <v>0.41029883381367149</v>
      </c>
      <c r="Q56" s="26">
        <f t="shared" ref="Q56" si="73">IF(Q$6-O$6 &lt;&gt; 0,(EXP(LN(Q18/O18)/(Q$6-O$6))-1)*100,0)</f>
        <v>0.46038766448392998</v>
      </c>
      <c r="S56" s="26">
        <f t="shared" ref="S56:U56" si="74">IF($F$6-$D$6 &lt;&gt; 0,(EXP(LN(1+(S36/100))/($F$6-$D$6))-1)*100,0)</f>
        <v>0.46038766448392998</v>
      </c>
      <c r="T56" s="26">
        <f t="shared" si="74"/>
        <v>2.3347359175280413</v>
      </c>
      <c r="U56" s="26">
        <f t="shared" si="74"/>
        <v>2.671115794838208</v>
      </c>
      <c r="W56" s="24" t="str">
        <f>$A$18</f>
        <v>All occupations</v>
      </c>
      <c r="X56" s="26">
        <f>IF(Y$6-X$6 &lt;&gt; 0,(EXP(LN(Y18/X18)/(Y$6-X$6))-1)*100,0)</f>
        <v>1.8417983702270213</v>
      </c>
      <c r="Y56" s="26">
        <f>IF(Z$6-Y$6 &lt;&gt; 0,(EXP(LN(Z18/Y18)/(Z$6-Y$6))-1)*100,0)</f>
        <v>-1.939643340999786</v>
      </c>
      <c r="Z56" s="26">
        <f>IF(AA$6-Z$6 &lt;&gt; 0,(EXP(LN(AA18/Z18)/(AA$6-Z$6))-1)*100,0)</f>
        <v>0.46117065025212955</v>
      </c>
      <c r="AA56" s="26">
        <f>IF(AB$6-AA$6 &lt;&gt; 0,(EXP(LN(AB18/AA18)/(AB$6-AA$6))-1)*100,0)</f>
        <v>0.43228320604162818</v>
      </c>
      <c r="AB56" s="26">
        <f t="shared" ref="AB56" si="75">IF(AB$6-Z$6 &lt;&gt; 0,(EXP(LN(AB18/Z18)/(AB$6-Z$6))-1)*100,0)</f>
        <v>0.44191143104526098</v>
      </c>
      <c r="AD56" s="26">
        <f t="shared" ref="AD56:AF56" si="76">IF($F$6-$D$6 &lt;&gt; 0,(EXP(LN(1+(AD36/100))/($F$6-$D$6))-1)*100,0)</f>
        <v>0.44191143104526098</v>
      </c>
      <c r="AE56" s="26">
        <f t="shared" si="76"/>
        <v>3.102967982714433</v>
      </c>
      <c r="AF56" s="26">
        <f t="shared" si="76"/>
        <v>3.3943157754838138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7.2272385279068274</v>
      </c>
      <c r="C64" s="27">
        <f t="shared" si="77"/>
        <v>-0.23424722193203706</v>
      </c>
      <c r="D64" s="27">
        <f t="shared" si="77"/>
        <v>-2.2411463131304927</v>
      </c>
      <c r="E64" s="27">
        <f t="shared" si="77"/>
        <v>4.9862907133195549</v>
      </c>
      <c r="F64" s="27">
        <f>F8-D8</f>
        <v>2.7451444001890621</v>
      </c>
      <c r="L64" t="str">
        <f>$A$8</f>
        <v>Managers, directors and senior officials</v>
      </c>
      <c r="M64" s="27">
        <f t="shared" ref="M64:M72" si="78">N8-M8</f>
        <v>3.8137276836458014</v>
      </c>
      <c r="N64" s="27">
        <f t="shared" ref="N64:N72" si="79">O8-N8</f>
        <v>-0.74548028037251157</v>
      </c>
      <c r="O64" s="27">
        <f t="shared" ref="O64:O72" si="80">P8-O8</f>
        <v>-1.8651866293142874</v>
      </c>
      <c r="P64" s="27">
        <f t="shared" ref="P64:P72" si="81">Q8-P8</f>
        <v>1.9937359164260862</v>
      </c>
      <c r="Q64" s="27">
        <f>Q8-O8</f>
        <v>0.1285492871117988</v>
      </c>
      <c r="W64" t="str">
        <f>$A$8</f>
        <v>Managers, directors and senior officials</v>
      </c>
      <c r="X64" s="27">
        <f t="shared" ref="X64:X72" si="82">Y8-X8</f>
        <v>3.4135108442610047</v>
      </c>
      <c r="Y64" s="27">
        <f t="shared" ref="Y64:Y72" si="83">Z8-Y8</f>
        <v>0.51123305844049938</v>
      </c>
      <c r="Z64" s="27">
        <f t="shared" ref="Z64:Z72" si="84">AA8-Z8</f>
        <v>-0.3759596838161734</v>
      </c>
      <c r="AA64" s="27">
        <f t="shared" ref="AA64:AA72" si="85">AB8-AA8</f>
        <v>2.9925547968933941</v>
      </c>
      <c r="AB64" s="27">
        <f>AB8-Z8</f>
        <v>2.6165951130772207</v>
      </c>
    </row>
    <row r="65" spans="1:31" x14ac:dyDescent="0.2">
      <c r="A65" t="str">
        <f>$A$9</f>
        <v>Professional occupations</v>
      </c>
      <c r="B65" s="27">
        <f t="shared" si="77"/>
        <v>12.867845235997336</v>
      </c>
      <c r="C65" s="27">
        <f t="shared" si="77"/>
        <v>1.4573100344998977</v>
      </c>
      <c r="D65" s="27">
        <f t="shared" si="77"/>
        <v>7.5791821315451671</v>
      </c>
      <c r="E65" s="27">
        <f t="shared" si="77"/>
        <v>11.117580250020509</v>
      </c>
      <c r="F65" s="27">
        <f t="shared" ref="F65:F72" si="86">F9-D9</f>
        <v>18.696762381565676</v>
      </c>
      <c r="L65" t="str">
        <f>$A$9</f>
        <v>Professional occupations</v>
      </c>
      <c r="M65" s="27">
        <f t="shared" si="78"/>
        <v>5.3174617732986178</v>
      </c>
      <c r="N65" s="27">
        <f t="shared" si="79"/>
        <v>0.73005976204265011</v>
      </c>
      <c r="O65" s="27">
        <f t="shared" si="80"/>
        <v>5.4066413158353228</v>
      </c>
      <c r="P65" s="27">
        <f t="shared" si="81"/>
        <v>5.2287799118765435</v>
      </c>
      <c r="Q65" s="27">
        <f t="shared" ref="Q65:Q72" si="87">Q9-O9</f>
        <v>10.635421227711866</v>
      </c>
      <c r="W65" t="str">
        <f>$A$9</f>
        <v>Professional occupations</v>
      </c>
      <c r="X65" s="27">
        <f t="shared" si="82"/>
        <v>7.5503834626986546</v>
      </c>
      <c r="Y65" s="27">
        <f t="shared" si="83"/>
        <v>0.7272502724572476</v>
      </c>
      <c r="Z65" s="27">
        <f t="shared" si="84"/>
        <v>2.1725408157098798</v>
      </c>
      <c r="AA65" s="27">
        <f t="shared" si="85"/>
        <v>5.8888003381439802</v>
      </c>
      <c r="AB65" s="27">
        <f t="shared" ref="AB65:AB72" si="88">AB9-Z9</f>
        <v>8.06134115385386</v>
      </c>
    </row>
    <row r="66" spans="1:31" x14ac:dyDescent="0.2">
      <c r="A66" t="str">
        <f>$A$10</f>
        <v>Associate professional occupations</v>
      </c>
      <c r="B66" s="27">
        <f t="shared" si="77"/>
        <v>3.7038598595094356</v>
      </c>
      <c r="C66" s="27">
        <f t="shared" si="77"/>
        <v>1.6196716779486025</v>
      </c>
      <c r="D66" s="27">
        <f t="shared" si="77"/>
        <v>2.8445494269746803</v>
      </c>
      <c r="E66" s="27">
        <f t="shared" si="77"/>
        <v>5.2681103933986577</v>
      </c>
      <c r="F66" s="27">
        <f t="shared" si="86"/>
        <v>8.112659820373338</v>
      </c>
      <c r="L66" t="str">
        <f>$A$10</f>
        <v>Associate professional occupations</v>
      </c>
      <c r="M66" s="27">
        <f t="shared" si="78"/>
        <v>1.3359171094064273</v>
      </c>
      <c r="N66" s="27">
        <f t="shared" si="79"/>
        <v>0.58732289394416881</v>
      </c>
      <c r="O66" s="27">
        <f t="shared" si="80"/>
        <v>-1.1132701261296987</v>
      </c>
      <c r="P66" s="27">
        <f t="shared" si="81"/>
        <v>1.2644326678674069</v>
      </c>
      <c r="Q66" s="27">
        <f t="shared" si="87"/>
        <v>0.15116254173770827</v>
      </c>
      <c r="W66" t="str">
        <f>$A$10</f>
        <v>Associate professional occupations</v>
      </c>
      <c r="X66" s="27">
        <f t="shared" si="82"/>
        <v>2.3679427501030652</v>
      </c>
      <c r="Y66" s="27">
        <f t="shared" si="83"/>
        <v>1.0323487840043732</v>
      </c>
      <c r="Z66" s="27">
        <f t="shared" si="84"/>
        <v>3.9578195531044287</v>
      </c>
      <c r="AA66" s="27">
        <f t="shared" si="85"/>
        <v>4.0036777255312401</v>
      </c>
      <c r="AB66" s="27">
        <f t="shared" si="88"/>
        <v>7.9614972786356688</v>
      </c>
    </row>
    <row r="67" spans="1:31" x14ac:dyDescent="0.2">
      <c r="A67" t="str">
        <f>$A$11</f>
        <v>Administrative and secretarial occupations</v>
      </c>
      <c r="B67" s="27">
        <f t="shared" si="77"/>
        <v>-1.1556443394998865</v>
      </c>
      <c r="C67" s="27">
        <f t="shared" si="77"/>
        <v>-3.6557517557511687E-3</v>
      </c>
      <c r="D67" s="27">
        <f t="shared" si="77"/>
        <v>-0.21603614397751869</v>
      </c>
      <c r="E67" s="27">
        <f t="shared" si="77"/>
        <v>-3.6673818438393297</v>
      </c>
      <c r="F67" s="27">
        <f t="shared" si="86"/>
        <v>-3.8834179878168484</v>
      </c>
      <c r="L67" t="str">
        <f>$A$11</f>
        <v>Administrative and secretarial occupations</v>
      </c>
      <c r="M67" s="27">
        <f t="shared" si="78"/>
        <v>-0.43023228012763681</v>
      </c>
      <c r="N67" s="27">
        <f t="shared" si="79"/>
        <v>1.1047026481660236</v>
      </c>
      <c r="O67" s="27">
        <f t="shared" si="80"/>
        <v>0.36426150275932301</v>
      </c>
      <c r="P67" s="27">
        <f t="shared" si="81"/>
        <v>0.82855467665951998</v>
      </c>
      <c r="Q67" s="27">
        <f t="shared" si="87"/>
        <v>1.192816179418843</v>
      </c>
      <c r="W67" t="str">
        <f>$A$11</f>
        <v>Administrative and secretarial occupations</v>
      </c>
      <c r="X67" s="27">
        <f t="shared" si="82"/>
        <v>-0.72541205937225328</v>
      </c>
      <c r="Y67" s="27">
        <f t="shared" si="83"/>
        <v>-1.1083583999217765</v>
      </c>
      <c r="Z67" s="27">
        <f t="shared" si="84"/>
        <v>-0.58029764673685236</v>
      </c>
      <c r="AA67" s="27">
        <f t="shared" si="85"/>
        <v>-4.4959365204988515</v>
      </c>
      <c r="AB67" s="27">
        <f t="shared" si="88"/>
        <v>-5.0762341672357039</v>
      </c>
    </row>
    <row r="68" spans="1:31" x14ac:dyDescent="0.2">
      <c r="A68" t="str">
        <f>$A$12</f>
        <v>Skilled trades occupations</v>
      </c>
      <c r="B68" s="27">
        <f t="shared" si="77"/>
        <v>0.98335553131722264</v>
      </c>
      <c r="C68" s="27">
        <f t="shared" si="77"/>
        <v>-4.7233979251280402</v>
      </c>
      <c r="D68" s="27">
        <f t="shared" si="77"/>
        <v>1.2435289280843591</v>
      </c>
      <c r="E68" s="27">
        <f t="shared" si="77"/>
        <v>-0.34035296984770014</v>
      </c>
      <c r="F68" s="27">
        <f t="shared" si="86"/>
        <v>0.90317595823665897</v>
      </c>
      <c r="L68" t="str">
        <f>$A$12</f>
        <v>Skilled trades occupations</v>
      </c>
      <c r="M68" s="27">
        <f t="shared" si="78"/>
        <v>1.2105278926906848</v>
      </c>
      <c r="N68" s="27">
        <f t="shared" si="79"/>
        <v>-4.8972487027168654</v>
      </c>
      <c r="O68" s="27">
        <f t="shared" si="80"/>
        <v>0.65659477714302028</v>
      </c>
      <c r="P68" s="27">
        <f t="shared" si="81"/>
        <v>-1.0243310330015234</v>
      </c>
      <c r="Q68" s="27">
        <f t="shared" si="87"/>
        <v>-0.36773625585850311</v>
      </c>
      <c r="W68" t="str">
        <f>$A$12</f>
        <v>Skilled trades occupations</v>
      </c>
      <c r="X68" s="27">
        <f t="shared" si="82"/>
        <v>-0.22717236137347108</v>
      </c>
      <c r="Y68" s="27">
        <f t="shared" si="83"/>
        <v>0.17385077758884027</v>
      </c>
      <c r="Z68" s="27">
        <f t="shared" si="84"/>
        <v>0.5869341509413708</v>
      </c>
      <c r="AA68" s="27">
        <f t="shared" si="85"/>
        <v>0.68397806315380727</v>
      </c>
      <c r="AB68" s="27">
        <f t="shared" si="88"/>
        <v>1.2709122140951781</v>
      </c>
    </row>
    <row r="69" spans="1:31" x14ac:dyDescent="0.2">
      <c r="A69" t="str">
        <f>$A$13</f>
        <v>Caring, leisure and other service occupations</v>
      </c>
      <c r="B69" s="27">
        <f t="shared" si="77"/>
        <v>1.9405019297509583</v>
      </c>
      <c r="C69" s="27">
        <f t="shared" si="77"/>
        <v>-2.8469698563372461</v>
      </c>
      <c r="D69" s="27">
        <f t="shared" si="77"/>
        <v>0.49220556937601145</v>
      </c>
      <c r="E69" s="27">
        <f t="shared" si="77"/>
        <v>2.4824919350820522</v>
      </c>
      <c r="F69" s="27">
        <f t="shared" si="86"/>
        <v>2.9746975044580637</v>
      </c>
      <c r="L69" t="str">
        <f>$A$13</f>
        <v>Caring, leisure and other service occupations</v>
      </c>
      <c r="M69" s="27">
        <f t="shared" si="78"/>
        <v>0.35616942700305287</v>
      </c>
      <c r="N69" s="27">
        <f t="shared" si="79"/>
        <v>-0.43642719999692936</v>
      </c>
      <c r="O69" s="27">
        <f t="shared" si="80"/>
        <v>0.90458441357736419</v>
      </c>
      <c r="P69" s="27">
        <f t="shared" si="81"/>
        <v>1.4305783728029517</v>
      </c>
      <c r="Q69" s="27">
        <f t="shared" si="87"/>
        <v>2.3351627863803159</v>
      </c>
      <c r="W69" t="str">
        <f>$A$13</f>
        <v>Caring, leisure and other service occupations</v>
      </c>
      <c r="X69" s="27">
        <f t="shared" si="82"/>
        <v>1.584332502747948</v>
      </c>
      <c r="Y69" s="27">
        <f t="shared" si="83"/>
        <v>-2.410542656340354</v>
      </c>
      <c r="Z69" s="27">
        <f t="shared" si="84"/>
        <v>-0.4123788442013776</v>
      </c>
      <c r="AA69" s="27">
        <f t="shared" si="85"/>
        <v>1.0519135622791822</v>
      </c>
      <c r="AB69" s="27">
        <f t="shared" si="88"/>
        <v>0.6395347180778046</v>
      </c>
    </row>
    <row r="70" spans="1:31" x14ac:dyDescent="0.2">
      <c r="A70" t="str">
        <f>$A$14</f>
        <v>Sales and customer service occupations</v>
      </c>
      <c r="B70" s="27">
        <f t="shared" si="77"/>
        <v>0.82158379657598957</v>
      </c>
      <c r="C70" s="27">
        <f t="shared" si="77"/>
        <v>-2.1325253824741708E-2</v>
      </c>
      <c r="D70" s="27">
        <f t="shared" si="77"/>
        <v>0.53057515446585057</v>
      </c>
      <c r="E70" s="27">
        <f t="shared" si="77"/>
        <v>0.26410177202219742</v>
      </c>
      <c r="F70" s="27">
        <f t="shared" si="86"/>
        <v>0.794676926488048</v>
      </c>
      <c r="L70" t="str">
        <f>$A$14</f>
        <v>Sales and customer service occupations</v>
      </c>
      <c r="M70" s="27">
        <f t="shared" si="78"/>
        <v>0.51903595286904114</v>
      </c>
      <c r="N70" s="27">
        <f t="shared" si="79"/>
        <v>0.18900218575091365</v>
      </c>
      <c r="O70" s="27">
        <f t="shared" si="80"/>
        <v>0.61833220292803048</v>
      </c>
      <c r="P70" s="27">
        <f t="shared" si="81"/>
        <v>0.62059761840456495</v>
      </c>
      <c r="Q70" s="27">
        <f t="shared" si="87"/>
        <v>1.2389298213325954</v>
      </c>
      <c r="W70" t="str">
        <f>$A$14</f>
        <v>Sales and customer service occupations</v>
      </c>
      <c r="X70" s="27">
        <f t="shared" si="82"/>
        <v>0.3025478437068827</v>
      </c>
      <c r="Y70" s="27">
        <f t="shared" si="83"/>
        <v>-0.21032743957558253</v>
      </c>
      <c r="Z70" s="27">
        <f t="shared" si="84"/>
        <v>-8.7757048462222542E-2</v>
      </c>
      <c r="AA70" s="27">
        <f t="shared" si="85"/>
        <v>-0.35649584638240484</v>
      </c>
      <c r="AB70" s="27">
        <f t="shared" si="88"/>
        <v>-0.44425289484462738</v>
      </c>
    </row>
    <row r="71" spans="1:31" x14ac:dyDescent="0.2">
      <c r="A71" t="str">
        <f>$A$15</f>
        <v>Process, plant and machine operatives</v>
      </c>
      <c r="B71" s="27">
        <f t="shared" si="77"/>
        <v>2.0784825117773806</v>
      </c>
      <c r="C71" s="27">
        <f t="shared" si="77"/>
        <v>-3.0858890828591825</v>
      </c>
      <c r="D71" s="27">
        <f t="shared" si="77"/>
        <v>0.57566561170668251</v>
      </c>
      <c r="E71" s="27">
        <f t="shared" si="77"/>
        <v>-0.45178479071452315</v>
      </c>
      <c r="F71" s="27">
        <f t="shared" si="86"/>
        <v>0.12388082099215936</v>
      </c>
      <c r="L71" t="str">
        <f>$A$15</f>
        <v>Process, plant and machine operatives</v>
      </c>
      <c r="M71" s="27">
        <f t="shared" si="78"/>
        <v>2.0009248727311029</v>
      </c>
      <c r="N71" s="27">
        <f t="shared" si="79"/>
        <v>-2.7287079170342565</v>
      </c>
      <c r="O71" s="27">
        <f t="shared" si="80"/>
        <v>0.13931320966897331</v>
      </c>
      <c r="P71" s="27">
        <f t="shared" si="81"/>
        <v>-0.62816830140694258</v>
      </c>
      <c r="Q71" s="27">
        <f t="shared" si="87"/>
        <v>-0.48885509173796926</v>
      </c>
      <c r="W71" t="str">
        <f>$A$15</f>
        <v>Process, plant and machine operatives</v>
      </c>
      <c r="X71" s="27">
        <f t="shared" si="82"/>
        <v>7.7557639046288429E-2</v>
      </c>
      <c r="Y71" s="27">
        <f t="shared" si="83"/>
        <v>-0.35718116582491977</v>
      </c>
      <c r="Z71" s="27">
        <f t="shared" si="84"/>
        <v>0.43635240203770786</v>
      </c>
      <c r="AA71" s="27">
        <f t="shared" si="85"/>
        <v>0.17638351069240921</v>
      </c>
      <c r="AB71" s="27">
        <f t="shared" si="88"/>
        <v>0.61273591273011707</v>
      </c>
    </row>
    <row r="72" spans="1:31" x14ac:dyDescent="0.2">
      <c r="A72" t="str">
        <f>$A$16</f>
        <v>Elementary occupations</v>
      </c>
      <c r="B72" s="27">
        <f t="shared" si="77"/>
        <v>1.5667769466648735</v>
      </c>
      <c r="C72" s="27">
        <f t="shared" si="77"/>
        <v>-4.782496620611262</v>
      </c>
      <c r="D72" s="27">
        <f t="shared" si="77"/>
        <v>0.11547563495493307</v>
      </c>
      <c r="E72" s="27">
        <f t="shared" si="77"/>
        <v>-0.99005545944125117</v>
      </c>
      <c r="F72" s="27">
        <f t="shared" si="86"/>
        <v>-0.8745798244863181</v>
      </c>
      <c r="L72" t="str">
        <f>$A$16</f>
        <v>Elementary occupations</v>
      </c>
      <c r="M72" s="27">
        <f t="shared" si="78"/>
        <v>0.51148243266731441</v>
      </c>
      <c r="N72" s="27">
        <f t="shared" si="79"/>
        <v>-2.1815788331692971</v>
      </c>
      <c r="O72" s="27">
        <f t="shared" si="80"/>
        <v>0.82106279590294307</v>
      </c>
      <c r="P72" s="27">
        <f t="shared" si="81"/>
        <v>-0.71973750649685542</v>
      </c>
      <c r="Q72" s="27">
        <f t="shared" si="87"/>
        <v>0.10132528940608765</v>
      </c>
      <c r="W72" t="str">
        <f>$A$16</f>
        <v>Elementary occupations</v>
      </c>
      <c r="X72" s="27">
        <f t="shared" si="82"/>
        <v>1.0552945139975449</v>
      </c>
      <c r="Y72" s="27">
        <f t="shared" si="83"/>
        <v>-2.6009177874419507</v>
      </c>
      <c r="Z72" s="27">
        <f t="shared" si="84"/>
        <v>-0.70558716094808105</v>
      </c>
      <c r="AA72" s="27">
        <f t="shared" si="85"/>
        <v>-0.27031795294437089</v>
      </c>
      <c r="AB72" s="27">
        <f t="shared" si="88"/>
        <v>-0.97590511389245194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30.034000000000106</v>
      </c>
      <c r="C74" s="29">
        <f t="shared" ref="C74" si="89">D18-C18</f>
        <v>-12.620999999999754</v>
      </c>
      <c r="D74" s="29">
        <f>E18-D18</f>
        <v>10.923999999999637</v>
      </c>
      <c r="E74" s="29">
        <f>F18-E18</f>
        <v>18.66900000000021</v>
      </c>
      <c r="F74" s="29">
        <f>F18-D18</f>
        <v>29.592999999999847</v>
      </c>
      <c r="L74" s="24" t="str">
        <f>$A$18</f>
        <v>All occupations</v>
      </c>
      <c r="M74" s="29">
        <f>N18-M18</f>
        <v>14.635014864184427</v>
      </c>
      <c r="N74" s="29">
        <f t="shared" ref="N74" si="90">O18-N18</f>
        <v>-8.3783554433860843</v>
      </c>
      <c r="O74" s="29">
        <f>P18-O18</f>
        <v>5.9323334623709911</v>
      </c>
      <c r="P74" s="29">
        <f>Q18-P18</f>
        <v>8.9944423231317501</v>
      </c>
      <c r="Q74" s="29">
        <f>Q18-O18</f>
        <v>14.926775785502741</v>
      </c>
      <c r="W74" s="24" t="str">
        <f>$A$18</f>
        <v>All occupations</v>
      </c>
      <c r="X74" s="29">
        <f>Y18-X18</f>
        <v>15.398985135815678</v>
      </c>
      <c r="Y74" s="29">
        <f t="shared" ref="Y74" si="91">Z18-Y18</f>
        <v>-4.2426445566136692</v>
      </c>
      <c r="Z74" s="29">
        <f>AA18-Z18</f>
        <v>4.9916665376287312</v>
      </c>
      <c r="AA74" s="29">
        <f>AB18-AA18</f>
        <v>9.6745576768683748</v>
      </c>
      <c r="AB74" s="29">
        <f>AB18-Z18</f>
        <v>14.666224214497106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43.89622257107758</v>
      </c>
      <c r="C80" s="11">
        <f t="shared" si="92"/>
        <v>51.123461098984407</v>
      </c>
      <c r="D80" s="11">
        <f t="shared" si="92"/>
        <v>50.88921387705237</v>
      </c>
      <c r="E80" s="11">
        <f t="shared" si="92"/>
        <v>48.648067563921877</v>
      </c>
      <c r="F80" s="11">
        <f t="shared" si="92"/>
        <v>53.634358277241432</v>
      </c>
      <c r="H80" s="40">
        <f>IF(D$6-B$6 &lt;&gt; 0,(EXP(LN(D8/B8)/(D$6-B$6))-1)*100,0)</f>
        <v>3.0005914610312878</v>
      </c>
      <c r="I80" s="40">
        <f t="shared" ref="I80:I88" si="93">F46</f>
        <v>0.35087334014520799</v>
      </c>
      <c r="L80" t="str">
        <f t="shared" ref="L80:Q88" si="94">L8</f>
        <v>Managers, directors and senior officials</v>
      </c>
      <c r="M80" s="11">
        <f t="shared" si="94"/>
        <v>28.214094280385964</v>
      </c>
      <c r="N80" s="11">
        <f t="shared" si="94"/>
        <v>32.027821964031766</v>
      </c>
      <c r="O80" s="11">
        <f t="shared" si="94"/>
        <v>31.282341683659254</v>
      </c>
      <c r="P80" s="11">
        <f t="shared" si="94"/>
        <v>29.417155054344967</v>
      </c>
      <c r="Q80" s="11">
        <f t="shared" si="94"/>
        <v>31.410890970771053</v>
      </c>
      <c r="S80" s="40">
        <f t="shared" ref="S80:S88" si="95">IF(O$6-M$6 &lt;&gt; 0,(EXP(LN(O8/M8)/(O$6-M$6))-1)*100,0)</f>
        <v>2.0861036799854737</v>
      </c>
      <c r="T80" s="40">
        <f t="shared" ref="T80:T88" si="96">Q46</f>
        <v>2.7343098178533864E-2</v>
      </c>
      <c r="W80" t="str">
        <f t="shared" ref="W80:AB88" si="97">W8</f>
        <v>Managers, directors and senior officials</v>
      </c>
      <c r="X80" s="11">
        <f t="shared" si="97"/>
        <v>15.682128290691601</v>
      </c>
      <c r="Y80" s="11">
        <f t="shared" si="97"/>
        <v>19.095639134952606</v>
      </c>
      <c r="Z80" s="11">
        <f t="shared" si="97"/>
        <v>19.606872193393105</v>
      </c>
      <c r="AA80" s="11">
        <f t="shared" si="97"/>
        <v>19.230912509576932</v>
      </c>
      <c r="AB80" s="11">
        <f t="shared" si="97"/>
        <v>22.223467306470326</v>
      </c>
      <c r="AD80" s="40">
        <f t="shared" ref="AD80:AD88" si="98">IF(Z$6-X$6 &lt;&gt; 0,(EXP(LN(Z8/X8)/(Z$6-X$6))-1)*100,0)</f>
        <v>4.568448197872832</v>
      </c>
      <c r="AE80" s="40">
        <f t="shared" ref="AE80:AE88" si="99">AB46</f>
        <v>0.83862149007942755</v>
      </c>
    </row>
    <row r="81" spans="1:31" x14ac:dyDescent="0.2">
      <c r="A81" t="str">
        <f t="shared" si="92"/>
        <v>Professional occupations</v>
      </c>
      <c r="B81" s="11">
        <f t="shared" si="92"/>
        <v>94.251051155460317</v>
      </c>
      <c r="C81" s="11">
        <f t="shared" si="92"/>
        <v>107.11889639145765</v>
      </c>
      <c r="D81" s="11">
        <f t="shared" si="92"/>
        <v>108.57620642595755</v>
      </c>
      <c r="E81" s="11">
        <f t="shared" si="92"/>
        <v>116.15538855750272</v>
      </c>
      <c r="F81" s="11">
        <f t="shared" si="92"/>
        <v>127.27296880752323</v>
      </c>
      <c r="H81" s="40">
        <f t="shared" ref="H81:H88" si="100">IF(D$6-B$6 &lt;&gt; 0,(EXP(LN(D9/B9)/(D$6-B$6))-1)*100,0)</f>
        <v>2.8702255926849052</v>
      </c>
      <c r="I81" s="40">
        <f t="shared" si="93"/>
        <v>1.0648418509291435</v>
      </c>
      <c r="L81" t="str">
        <f t="shared" si="94"/>
        <v>Professional occupations</v>
      </c>
      <c r="M81" s="11">
        <f t="shared" si="94"/>
        <v>47.536865065953052</v>
      </c>
      <c r="N81" s="11">
        <f t="shared" si="94"/>
        <v>52.854326839251669</v>
      </c>
      <c r="O81" s="11">
        <f t="shared" si="94"/>
        <v>53.58438660129432</v>
      </c>
      <c r="P81" s="11">
        <f t="shared" si="94"/>
        <v>58.991027917129642</v>
      </c>
      <c r="Q81" s="11">
        <f t="shared" si="94"/>
        <v>64.219807829006186</v>
      </c>
      <c r="S81" s="40">
        <f t="shared" si="95"/>
        <v>2.4239558231881064</v>
      </c>
      <c r="T81" s="40">
        <f t="shared" si="96"/>
        <v>1.2143403974860467</v>
      </c>
      <c r="W81" t="str">
        <f t="shared" si="97"/>
        <v>Professional occupations</v>
      </c>
      <c r="X81" s="11">
        <f t="shared" si="97"/>
        <v>46.714186089507322</v>
      </c>
      <c r="Y81" s="11">
        <f t="shared" si="97"/>
        <v>54.264569552205977</v>
      </c>
      <c r="Z81" s="11">
        <f t="shared" si="97"/>
        <v>54.991819824663224</v>
      </c>
      <c r="AA81" s="11">
        <f t="shared" si="97"/>
        <v>57.164360640373104</v>
      </c>
      <c r="AB81" s="11">
        <f t="shared" si="97"/>
        <v>63.053160978517084</v>
      </c>
      <c r="AD81" s="40">
        <f t="shared" si="98"/>
        <v>3.3165417993045176</v>
      </c>
      <c r="AE81" s="40">
        <f t="shared" si="99"/>
        <v>0.91612935588625266</v>
      </c>
    </row>
    <row r="82" spans="1:31" x14ac:dyDescent="0.2">
      <c r="A82" t="str">
        <f t="shared" si="92"/>
        <v>Associate professional occupations</v>
      </c>
      <c r="B82" s="11">
        <f t="shared" si="92"/>
        <v>54.087898311047326</v>
      </c>
      <c r="C82" s="11">
        <f t="shared" si="92"/>
        <v>57.791758170556761</v>
      </c>
      <c r="D82" s="11">
        <f t="shared" si="92"/>
        <v>59.411429848505364</v>
      </c>
      <c r="E82" s="11">
        <f t="shared" si="92"/>
        <v>62.255979275480044</v>
      </c>
      <c r="F82" s="11">
        <f t="shared" si="92"/>
        <v>67.524089668878702</v>
      </c>
      <c r="H82" s="40">
        <f t="shared" si="100"/>
        <v>1.8952594904546149</v>
      </c>
      <c r="I82" s="40">
        <f t="shared" si="93"/>
        <v>0.85696973194751003</v>
      </c>
      <c r="L82" t="str">
        <f t="shared" si="94"/>
        <v>Associate professional occupations</v>
      </c>
      <c r="M82" s="11">
        <f t="shared" si="94"/>
        <v>28.33614385281949</v>
      </c>
      <c r="N82" s="11">
        <f t="shared" si="94"/>
        <v>29.672060962225917</v>
      </c>
      <c r="O82" s="11">
        <f t="shared" si="94"/>
        <v>30.259383856170086</v>
      </c>
      <c r="P82" s="11">
        <f t="shared" si="94"/>
        <v>29.146113730040387</v>
      </c>
      <c r="Q82" s="11">
        <f t="shared" si="94"/>
        <v>30.410546397907794</v>
      </c>
      <c r="S82" s="40">
        <f t="shared" si="95"/>
        <v>1.322026279587174</v>
      </c>
      <c r="T82" s="40">
        <f t="shared" si="96"/>
        <v>3.3226336990610505E-2</v>
      </c>
      <c r="W82" t="str">
        <f t="shared" si="97"/>
        <v>Associate professional occupations</v>
      </c>
      <c r="X82" s="11">
        <f t="shared" si="97"/>
        <v>25.751754458227829</v>
      </c>
      <c r="Y82" s="11">
        <f t="shared" si="97"/>
        <v>28.119697208330894</v>
      </c>
      <c r="Z82" s="11">
        <f t="shared" si="97"/>
        <v>29.152045992335267</v>
      </c>
      <c r="AA82" s="11">
        <f t="shared" si="97"/>
        <v>33.109865545439696</v>
      </c>
      <c r="AB82" s="11">
        <f t="shared" si="97"/>
        <v>37.113543270970936</v>
      </c>
      <c r="AD82" s="40">
        <f t="shared" si="98"/>
        <v>2.5114658137795676</v>
      </c>
      <c r="AE82" s="40">
        <f t="shared" si="99"/>
        <v>1.6227380138296388</v>
      </c>
    </row>
    <row r="83" spans="1:31" x14ac:dyDescent="0.2">
      <c r="A83" t="str">
        <f t="shared" si="92"/>
        <v>Administrative and secretarial occupations</v>
      </c>
      <c r="B83" s="11">
        <f t="shared" si="92"/>
        <v>43.623315073873428</v>
      </c>
      <c r="C83" s="11">
        <f t="shared" si="92"/>
        <v>42.467670734373542</v>
      </c>
      <c r="D83" s="11">
        <f t="shared" si="92"/>
        <v>42.46401498261779</v>
      </c>
      <c r="E83" s="11">
        <f t="shared" si="92"/>
        <v>42.247978838640272</v>
      </c>
      <c r="F83" s="11">
        <f t="shared" si="92"/>
        <v>38.580596994800942</v>
      </c>
      <c r="H83" s="40">
        <f t="shared" si="100"/>
        <v>-0.53724655779424646</v>
      </c>
      <c r="I83" s="40">
        <f t="shared" si="93"/>
        <v>-0.63734382246776189</v>
      </c>
      <c r="L83" t="str">
        <f t="shared" si="94"/>
        <v>Administrative and secretarial occupations</v>
      </c>
      <c r="M83" s="11">
        <f t="shared" si="94"/>
        <v>8.5058981019158413</v>
      </c>
      <c r="N83" s="11">
        <f t="shared" si="94"/>
        <v>8.0756658217882045</v>
      </c>
      <c r="O83" s="11">
        <f t="shared" si="94"/>
        <v>9.1803684699542281</v>
      </c>
      <c r="P83" s="11">
        <f t="shared" si="94"/>
        <v>9.5446299727135511</v>
      </c>
      <c r="Q83" s="11">
        <f t="shared" si="94"/>
        <v>10.373184649373071</v>
      </c>
      <c r="S83" s="40">
        <f t="shared" si="95"/>
        <v>1.5378556461804971</v>
      </c>
      <c r="T83" s="40">
        <f t="shared" si="96"/>
        <v>0.81770331356256776</v>
      </c>
      <c r="W83" t="str">
        <f t="shared" si="97"/>
        <v>Administrative and secretarial occupations</v>
      </c>
      <c r="X83" s="11">
        <f t="shared" si="97"/>
        <v>35.117416971957589</v>
      </c>
      <c r="Y83" s="11">
        <f t="shared" si="97"/>
        <v>34.392004912585335</v>
      </c>
      <c r="Z83" s="11">
        <f t="shared" si="97"/>
        <v>33.283646512663559</v>
      </c>
      <c r="AA83" s="11">
        <f t="shared" si="97"/>
        <v>32.703348865926706</v>
      </c>
      <c r="AB83" s="11">
        <f t="shared" si="97"/>
        <v>28.207412345427855</v>
      </c>
      <c r="AD83" s="40">
        <f t="shared" si="98"/>
        <v>-1.066888672207067</v>
      </c>
      <c r="AE83" s="40">
        <f t="shared" si="99"/>
        <v>-1.0971462172500557</v>
      </c>
    </row>
    <row r="84" spans="1:31" x14ac:dyDescent="0.2">
      <c r="A84" t="str">
        <f t="shared" si="92"/>
        <v>Skilled trades occupations</v>
      </c>
      <c r="B84" s="11">
        <f t="shared" si="92"/>
        <v>36.547169085479517</v>
      </c>
      <c r="C84" s="11">
        <f t="shared" si="92"/>
        <v>37.53052461679674</v>
      </c>
      <c r="D84" s="11">
        <f t="shared" si="92"/>
        <v>32.807126691668699</v>
      </c>
      <c r="E84" s="11">
        <f t="shared" si="92"/>
        <v>34.050655619753059</v>
      </c>
      <c r="F84" s="11">
        <f t="shared" si="92"/>
        <v>33.710302649905358</v>
      </c>
      <c r="H84" s="40">
        <f t="shared" si="100"/>
        <v>-2.1360162415716588</v>
      </c>
      <c r="I84" s="40">
        <f t="shared" si="93"/>
        <v>0.18121558586061681</v>
      </c>
      <c r="L84" t="str">
        <f t="shared" si="94"/>
        <v>Skilled trades occupations</v>
      </c>
      <c r="M84" s="11">
        <f t="shared" si="94"/>
        <v>31.711291854418342</v>
      </c>
      <c r="N84" s="11">
        <f t="shared" si="94"/>
        <v>32.921819747109026</v>
      </c>
      <c r="O84" s="11">
        <f t="shared" si="94"/>
        <v>28.024571044392161</v>
      </c>
      <c r="P84" s="11">
        <f t="shared" si="94"/>
        <v>28.681165821535181</v>
      </c>
      <c r="Q84" s="11">
        <f t="shared" si="94"/>
        <v>27.656834788533658</v>
      </c>
      <c r="S84" s="40">
        <f t="shared" si="95"/>
        <v>-2.441523904723486</v>
      </c>
      <c r="T84" s="40">
        <f t="shared" si="96"/>
        <v>-8.8019745098921742E-2</v>
      </c>
      <c r="W84" t="str">
        <f t="shared" si="97"/>
        <v>Skilled trades occupations</v>
      </c>
      <c r="X84" s="11">
        <f t="shared" si="97"/>
        <v>4.8358772310611542</v>
      </c>
      <c r="Y84" s="11">
        <f t="shared" si="97"/>
        <v>4.6087048696876831</v>
      </c>
      <c r="Z84" s="11">
        <f t="shared" si="97"/>
        <v>4.7825556472765234</v>
      </c>
      <c r="AA84" s="11">
        <f t="shared" si="97"/>
        <v>5.3694897982178942</v>
      </c>
      <c r="AB84" s="11">
        <f t="shared" si="97"/>
        <v>6.0534678613717015</v>
      </c>
      <c r="AD84" s="40">
        <f t="shared" si="98"/>
        <v>-0.22150407880677792</v>
      </c>
      <c r="AE84" s="40">
        <f t="shared" si="99"/>
        <v>1.5834474088166628</v>
      </c>
    </row>
    <row r="85" spans="1:31" x14ac:dyDescent="0.2">
      <c r="A85" t="str">
        <f t="shared" si="92"/>
        <v>Caring, leisure and other service occupations</v>
      </c>
      <c r="B85" s="11">
        <f t="shared" si="92"/>
        <v>42.895331077846635</v>
      </c>
      <c r="C85" s="11">
        <f t="shared" si="92"/>
        <v>44.835833007597593</v>
      </c>
      <c r="D85" s="11">
        <f t="shared" si="92"/>
        <v>41.988863151260347</v>
      </c>
      <c r="E85" s="11">
        <f t="shared" si="92"/>
        <v>42.481068720636358</v>
      </c>
      <c r="F85" s="11">
        <f t="shared" si="92"/>
        <v>44.96356065571841</v>
      </c>
      <c r="H85" s="40">
        <f t="shared" si="100"/>
        <v>-0.42626026637628822</v>
      </c>
      <c r="I85" s="40">
        <f t="shared" si="93"/>
        <v>0.45736258099040583</v>
      </c>
      <c r="L85" t="str">
        <f t="shared" si="94"/>
        <v>Caring, leisure and other service occupations</v>
      </c>
      <c r="M85" s="11">
        <f t="shared" si="94"/>
        <v>9.1314587584756293</v>
      </c>
      <c r="N85" s="11">
        <f t="shared" si="94"/>
        <v>9.4876281854786821</v>
      </c>
      <c r="O85" s="11">
        <f t="shared" si="94"/>
        <v>9.0512009854817528</v>
      </c>
      <c r="P85" s="11">
        <f t="shared" si="94"/>
        <v>9.955785399059117</v>
      </c>
      <c r="Q85" s="11">
        <f t="shared" si="94"/>
        <v>11.386363771862069</v>
      </c>
      <c r="S85" s="40">
        <f t="shared" si="95"/>
        <v>-0.1764042994419901</v>
      </c>
      <c r="T85" s="40">
        <f t="shared" si="96"/>
        <v>1.5418932080281333</v>
      </c>
      <c r="W85" t="str">
        <f t="shared" si="97"/>
        <v>Caring, leisure and other service occupations</v>
      </c>
      <c r="X85" s="11">
        <f t="shared" si="97"/>
        <v>33.763872319370996</v>
      </c>
      <c r="Y85" s="11">
        <f t="shared" si="97"/>
        <v>35.348204822118944</v>
      </c>
      <c r="Z85" s="11">
        <f t="shared" si="97"/>
        <v>32.93766216577859</v>
      </c>
      <c r="AA85" s="11">
        <f t="shared" si="97"/>
        <v>32.525283321577213</v>
      </c>
      <c r="AB85" s="11">
        <f t="shared" si="97"/>
        <v>33.577196883856395</v>
      </c>
      <c r="AD85" s="40">
        <f>IF(Z$6-X$6 &lt;&gt; 0,(EXP(LN(Z13/X13)/(Z$6-X$6))-1)*100,0)</f>
        <v>-0.49426675839632228</v>
      </c>
      <c r="AE85" s="40">
        <f t="shared" si="99"/>
        <v>0.12828503276123282</v>
      </c>
    </row>
    <row r="86" spans="1:31" x14ac:dyDescent="0.2">
      <c r="A86" t="str">
        <f t="shared" si="92"/>
        <v>Sales and customer service occupations</v>
      </c>
      <c r="B86" s="11">
        <f t="shared" si="92"/>
        <v>28.81415242471278</v>
      </c>
      <c r="C86" s="11">
        <f t="shared" si="92"/>
        <v>29.63573622128877</v>
      </c>
      <c r="D86" s="11">
        <f t="shared" si="92"/>
        <v>29.614410967464028</v>
      </c>
      <c r="E86" s="11">
        <f t="shared" si="92"/>
        <v>30.144986121929879</v>
      </c>
      <c r="F86" s="11">
        <f t="shared" si="92"/>
        <v>30.409087893952076</v>
      </c>
      <c r="H86" s="40">
        <f t="shared" si="100"/>
        <v>0.54939225010874893</v>
      </c>
      <c r="I86" s="40">
        <f t="shared" si="93"/>
        <v>0.17669196832290623</v>
      </c>
      <c r="L86" t="str">
        <f t="shared" si="94"/>
        <v>Sales and customer service occupations</v>
      </c>
      <c r="M86" s="11">
        <f t="shared" si="94"/>
        <v>11.933572645557149</v>
      </c>
      <c r="N86" s="11">
        <f t="shared" si="94"/>
        <v>12.45260859842619</v>
      </c>
      <c r="O86" s="11">
        <f t="shared" si="94"/>
        <v>12.641610784177104</v>
      </c>
      <c r="P86" s="11">
        <f t="shared" si="94"/>
        <v>13.259942987105134</v>
      </c>
      <c r="Q86" s="11">
        <f t="shared" si="94"/>
        <v>13.880540605509699</v>
      </c>
      <c r="S86" s="40">
        <f t="shared" si="95"/>
        <v>1.159433067641813</v>
      </c>
      <c r="T86" s="40">
        <f t="shared" si="96"/>
        <v>0.62524043049485556</v>
      </c>
      <c r="W86" t="str">
        <f t="shared" si="97"/>
        <v>Sales and customer service occupations</v>
      </c>
      <c r="X86" s="11">
        <f t="shared" si="97"/>
        <v>16.880579779155688</v>
      </c>
      <c r="Y86" s="11">
        <f t="shared" si="97"/>
        <v>17.183127622862571</v>
      </c>
      <c r="Z86" s="11">
        <f t="shared" si="97"/>
        <v>16.972800183286989</v>
      </c>
      <c r="AA86" s="11">
        <f t="shared" si="97"/>
        <v>16.885043134824766</v>
      </c>
      <c r="AB86" s="11">
        <f t="shared" si="97"/>
        <v>16.528547288442361</v>
      </c>
      <c r="AD86" s="40">
        <f t="shared" si="98"/>
        <v>0.10902414423441531</v>
      </c>
      <c r="AE86" s="40">
        <f t="shared" si="99"/>
        <v>-0.17666409065385524</v>
      </c>
    </row>
    <row r="87" spans="1:31" x14ac:dyDescent="0.2">
      <c r="A87" t="str">
        <f t="shared" si="92"/>
        <v>Process, plant and machine operatives</v>
      </c>
      <c r="B87" s="11">
        <f t="shared" si="92"/>
        <v>17.944142674124336</v>
      </c>
      <c r="C87" s="11">
        <f t="shared" si="92"/>
        <v>20.022625185901717</v>
      </c>
      <c r="D87" s="11">
        <f t="shared" si="92"/>
        <v>16.936736103042534</v>
      </c>
      <c r="E87" s="11">
        <f t="shared" si="92"/>
        <v>17.512401714749217</v>
      </c>
      <c r="F87" s="11">
        <f t="shared" si="92"/>
        <v>17.060616924034694</v>
      </c>
      <c r="H87" s="40">
        <f t="shared" si="100"/>
        <v>-1.1489239073180224</v>
      </c>
      <c r="I87" s="40">
        <f t="shared" si="93"/>
        <v>4.8596515833843057E-2</v>
      </c>
      <c r="L87" t="str">
        <f t="shared" si="94"/>
        <v>Process, plant and machine operatives</v>
      </c>
      <c r="M87" s="11">
        <f t="shared" si="94"/>
        <v>15.656005323768023</v>
      </c>
      <c r="N87" s="11">
        <f t="shared" si="94"/>
        <v>17.656930196499125</v>
      </c>
      <c r="O87" s="11">
        <f t="shared" si="94"/>
        <v>14.928222279464869</v>
      </c>
      <c r="P87" s="11">
        <f t="shared" si="94"/>
        <v>15.067535489133842</v>
      </c>
      <c r="Q87" s="11">
        <f t="shared" si="94"/>
        <v>14.4393671877269</v>
      </c>
      <c r="S87" s="40">
        <f t="shared" si="95"/>
        <v>-0.94750335038741307</v>
      </c>
      <c r="T87" s="40">
        <f t="shared" si="96"/>
        <v>-0.22172200055279312</v>
      </c>
      <c r="W87" t="str">
        <f t="shared" si="97"/>
        <v>Process, plant and machine operatives</v>
      </c>
      <c r="X87" s="11">
        <f t="shared" si="97"/>
        <v>2.2881373503563003</v>
      </c>
      <c r="Y87" s="11">
        <f t="shared" si="97"/>
        <v>2.3656949894025887</v>
      </c>
      <c r="Z87" s="11">
        <f t="shared" si="97"/>
        <v>2.0085138235776689</v>
      </c>
      <c r="AA87" s="11">
        <f t="shared" si="97"/>
        <v>2.4448662256153768</v>
      </c>
      <c r="AB87" s="11">
        <f t="shared" si="97"/>
        <v>2.621249736307786</v>
      </c>
      <c r="AD87" s="40">
        <f t="shared" si="98"/>
        <v>-2.5731756280451323</v>
      </c>
      <c r="AE87" s="40">
        <f t="shared" si="99"/>
        <v>1.7908884484558296</v>
      </c>
    </row>
    <row r="88" spans="1:31" x14ac:dyDescent="0.2">
      <c r="A88" t="str">
        <f t="shared" si="92"/>
        <v>Elementary occupations</v>
      </c>
      <c r="B88" s="11">
        <f t="shared" si="92"/>
        <v>44.285717626377938</v>
      </c>
      <c r="C88" s="11">
        <f t="shared" si="92"/>
        <v>45.852494573042812</v>
      </c>
      <c r="D88" s="11">
        <f t="shared" si="92"/>
        <v>41.069997952431549</v>
      </c>
      <c r="E88" s="11">
        <f t="shared" si="92"/>
        <v>41.185473587386483</v>
      </c>
      <c r="F88" s="11">
        <f t="shared" si="92"/>
        <v>40.195418127945231</v>
      </c>
      <c r="H88" s="40">
        <f t="shared" si="100"/>
        <v>-1.4963782203095688</v>
      </c>
      <c r="I88" s="40">
        <f t="shared" si="93"/>
        <v>-0.14339619526785308</v>
      </c>
      <c r="L88" t="str">
        <f t="shared" si="94"/>
        <v>Elementary occupations</v>
      </c>
      <c r="M88" s="11">
        <f t="shared" si="94"/>
        <v>21.985423893255255</v>
      </c>
      <c r="N88" s="11">
        <f t="shared" si="94"/>
        <v>22.49690632592257</v>
      </c>
      <c r="O88" s="11">
        <f t="shared" si="94"/>
        <v>20.315327492753273</v>
      </c>
      <c r="P88" s="11">
        <f t="shared" si="94"/>
        <v>21.136390288656216</v>
      </c>
      <c r="Q88" s="11">
        <f t="shared" si="94"/>
        <v>20.41665278215936</v>
      </c>
      <c r="S88" s="40">
        <f t="shared" si="95"/>
        <v>-1.5676628835564865</v>
      </c>
      <c r="T88" s="40">
        <f t="shared" si="96"/>
        <v>3.3173705611577731E-2</v>
      </c>
      <c r="W88" t="str">
        <f t="shared" si="97"/>
        <v>Elementary occupations</v>
      </c>
      <c r="X88" s="11">
        <f t="shared" si="97"/>
        <v>22.300293733122679</v>
      </c>
      <c r="Y88" s="11">
        <f t="shared" si="97"/>
        <v>23.355588247120224</v>
      </c>
      <c r="Z88" s="11">
        <f t="shared" si="97"/>
        <v>20.754670459678273</v>
      </c>
      <c r="AA88" s="11">
        <f t="shared" si="97"/>
        <v>20.049083298730192</v>
      </c>
      <c r="AB88" s="11">
        <f t="shared" si="97"/>
        <v>19.778765345785821</v>
      </c>
      <c r="AD88" s="40">
        <f t="shared" si="98"/>
        <v>-1.4263014850710687</v>
      </c>
      <c r="AE88" s="40">
        <f t="shared" si="99"/>
        <v>-0.32056773968693886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406.34499999999991</v>
      </c>
      <c r="C90" s="34">
        <f t="shared" si="101"/>
        <v>436.37900000000002</v>
      </c>
      <c r="D90" s="34">
        <f t="shared" si="101"/>
        <v>423.75800000000027</v>
      </c>
      <c r="E90" s="34">
        <f t="shared" si="101"/>
        <v>434.6819999999999</v>
      </c>
      <c r="F90" s="34">
        <f t="shared" si="101"/>
        <v>453.35100000000011</v>
      </c>
      <c r="H90" s="43">
        <f>IF(D$6-B$6 &lt;&gt; 0,(EXP(LN(D18/B18)/(D$6-B$6))-1)*100,0)</f>
        <v>0.8427308538432543</v>
      </c>
      <c r="I90" s="43">
        <f>F56</f>
        <v>0.45104162653475388</v>
      </c>
      <c r="L90" s="24" t="str">
        <f t="shared" ref="L90:Q90" si="102">L18</f>
        <v>All occupations</v>
      </c>
      <c r="M90" s="34">
        <f t="shared" si="102"/>
        <v>203.01075377654874</v>
      </c>
      <c r="N90" s="34">
        <f t="shared" si="102"/>
        <v>217.64576864073317</v>
      </c>
      <c r="O90" s="34">
        <f t="shared" si="102"/>
        <v>209.26741319734708</v>
      </c>
      <c r="P90" s="34">
        <f t="shared" si="102"/>
        <v>215.19974665971807</v>
      </c>
      <c r="Q90" s="34">
        <f t="shared" si="102"/>
        <v>224.19418898284982</v>
      </c>
      <c r="S90" s="43">
        <f>IF(O$6-M$6 &lt;&gt; 0,(EXP(LN(O18/M18)/(O$6-M$6))-1)*100,0)</f>
        <v>0.60892588556826777</v>
      </c>
      <c r="T90" s="43">
        <f>Q56</f>
        <v>0.46038766448392998</v>
      </c>
      <c r="W90" s="24" t="str">
        <f t="shared" ref="W90:AB90" si="103">W18</f>
        <v>All occupations</v>
      </c>
      <c r="X90" s="34">
        <f t="shared" si="103"/>
        <v>203.33424622345115</v>
      </c>
      <c r="Y90" s="34">
        <f t="shared" si="103"/>
        <v>218.73323135926682</v>
      </c>
      <c r="Z90" s="34">
        <f t="shared" si="103"/>
        <v>214.49058680265316</v>
      </c>
      <c r="AA90" s="34">
        <f t="shared" si="103"/>
        <v>219.48225334028189</v>
      </c>
      <c r="AB90" s="34">
        <f t="shared" si="103"/>
        <v>229.15681101715026</v>
      </c>
      <c r="AD90" s="43">
        <f>IF(Z$6-X$6 &lt;&gt; 0,(EXP(LN(Z18/X18)/(Z$6-X$6))-1)*100,0)</f>
        <v>1.0740205319758722</v>
      </c>
      <c r="AE90" s="43">
        <f>AB56</f>
        <v>0.44191143104526098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Oxfordshire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Oxfordshire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Oxfordshire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29.920115047612224</v>
      </c>
      <c r="C8" s="11">
        <v>36.081629271105179</v>
      </c>
      <c r="D8" s="11">
        <v>36.175350291803142</v>
      </c>
      <c r="E8" s="11">
        <v>33.189119307219734</v>
      </c>
      <c r="F8" s="11">
        <v>36.136489932045656</v>
      </c>
      <c r="G8" s="10"/>
      <c r="H8" s="11">
        <f>F8-D8</f>
        <v>-3.8860359757485696E-2</v>
      </c>
      <c r="I8" s="11">
        <f>'RD T1'!E7</f>
        <v>17.617889028152664</v>
      </c>
      <c r="J8" s="11">
        <f>SUM(H8:I8)</f>
        <v>17.579028668395178</v>
      </c>
      <c r="L8" s="10" t="str">
        <f>name!D4</f>
        <v>11 Corporate managers and directors</v>
      </c>
      <c r="M8" s="11">
        <v>20.254335963523513</v>
      </c>
      <c r="N8" s="11">
        <v>23.461603116000823</v>
      </c>
      <c r="O8" s="11">
        <v>23.320334602106097</v>
      </c>
      <c r="P8" s="11">
        <v>20.344712829364482</v>
      </c>
      <c r="Q8" s="11">
        <v>21.176546154523855</v>
      </c>
      <c r="R8" s="10"/>
      <c r="S8" s="11">
        <f>Q8-O8</f>
        <v>-2.1437884475822422</v>
      </c>
      <c r="T8" s="11">
        <f>'RD T1'!T7</f>
        <v>9.6850283417967269</v>
      </c>
      <c r="U8" s="11">
        <f>SUM(S8:T8)</f>
        <v>7.5412398942144847</v>
      </c>
      <c r="W8" s="10" t="str">
        <f>name!D4</f>
        <v>11 Corporate managers and directors</v>
      </c>
      <c r="X8" s="11">
        <v>9.6657790840886868</v>
      </c>
      <c r="Y8" s="11">
        <v>12.62002615510432</v>
      </c>
      <c r="Z8" s="11">
        <v>12.855015689697034</v>
      </c>
      <c r="AA8" s="11">
        <v>12.844406477855287</v>
      </c>
      <c r="AB8" s="11">
        <v>14.95994377752174</v>
      </c>
      <c r="AC8" s="10"/>
      <c r="AD8" s="11">
        <f>AB8-Z8</f>
        <v>2.1049280878247068</v>
      </c>
      <c r="AE8" s="11">
        <f>'RD T1'!T36</f>
        <v>7.9328606863559328</v>
      </c>
      <c r="AF8" s="11">
        <f>SUM(AD8:AE8)</f>
        <v>10.03778877418064</v>
      </c>
    </row>
    <row r="9" spans="1:32" x14ac:dyDescent="0.2">
      <c r="A9" s="10" t="str">
        <f>name!D5</f>
        <v>12 Other managers and proprietors</v>
      </c>
      <c r="B9" s="11">
        <v>13.976107523465355</v>
      </c>
      <c r="C9" s="11">
        <v>15.041831827879232</v>
      </c>
      <c r="D9" s="11">
        <v>14.713863585249229</v>
      </c>
      <c r="E9" s="11">
        <v>15.458948256702142</v>
      </c>
      <c r="F9" s="11">
        <v>17.49786834519578</v>
      </c>
      <c r="H9" s="11">
        <f t="shared" ref="H9:H32" si="2">F9-D9</f>
        <v>2.7840047599465514</v>
      </c>
      <c r="I9" s="11">
        <f>'RD T1'!E8</f>
        <v>9.0605919004738809</v>
      </c>
      <c r="J9" s="11">
        <f>SUM(H9:I9)</f>
        <v>11.844596660420432</v>
      </c>
      <c r="L9" s="10" t="str">
        <f>name!D5</f>
        <v>12 Other managers and proprietors</v>
      </c>
      <c r="M9" s="11">
        <v>7.9597583168624508</v>
      </c>
      <c r="N9" s="11">
        <v>8.5662188480309407</v>
      </c>
      <c r="O9" s="11">
        <v>7.9620070815531561</v>
      </c>
      <c r="P9" s="11">
        <v>9.0724422249804846</v>
      </c>
      <c r="Q9" s="11">
        <v>10.234344816247198</v>
      </c>
      <c r="S9" s="11">
        <f t="shared" ref="S9:S32" si="3">Q9-O9</f>
        <v>2.2723377346940419</v>
      </c>
      <c r="T9" s="11">
        <f>'RD T1'!T8</f>
        <v>4.738526147015973</v>
      </c>
      <c r="U9" s="11">
        <f>SUM(S9:T9)</f>
        <v>7.0108638817100148</v>
      </c>
      <c r="W9" s="10" t="str">
        <f>name!D5</f>
        <v>12 Other managers and proprietors</v>
      </c>
      <c r="X9" s="11">
        <v>6.0163492066029152</v>
      </c>
      <c r="Y9" s="11">
        <v>6.4756129798482842</v>
      </c>
      <c r="Z9" s="11">
        <v>6.7518565036960707</v>
      </c>
      <c r="AA9" s="11">
        <v>6.3865060317216429</v>
      </c>
      <c r="AB9" s="11">
        <v>7.2635235289485864</v>
      </c>
      <c r="AD9" s="11">
        <f t="shared" ref="AD9:AD32" si="4">AB9-Z9</f>
        <v>0.51166702525251573</v>
      </c>
      <c r="AE9" s="11">
        <f>'RD T1'!T37</f>
        <v>4.322065753457907</v>
      </c>
      <c r="AF9" s="11">
        <f>SUM(AD9:AE9)</f>
        <v>4.8337327787104227</v>
      </c>
    </row>
    <row r="10" spans="1:32" x14ac:dyDescent="0.2">
      <c r="A10" s="10" t="str">
        <f>name!D6</f>
        <v>21 Science, research, engineering and technology professionals</v>
      </c>
      <c r="B10" s="11">
        <v>26.13565184866232</v>
      </c>
      <c r="C10" s="11">
        <v>29.696604845027657</v>
      </c>
      <c r="D10" s="11">
        <v>30.315186121079336</v>
      </c>
      <c r="E10" s="11">
        <v>37.498490743822508</v>
      </c>
      <c r="F10" s="11">
        <v>42.557469188293872</v>
      </c>
      <c r="G10" s="11"/>
      <c r="H10" s="11">
        <f t="shared" si="2"/>
        <v>12.242283067214537</v>
      </c>
      <c r="I10" s="11">
        <f>'RD T1'!E9</f>
        <v>14.530894149472664</v>
      </c>
      <c r="J10" s="11">
        <f t="shared" ref="J10:J32" si="5">SUM(H10:I10)</f>
        <v>26.773177216687202</v>
      </c>
      <c r="L10" s="10" t="str">
        <f>name!D6</f>
        <v>21 Science, research, engineering and technology professionals</v>
      </c>
      <c r="M10" s="11">
        <v>20.458691359636095</v>
      </c>
      <c r="N10" s="11">
        <v>23.462139008038129</v>
      </c>
      <c r="O10" s="11">
        <v>22.972987337494388</v>
      </c>
      <c r="P10" s="11">
        <v>27.407032165914135</v>
      </c>
      <c r="Q10" s="11">
        <v>30.380535690279864</v>
      </c>
      <c r="R10" s="11"/>
      <c r="S10" s="11">
        <f t="shared" si="3"/>
        <v>7.4075483527854757</v>
      </c>
      <c r="T10" s="11">
        <f>'RD T1'!T9</f>
        <v>9.1482716252256893</v>
      </c>
      <c r="U10" s="11">
        <f t="shared" ref="U10:U32" si="6">SUM(S10:T10)</f>
        <v>16.555819978011165</v>
      </c>
      <c r="W10" s="10" t="str">
        <f>name!D6</f>
        <v>21 Science, research, engineering and technology professionals</v>
      </c>
      <c r="X10" s="11">
        <v>5.6769604890262677</v>
      </c>
      <c r="Y10" s="11">
        <v>6.2344658369895249</v>
      </c>
      <c r="Z10" s="11">
        <v>7.342198783584946</v>
      </c>
      <c r="AA10" s="11">
        <v>10.09145857790843</v>
      </c>
      <c r="AB10" s="11">
        <v>12.176933498014098</v>
      </c>
      <c r="AC10" s="11"/>
      <c r="AD10" s="11">
        <f t="shared" si="4"/>
        <v>4.8347347144291515</v>
      </c>
      <c r="AE10" s="11">
        <f>'RD T1'!T38</f>
        <v>5.3826225242469699</v>
      </c>
      <c r="AF10" s="11">
        <f t="shared" ref="AF10:AF32" si="7">SUM(AD10:AE10)</f>
        <v>10.217357238676122</v>
      </c>
    </row>
    <row r="11" spans="1:32" x14ac:dyDescent="0.2">
      <c r="A11" s="10" t="str">
        <f>name!D7</f>
        <v>22 Health professionals</v>
      </c>
      <c r="B11" s="11">
        <v>13.951855954474535</v>
      </c>
      <c r="C11" s="11">
        <v>16.972359070822069</v>
      </c>
      <c r="D11" s="11">
        <v>16.833764992173119</v>
      </c>
      <c r="E11" s="11">
        <v>16.423648934988638</v>
      </c>
      <c r="F11" s="11">
        <v>16.996598127961974</v>
      </c>
      <c r="G11" s="11"/>
      <c r="H11" s="11">
        <f t="shared" si="2"/>
        <v>0.16283313578885483</v>
      </c>
      <c r="I11" s="11">
        <f>'RD T1'!E10</f>
        <v>8.8735978522617494</v>
      </c>
      <c r="J11" s="11">
        <f t="shared" si="5"/>
        <v>9.0364309880506042</v>
      </c>
      <c r="L11" s="10" t="str">
        <f>name!D7</f>
        <v>22 Health professionals</v>
      </c>
      <c r="M11" s="11">
        <v>2.9536730043767525</v>
      </c>
      <c r="N11" s="11">
        <v>3.5651019220470572</v>
      </c>
      <c r="O11" s="11">
        <v>3.8722707599969826</v>
      </c>
      <c r="P11" s="11">
        <v>3.8092550169019579</v>
      </c>
      <c r="Q11" s="11">
        <v>3.9837796581101208</v>
      </c>
      <c r="R11" s="11"/>
      <c r="S11" s="11">
        <f t="shared" si="3"/>
        <v>0.11150889811313824</v>
      </c>
      <c r="T11" s="11">
        <f>'RD T1'!T10</f>
        <v>1.435415444627546</v>
      </c>
      <c r="U11" s="11">
        <f t="shared" si="6"/>
        <v>1.5469243427406842</v>
      </c>
      <c r="W11" s="10" t="str">
        <f>name!D7</f>
        <v>22 Health professionals</v>
      </c>
      <c r="X11" s="11">
        <v>10.998182950097792</v>
      </c>
      <c r="Y11" s="11">
        <v>13.407257148775008</v>
      </c>
      <c r="Z11" s="11">
        <v>12.961494232176147</v>
      </c>
      <c r="AA11" s="11">
        <v>12.614393918086687</v>
      </c>
      <c r="AB11" s="11">
        <v>13.012818469851835</v>
      </c>
      <c r="AC11" s="11"/>
      <c r="AD11" s="11">
        <f t="shared" si="4"/>
        <v>5.1324237675688167E-2</v>
      </c>
      <c r="AE11" s="11">
        <f>'RD T1'!T39</f>
        <v>7.4381824076342031</v>
      </c>
      <c r="AF11" s="11">
        <f t="shared" si="7"/>
        <v>7.4895066453098913</v>
      </c>
    </row>
    <row r="12" spans="1:32" x14ac:dyDescent="0.2">
      <c r="A12" s="10" t="str">
        <f>name!D8</f>
        <v>23 Teaching and other educational professionals</v>
      </c>
      <c r="B12" s="11">
        <v>27.616635951174089</v>
      </c>
      <c r="C12" s="11">
        <v>29.903518535244299</v>
      </c>
      <c r="D12" s="11">
        <v>29.469182743672022</v>
      </c>
      <c r="E12" s="11">
        <v>28.509951117862386</v>
      </c>
      <c r="F12" s="11">
        <v>30.552390709706398</v>
      </c>
      <c r="G12" s="11"/>
      <c r="H12" s="11">
        <f t="shared" si="2"/>
        <v>1.0832079660343759</v>
      </c>
      <c r="I12" s="11">
        <f>'RD T1'!E11</f>
        <v>15.148988942933421</v>
      </c>
      <c r="J12" s="11">
        <f t="shared" si="5"/>
        <v>16.232196908967797</v>
      </c>
      <c r="L12" s="10" t="str">
        <f>name!D8</f>
        <v>23 Teaching and other educational professionals</v>
      </c>
      <c r="M12" s="11">
        <v>8.5836524345444634</v>
      </c>
      <c r="N12" s="11">
        <v>8.809394756222682</v>
      </c>
      <c r="O12" s="11">
        <v>9.1147339661390401</v>
      </c>
      <c r="P12" s="11">
        <v>9.031111991204007</v>
      </c>
      <c r="Q12" s="11">
        <v>9.6055777067873382</v>
      </c>
      <c r="R12" s="11"/>
      <c r="S12" s="11">
        <f t="shared" si="3"/>
        <v>0.49084374064829817</v>
      </c>
      <c r="T12" s="11">
        <f>'RD T1'!T11</f>
        <v>3.9747310575344597</v>
      </c>
      <c r="U12" s="11">
        <f t="shared" si="6"/>
        <v>4.4655747981827574</v>
      </c>
      <c r="W12" s="10" t="str">
        <f>name!D8</f>
        <v>23 Teaching and other educational professionals</v>
      </c>
      <c r="X12" s="11">
        <v>19.032983516629642</v>
      </c>
      <c r="Y12" s="11">
        <v>21.094123779021633</v>
      </c>
      <c r="Z12" s="11">
        <v>20.354448777532983</v>
      </c>
      <c r="AA12" s="11">
        <v>19.478839126658407</v>
      </c>
      <c r="AB12" s="11">
        <v>20.94681300291904</v>
      </c>
      <c r="AC12" s="11"/>
      <c r="AD12" s="11">
        <f t="shared" si="4"/>
        <v>0.59236422538605638</v>
      </c>
      <c r="AE12" s="11">
        <f>'RD T1'!T40</f>
        <v>11.17425788539896</v>
      </c>
      <c r="AF12" s="11">
        <f t="shared" si="7"/>
        <v>11.766622110785017</v>
      </c>
    </row>
    <row r="13" spans="1:32" x14ac:dyDescent="0.2">
      <c r="A13" s="10" t="str">
        <f>name!D9</f>
        <v>24 Business, media and public service professionals</v>
      </c>
      <c r="B13" s="11">
        <v>26.546907401149362</v>
      </c>
      <c r="C13" s="11">
        <v>30.546413940363617</v>
      </c>
      <c r="D13" s="11">
        <v>31.958072569033074</v>
      </c>
      <c r="E13" s="11">
        <v>33.723297760829183</v>
      </c>
      <c r="F13" s="11">
        <v>37.166510781560994</v>
      </c>
      <c r="G13" s="11"/>
      <c r="H13" s="11">
        <f t="shared" si="2"/>
        <v>5.2084382125279198</v>
      </c>
      <c r="I13" s="11">
        <f>'RD T1'!E12</f>
        <v>16.466340832903786</v>
      </c>
      <c r="J13" s="11">
        <f t="shared" si="5"/>
        <v>21.674779045431706</v>
      </c>
      <c r="L13" s="10" t="str">
        <f>name!D9</f>
        <v>24 Business, media and public service professionals</v>
      </c>
      <c r="M13" s="11">
        <v>15.540848267395742</v>
      </c>
      <c r="N13" s="11">
        <v>17.017691152943808</v>
      </c>
      <c r="O13" s="11">
        <v>17.62439453766391</v>
      </c>
      <c r="P13" s="11">
        <v>18.743628743109539</v>
      </c>
      <c r="Q13" s="11">
        <v>20.249914773828863</v>
      </c>
      <c r="R13" s="11"/>
      <c r="S13" s="11">
        <f t="shared" si="3"/>
        <v>2.6255202361649523</v>
      </c>
      <c r="T13" s="11">
        <f>'RD T1'!T12</f>
        <v>8.0301937350744925</v>
      </c>
      <c r="U13" s="11">
        <f t="shared" si="6"/>
        <v>10.655713971239445</v>
      </c>
      <c r="W13" s="10" t="str">
        <f>name!D9</f>
        <v>24 Business, media and public service professionals</v>
      </c>
      <c r="X13" s="11">
        <v>11.00605913375362</v>
      </c>
      <c r="Y13" s="11">
        <v>13.528722787419815</v>
      </c>
      <c r="Z13" s="11">
        <v>14.333678031369148</v>
      </c>
      <c r="AA13" s="11">
        <v>14.97966901771958</v>
      </c>
      <c r="AB13" s="11">
        <v>16.916596007732107</v>
      </c>
      <c r="AC13" s="11"/>
      <c r="AD13" s="11">
        <f t="shared" si="4"/>
        <v>2.5829179763629586</v>
      </c>
      <c r="AE13" s="11">
        <f>'RD T1'!T41</f>
        <v>8.4361470978292949</v>
      </c>
      <c r="AF13" s="11">
        <f t="shared" si="7"/>
        <v>11.019065074192254</v>
      </c>
    </row>
    <row r="14" spans="1:32" x14ac:dyDescent="0.2">
      <c r="A14" s="10" t="str">
        <f>name!D10</f>
        <v>31 Science, engineering and technology associate professionals</v>
      </c>
      <c r="B14" s="11">
        <v>7.0296086519778598</v>
      </c>
      <c r="C14" s="11">
        <v>8.1679727418820249</v>
      </c>
      <c r="D14" s="11">
        <v>8.6900641439875983</v>
      </c>
      <c r="E14" s="11">
        <v>8.2141162916966515</v>
      </c>
      <c r="F14" s="11">
        <v>8.945655235721091</v>
      </c>
      <c r="G14" s="11"/>
      <c r="H14" s="11">
        <f t="shared" si="2"/>
        <v>0.2555910917334927</v>
      </c>
      <c r="I14" s="11">
        <f>'RD T1'!E13</f>
        <v>3.5378671891047002</v>
      </c>
      <c r="J14" s="11">
        <f t="shared" si="5"/>
        <v>3.7934582808381929</v>
      </c>
      <c r="L14" s="10" t="str">
        <f>name!D10</f>
        <v>31 Science, engineering and technology associate professionals</v>
      </c>
      <c r="M14" s="11">
        <v>4.765465513372364</v>
      </c>
      <c r="N14" s="11">
        <v>5.8208717612128948</v>
      </c>
      <c r="O14" s="11">
        <v>5.9169641307208964</v>
      </c>
      <c r="P14" s="11">
        <v>5.2203561125254936</v>
      </c>
      <c r="Q14" s="11">
        <v>5.4134243481119055</v>
      </c>
      <c r="R14" s="11"/>
      <c r="S14" s="11">
        <f t="shared" si="3"/>
        <v>-0.5035397826089909</v>
      </c>
      <c r="T14" s="11">
        <f>'RD T1'!T13</f>
        <v>1.9519016718035485</v>
      </c>
      <c r="U14" s="11">
        <f t="shared" si="6"/>
        <v>1.4483618891945576</v>
      </c>
      <c r="W14" s="10" t="str">
        <f>name!D10</f>
        <v>31 Science, engineering and technology associate professionals</v>
      </c>
      <c r="X14" s="11">
        <v>2.2641431386055038</v>
      </c>
      <c r="Y14" s="11">
        <v>2.3471009806691199</v>
      </c>
      <c r="Z14" s="11">
        <v>2.773100013266701</v>
      </c>
      <c r="AA14" s="11">
        <v>2.9937601791711677</v>
      </c>
      <c r="AB14" s="11">
        <v>3.5322308876091868</v>
      </c>
      <c r="AC14" s="11"/>
      <c r="AD14" s="11">
        <f t="shared" si="4"/>
        <v>0.75913087434248583</v>
      </c>
      <c r="AE14" s="11">
        <f>'RD T1'!T42</f>
        <v>1.5859655173011522</v>
      </c>
      <c r="AF14" s="11">
        <f t="shared" si="7"/>
        <v>2.3450963916436383</v>
      </c>
    </row>
    <row r="15" spans="1:32" x14ac:dyDescent="0.2">
      <c r="A15" s="10" t="str">
        <f>name!D11</f>
        <v>32 Health and social care associate professionals</v>
      </c>
      <c r="B15" s="11">
        <v>6.5320112227195102</v>
      </c>
      <c r="C15" s="11">
        <v>7.5581709590494492</v>
      </c>
      <c r="D15" s="11">
        <v>7.6484590081869497</v>
      </c>
      <c r="E15" s="11">
        <v>11.831646510475435</v>
      </c>
      <c r="F15" s="11">
        <v>13.551492436977192</v>
      </c>
      <c r="G15" s="11"/>
      <c r="H15" s="11">
        <f t="shared" si="2"/>
        <v>5.9030334287902422</v>
      </c>
      <c r="I15" s="11">
        <f>'RD T1'!E14</f>
        <v>6.9385771778707035</v>
      </c>
      <c r="J15" s="11">
        <f t="shared" si="5"/>
        <v>12.841610606660947</v>
      </c>
      <c r="L15" s="10" t="str">
        <f>name!D11</f>
        <v>32 Health and social care associate professionals</v>
      </c>
      <c r="M15" s="11">
        <v>1.2798042793800175</v>
      </c>
      <c r="N15" s="11">
        <v>1.3312812676214767</v>
      </c>
      <c r="O15" s="11">
        <v>1.5128781094785686</v>
      </c>
      <c r="P15" s="11">
        <v>2.003380000675886</v>
      </c>
      <c r="Q15" s="11">
        <v>2.2274272410009175</v>
      </c>
      <c r="R15" s="11"/>
      <c r="S15" s="11">
        <f t="shared" si="3"/>
        <v>0.71454913152234889</v>
      </c>
      <c r="T15" s="11">
        <f>'RD T1'!T14</f>
        <v>0.93285414706057668</v>
      </c>
      <c r="U15" s="11">
        <f t="shared" si="6"/>
        <v>1.6474032785829256</v>
      </c>
      <c r="W15" s="10" t="str">
        <f>name!D11</f>
        <v>32 Health and social care associate professionals</v>
      </c>
      <c r="X15" s="11">
        <v>5.2522069433394938</v>
      </c>
      <c r="Y15" s="11">
        <v>6.2268896914279717</v>
      </c>
      <c r="Z15" s="11">
        <v>6.135580898708378</v>
      </c>
      <c r="AA15" s="11">
        <v>9.8282665097995476</v>
      </c>
      <c r="AB15" s="11">
        <v>11.324065195976278</v>
      </c>
      <c r="AC15" s="11"/>
      <c r="AD15" s="11">
        <f t="shared" si="4"/>
        <v>5.1884842972678999</v>
      </c>
      <c r="AE15" s="11">
        <f>'RD T1'!T43</f>
        <v>6.0057230308101266</v>
      </c>
      <c r="AF15" s="11">
        <f t="shared" si="7"/>
        <v>11.194207328078026</v>
      </c>
    </row>
    <row r="16" spans="1:32" x14ac:dyDescent="0.2">
      <c r="A16" s="10" t="str">
        <f>name!D12</f>
        <v>33 Protective service occupations</v>
      </c>
      <c r="B16" s="11">
        <v>4.8438469002589946</v>
      </c>
      <c r="C16" s="11">
        <v>4.8681578431362613</v>
      </c>
      <c r="D16" s="11">
        <v>5.1144963736399252</v>
      </c>
      <c r="E16" s="11">
        <v>4.5048811618872842</v>
      </c>
      <c r="F16" s="11">
        <v>4.8380043184485562</v>
      </c>
      <c r="G16" s="11"/>
      <c r="H16" s="11">
        <f t="shared" si="2"/>
        <v>-0.27649205519136899</v>
      </c>
      <c r="I16" s="11">
        <f>'RD T1'!E15</f>
        <v>1.6006759407915032</v>
      </c>
      <c r="J16" s="11">
        <f t="shared" si="5"/>
        <v>1.3241838856001342</v>
      </c>
      <c r="L16" s="10" t="str">
        <f>name!D12</f>
        <v>33 Protective service occupations</v>
      </c>
      <c r="M16" s="11">
        <v>3.7452032930194115</v>
      </c>
      <c r="N16" s="11">
        <v>3.6238628406878437</v>
      </c>
      <c r="O16" s="11">
        <v>3.7429403280524429</v>
      </c>
      <c r="P16" s="11">
        <v>3.2501532755136737</v>
      </c>
      <c r="Q16" s="11">
        <v>3.2210719240090344</v>
      </c>
      <c r="R16" s="11"/>
      <c r="S16" s="11">
        <f t="shared" si="3"/>
        <v>-0.52186840404340851</v>
      </c>
      <c r="T16" s="11">
        <f>'RD T1'!T15</f>
        <v>0.91531312869048853</v>
      </c>
      <c r="U16" s="11">
        <f t="shared" si="6"/>
        <v>0.39344472464708002</v>
      </c>
      <c r="W16" s="10" t="str">
        <f>name!D12</f>
        <v>33 Protective service occupations</v>
      </c>
      <c r="X16" s="11">
        <v>1.0986436072395742</v>
      </c>
      <c r="Y16" s="11">
        <v>1.2442950024484145</v>
      </c>
      <c r="Z16" s="11">
        <v>1.3715560455874818</v>
      </c>
      <c r="AA16" s="11">
        <v>1.2547278863736149</v>
      </c>
      <c r="AB16" s="11">
        <v>1.6169323944395253</v>
      </c>
      <c r="AC16" s="11"/>
      <c r="AD16" s="11">
        <f t="shared" si="4"/>
        <v>0.24537634885204351</v>
      </c>
      <c r="AE16" s="11">
        <f>'RD T1'!T44</f>
        <v>0.68536281210101446</v>
      </c>
      <c r="AF16" s="11">
        <f t="shared" si="7"/>
        <v>0.93073916095305798</v>
      </c>
    </row>
    <row r="17" spans="1:32" x14ac:dyDescent="0.2">
      <c r="A17" s="10" t="str">
        <f>name!D13</f>
        <v>34 Culture, media and sports occupations</v>
      </c>
      <c r="B17" s="11">
        <v>10.284912740143916</v>
      </c>
      <c r="C17" s="11">
        <v>9.6294284762620261</v>
      </c>
      <c r="D17" s="11">
        <v>10.148660496332841</v>
      </c>
      <c r="E17" s="11">
        <v>9.2038082153143925</v>
      </c>
      <c r="F17" s="11">
        <v>9.8776011698303581</v>
      </c>
      <c r="G17" s="11"/>
      <c r="H17" s="11">
        <f t="shared" si="2"/>
        <v>-0.27105932650248299</v>
      </c>
      <c r="I17" s="11">
        <f>'RD T1'!E16</f>
        <v>4.4446011248050468</v>
      </c>
      <c r="J17" s="11">
        <f t="shared" si="5"/>
        <v>4.1735417983025638</v>
      </c>
      <c r="L17" s="10" t="str">
        <f>name!D13</f>
        <v>34 Culture, media and sports occupations</v>
      </c>
      <c r="M17" s="11">
        <v>5.4003943908870395</v>
      </c>
      <c r="N17" s="11">
        <v>4.8699511287505493</v>
      </c>
      <c r="O17" s="11">
        <v>4.8228734757864302</v>
      </c>
      <c r="P17" s="11">
        <v>4.2819047072479357</v>
      </c>
      <c r="Q17" s="11">
        <v>4.6915672154563284</v>
      </c>
      <c r="R17" s="11"/>
      <c r="S17" s="11">
        <f t="shared" si="3"/>
        <v>-0.13130626033010184</v>
      </c>
      <c r="T17" s="11">
        <f>'RD T1'!T16</f>
        <v>1.7731722128665197</v>
      </c>
      <c r="U17" s="11">
        <f t="shared" si="6"/>
        <v>1.6418659525364179</v>
      </c>
      <c r="W17" s="10" t="str">
        <f>name!D13</f>
        <v>34 Culture, media and sports occupations</v>
      </c>
      <c r="X17" s="11">
        <v>4.8845183492568793</v>
      </c>
      <c r="Y17" s="11">
        <v>4.7594773475114796</v>
      </c>
      <c r="Z17" s="11">
        <v>5.3257870205464117</v>
      </c>
      <c r="AA17" s="11">
        <v>4.9219035080664479</v>
      </c>
      <c r="AB17" s="11">
        <v>5.186033954374027</v>
      </c>
      <c r="AC17" s="11"/>
      <c r="AD17" s="11">
        <f t="shared" si="4"/>
        <v>-0.1397530661723847</v>
      </c>
      <c r="AE17" s="11">
        <f>'RD T1'!T45</f>
        <v>2.6714289119385253</v>
      </c>
      <c r="AF17" s="11">
        <f t="shared" si="7"/>
        <v>2.5316758457661406</v>
      </c>
    </row>
    <row r="18" spans="1:32" x14ac:dyDescent="0.2">
      <c r="A18" s="10" t="str">
        <f>name!D14</f>
        <v>35 Business and public service associate professionals</v>
      </c>
      <c r="B18" s="11">
        <v>25.397518795947047</v>
      </c>
      <c r="C18" s="11">
        <v>27.568028150227004</v>
      </c>
      <c r="D18" s="11">
        <v>27.809749826358043</v>
      </c>
      <c r="E18" s="11">
        <v>28.50152709610629</v>
      </c>
      <c r="F18" s="11">
        <v>30.311336507901515</v>
      </c>
      <c r="G18" s="11"/>
      <c r="H18" s="11">
        <f t="shared" si="2"/>
        <v>2.501586681543472</v>
      </c>
      <c r="I18" s="11">
        <f>'RD T1'!E17</f>
        <v>13.352024470185764</v>
      </c>
      <c r="J18" s="11">
        <f t="shared" si="5"/>
        <v>15.853611151729236</v>
      </c>
      <c r="L18" s="10" t="str">
        <f>name!D14</f>
        <v>35 Business and public service associate professionals</v>
      </c>
      <c r="M18" s="11">
        <v>13.145276376160657</v>
      </c>
      <c r="N18" s="11">
        <v>14.026093963953151</v>
      </c>
      <c r="O18" s="11">
        <v>14.263727812131748</v>
      </c>
      <c r="P18" s="11">
        <v>14.390319634077398</v>
      </c>
      <c r="Q18" s="11">
        <v>14.857055669329606</v>
      </c>
      <c r="R18" s="11"/>
      <c r="S18" s="11">
        <f t="shared" si="3"/>
        <v>0.59332785719785797</v>
      </c>
      <c r="T18" s="11">
        <f>'RD T1'!T17</f>
        <v>5.5767450209475911</v>
      </c>
      <c r="U18" s="11">
        <f t="shared" si="6"/>
        <v>6.170072878145449</v>
      </c>
      <c r="W18" s="10" t="str">
        <f>name!D14</f>
        <v>35 Business and public service associate professionals</v>
      </c>
      <c r="X18" s="11">
        <v>12.252242419786377</v>
      </c>
      <c r="Y18" s="11">
        <v>13.54193418627391</v>
      </c>
      <c r="Z18" s="11">
        <v>13.546022014226294</v>
      </c>
      <c r="AA18" s="11">
        <v>14.111207462028915</v>
      </c>
      <c r="AB18" s="11">
        <v>15.454280838571917</v>
      </c>
      <c r="AC18" s="11"/>
      <c r="AD18" s="11">
        <f t="shared" si="4"/>
        <v>1.9082588243456229</v>
      </c>
      <c r="AE18" s="11">
        <f>'RD T1'!T46</f>
        <v>7.7752794492381732</v>
      </c>
      <c r="AF18" s="11">
        <f t="shared" si="7"/>
        <v>9.683538273583796</v>
      </c>
    </row>
    <row r="19" spans="1:32" x14ac:dyDescent="0.2">
      <c r="A19" s="10" t="str">
        <f>name!D15</f>
        <v>41 Administrative occupations</v>
      </c>
      <c r="B19" s="11">
        <v>32.902082805130661</v>
      </c>
      <c r="C19" s="11">
        <v>32.75983460961119</v>
      </c>
      <c r="D19" s="11">
        <v>33.136964211753998</v>
      </c>
      <c r="E19" s="11">
        <v>33.854857549050529</v>
      </c>
      <c r="F19" s="11">
        <v>32.236238227991514</v>
      </c>
      <c r="G19" s="11"/>
      <c r="H19" s="11">
        <f t="shared" si="2"/>
        <v>-0.90072598376248436</v>
      </c>
      <c r="I19" s="11">
        <f>'RD T1'!E18</f>
        <v>16.808602553208978</v>
      </c>
      <c r="J19" s="11">
        <f t="shared" si="5"/>
        <v>15.907876569446493</v>
      </c>
      <c r="L19" s="10" t="str">
        <f>name!D15</f>
        <v>41 Administrative occupations</v>
      </c>
      <c r="M19" s="11">
        <v>8.0365042405362512</v>
      </c>
      <c r="N19" s="11">
        <v>7.6889568067512633</v>
      </c>
      <c r="O19" s="11">
        <v>8.8283424262956363</v>
      </c>
      <c r="P19" s="11">
        <v>9.2042328630588273</v>
      </c>
      <c r="Q19" s="11">
        <v>9.9926853913761775</v>
      </c>
      <c r="R19" s="11"/>
      <c r="S19" s="11">
        <f t="shared" si="3"/>
        <v>1.1643429650805412</v>
      </c>
      <c r="T19" s="11">
        <f>'RD T1'!T18</f>
        <v>3.4847568306566452</v>
      </c>
      <c r="U19" s="11">
        <f t="shared" si="6"/>
        <v>4.649099795737186</v>
      </c>
      <c r="W19" s="10" t="str">
        <f>name!D15</f>
        <v>41 Administrative occupations</v>
      </c>
      <c r="X19" s="11">
        <v>24.865578564594415</v>
      </c>
      <c r="Y19" s="11">
        <v>25.070877802859922</v>
      </c>
      <c r="Z19" s="11">
        <v>24.30862178545836</v>
      </c>
      <c r="AA19" s="11">
        <v>24.650624685991691</v>
      </c>
      <c r="AB19" s="11">
        <v>22.243552836615319</v>
      </c>
      <c r="AC19" s="11"/>
      <c r="AD19" s="11">
        <f t="shared" si="4"/>
        <v>-2.0650689488430416</v>
      </c>
      <c r="AE19" s="11">
        <f>'RD T1'!T47</f>
        <v>13.323845722552333</v>
      </c>
      <c r="AF19" s="11">
        <f t="shared" si="7"/>
        <v>11.258776773709291</v>
      </c>
    </row>
    <row r="20" spans="1:32" x14ac:dyDescent="0.2">
      <c r="A20" s="10" t="str">
        <f>name!D16</f>
        <v>42 Secretarial and related occupations</v>
      </c>
      <c r="B20" s="11">
        <v>10.721232268742767</v>
      </c>
      <c r="C20" s="11">
        <v>9.7078361247623537</v>
      </c>
      <c r="D20" s="11">
        <v>9.3270507708637922</v>
      </c>
      <c r="E20" s="11">
        <v>8.3931212895897431</v>
      </c>
      <c r="F20" s="11">
        <v>6.344358766809429</v>
      </c>
      <c r="G20" s="11"/>
      <c r="H20" s="11">
        <f t="shared" si="2"/>
        <v>-2.9826920040543632</v>
      </c>
      <c r="I20" s="11">
        <f>'RD T1'!E19</f>
        <v>4.1397690952080231</v>
      </c>
      <c r="J20" s="11">
        <f t="shared" si="5"/>
        <v>1.1570770911536599</v>
      </c>
      <c r="L20" s="10" t="str">
        <f>name!D16</f>
        <v>42 Secretarial and related occupations</v>
      </c>
      <c r="M20" s="11">
        <v>0.46939386137959088</v>
      </c>
      <c r="N20" s="11">
        <v>0.38670901503694088</v>
      </c>
      <c r="O20" s="11">
        <v>0.35202604365859164</v>
      </c>
      <c r="P20" s="11">
        <v>0.34039710965472336</v>
      </c>
      <c r="Q20" s="11">
        <v>0.38049925799689277</v>
      </c>
      <c r="R20" s="11"/>
      <c r="S20" s="11">
        <f t="shared" si="3"/>
        <v>2.8473214338301134E-2</v>
      </c>
      <c r="T20" s="11">
        <f>'RD T1'!T19</f>
        <v>0.11272047396676986</v>
      </c>
      <c r="U20" s="11">
        <f t="shared" si="6"/>
        <v>0.14119368830507101</v>
      </c>
      <c r="W20" s="10" t="str">
        <f>name!D16</f>
        <v>42 Secretarial and related occupations</v>
      </c>
      <c r="X20" s="11">
        <v>10.251838407363174</v>
      </c>
      <c r="Y20" s="11">
        <v>9.3211271097254169</v>
      </c>
      <c r="Z20" s="11">
        <v>8.9750247272051968</v>
      </c>
      <c r="AA20" s="11">
        <v>8.0527241799350175</v>
      </c>
      <c r="AB20" s="11">
        <v>5.9638595088125355</v>
      </c>
      <c r="AC20" s="11"/>
      <c r="AD20" s="11">
        <f t="shared" si="4"/>
        <v>-3.0111652183926614</v>
      </c>
      <c r="AE20" s="11">
        <f>'RD T1'!T48</f>
        <v>4.0270486212412537</v>
      </c>
      <c r="AF20" s="11">
        <f t="shared" si="7"/>
        <v>1.0158834028485924</v>
      </c>
    </row>
    <row r="21" spans="1:32" x14ac:dyDescent="0.2">
      <c r="A21" s="10" t="str">
        <f>name!D17</f>
        <v>51 Skilled agricultural and related trades</v>
      </c>
      <c r="B21" s="11">
        <v>3.6003629781646915</v>
      </c>
      <c r="C21" s="11">
        <v>4.125546924705576</v>
      </c>
      <c r="D21" s="11">
        <v>3.205669855519699</v>
      </c>
      <c r="E21" s="11">
        <v>3.2727891163771163</v>
      </c>
      <c r="F21" s="11">
        <v>3.7966410449624908</v>
      </c>
      <c r="G21" s="11"/>
      <c r="H21" s="11">
        <f t="shared" si="2"/>
        <v>0.59097118944279181</v>
      </c>
      <c r="I21" s="11">
        <f>'RD T1'!E20</f>
        <v>1.9191063049483661</v>
      </c>
      <c r="J21" s="11">
        <f t="shared" si="5"/>
        <v>2.5100774943911581</v>
      </c>
      <c r="L21" s="10" t="str">
        <f>name!D17</f>
        <v>51 Skilled agricultural and related trades</v>
      </c>
      <c r="M21" s="11">
        <v>2.7732679711998793</v>
      </c>
      <c r="N21" s="11">
        <v>3.499514057368553</v>
      </c>
      <c r="O21" s="11">
        <v>2.4021621006802762</v>
      </c>
      <c r="P21" s="11">
        <v>2.3839786523583295</v>
      </c>
      <c r="Q21" s="11">
        <v>2.683760960159852</v>
      </c>
      <c r="R21" s="11"/>
      <c r="S21" s="11">
        <f t="shared" si="3"/>
        <v>0.28159885947957575</v>
      </c>
      <c r="T21" s="11">
        <f>'RD T1'!T20</f>
        <v>1.2690612763679907</v>
      </c>
      <c r="U21" s="11">
        <f t="shared" si="6"/>
        <v>1.5506601358475665</v>
      </c>
      <c r="W21" s="10" t="str">
        <f>name!D17</f>
        <v>51 Skilled agricultural and related trades</v>
      </c>
      <c r="X21" s="11">
        <v>0.82709500696481031</v>
      </c>
      <c r="Y21" s="11">
        <v>0.62603286733702046</v>
      </c>
      <c r="Z21" s="11">
        <v>0.80350775483942427</v>
      </c>
      <c r="AA21" s="11">
        <v>0.88881046401878705</v>
      </c>
      <c r="AB21" s="11">
        <v>1.1128800848026419</v>
      </c>
      <c r="AC21" s="11"/>
      <c r="AD21" s="11">
        <f t="shared" si="4"/>
        <v>0.30937232996321762</v>
      </c>
      <c r="AE21" s="11">
        <f>'RD T1'!T49</f>
        <v>0.65004502858037538</v>
      </c>
      <c r="AF21" s="11">
        <f t="shared" si="7"/>
        <v>0.959417358543593</v>
      </c>
    </row>
    <row r="22" spans="1:32" x14ac:dyDescent="0.2">
      <c r="A22" s="10" t="str">
        <f>name!D18</f>
        <v>52 Skilled metal, electrical and electronic trades</v>
      </c>
      <c r="B22" s="11">
        <v>12.584244848944888</v>
      </c>
      <c r="C22" s="11">
        <v>13.563840084275697</v>
      </c>
      <c r="D22" s="11">
        <v>11.703844151615607</v>
      </c>
      <c r="E22" s="11">
        <v>11.912238142657596</v>
      </c>
      <c r="F22" s="11">
        <v>11.517245048947474</v>
      </c>
      <c r="G22" s="11"/>
      <c r="H22" s="11">
        <f t="shared" si="2"/>
        <v>-0.18659910266813284</v>
      </c>
      <c r="I22" s="11">
        <f>'RD T1'!E21</f>
        <v>4.4942896411058406</v>
      </c>
      <c r="J22" s="11">
        <f t="shared" si="5"/>
        <v>4.3076905384377078</v>
      </c>
      <c r="L22" s="10" t="str">
        <f>name!D18</f>
        <v>52 Skilled metal, electrical and electronic trades</v>
      </c>
      <c r="M22" s="11">
        <v>12.283337488193682</v>
      </c>
      <c r="N22" s="11">
        <v>13.027942401757755</v>
      </c>
      <c r="O22" s="11">
        <v>11.319689872876031</v>
      </c>
      <c r="P22" s="11">
        <v>11.208871015908953</v>
      </c>
      <c r="Q22" s="11">
        <v>10.585407328328472</v>
      </c>
      <c r="R22" s="11"/>
      <c r="S22" s="11">
        <f t="shared" si="3"/>
        <v>-0.73428254454755937</v>
      </c>
      <c r="T22" s="11">
        <f>'RD T1'!T21</f>
        <v>4.0807071598940512</v>
      </c>
      <c r="U22" s="11">
        <f t="shared" si="6"/>
        <v>3.3464246153464918</v>
      </c>
      <c r="W22" s="10" t="str">
        <f>name!D18</f>
        <v>52 Skilled metal, electrical and electronic trades</v>
      </c>
      <c r="X22" s="11">
        <v>0.30090736075118485</v>
      </c>
      <c r="Y22" s="11">
        <v>0.53589768251793346</v>
      </c>
      <c r="Z22" s="11">
        <v>0.38415427873957203</v>
      </c>
      <c r="AA22" s="11">
        <v>0.70336712674864543</v>
      </c>
      <c r="AB22" s="11">
        <v>0.93183772061899939</v>
      </c>
      <c r="AC22" s="11"/>
      <c r="AD22" s="11">
        <f t="shared" si="4"/>
        <v>0.54768344187942741</v>
      </c>
      <c r="AE22" s="11">
        <f>'RD T1'!T50</f>
        <v>0.41358248121178937</v>
      </c>
      <c r="AF22" s="11">
        <f t="shared" si="7"/>
        <v>0.96126592309121683</v>
      </c>
    </row>
    <row r="23" spans="1:32" x14ac:dyDescent="0.2">
      <c r="A23" s="10" t="str">
        <f>name!D19</f>
        <v>53 Skilled construction and building trades</v>
      </c>
      <c r="B23" s="11">
        <v>11.03501672634428</v>
      </c>
      <c r="C23" s="11">
        <v>11.184709932888271</v>
      </c>
      <c r="D23" s="11">
        <v>10.01767445325938</v>
      </c>
      <c r="E23" s="11">
        <v>10.269842080940466</v>
      </c>
      <c r="F23" s="11">
        <v>9.3683309460920459</v>
      </c>
      <c r="G23" s="11"/>
      <c r="H23" s="11">
        <f t="shared" si="2"/>
        <v>-0.64934350716733391</v>
      </c>
      <c r="I23" s="11">
        <f>'RD T1'!E22</f>
        <v>4.1583212711251205</v>
      </c>
      <c r="J23" s="11">
        <f t="shared" si="5"/>
        <v>3.5089777639577866</v>
      </c>
      <c r="L23" s="10" t="str">
        <f>name!D19</f>
        <v>53 Skilled construction and building trades</v>
      </c>
      <c r="M23" s="11">
        <v>10.858125362908357</v>
      </c>
      <c r="N23" s="11">
        <v>10.962023093077605</v>
      </c>
      <c r="O23" s="11">
        <v>9.8049817933152852</v>
      </c>
      <c r="P23" s="11">
        <v>10.129238291621441</v>
      </c>
      <c r="Q23" s="11">
        <v>9.1996974322966363</v>
      </c>
      <c r="R23" s="11"/>
      <c r="S23" s="11">
        <f t="shared" si="3"/>
        <v>-0.60528436101864891</v>
      </c>
      <c r="T23" s="11">
        <f>'RD T1'!T22</f>
        <v>4.0767977162023321</v>
      </c>
      <c r="U23" s="11">
        <f t="shared" si="6"/>
        <v>3.4715133551836832</v>
      </c>
      <c r="W23" s="10" t="str">
        <f>name!D19</f>
        <v>53 Skilled construction and building trades</v>
      </c>
      <c r="X23" s="11">
        <v>0.17689136343591058</v>
      </c>
      <c r="Y23" s="11">
        <v>0.22268683981065393</v>
      </c>
      <c r="Z23" s="11">
        <v>0.2126926599440791</v>
      </c>
      <c r="AA23" s="11">
        <v>0.14060378931902123</v>
      </c>
      <c r="AB23" s="11">
        <v>0.16863351379541128</v>
      </c>
      <c r="AC23" s="11"/>
      <c r="AD23" s="11">
        <f t="shared" si="4"/>
        <v>-4.4059146148667822E-2</v>
      </c>
      <c r="AE23" s="11">
        <f>'RD T1'!T51</f>
        <v>8.1523554922788496E-2</v>
      </c>
      <c r="AF23" s="11">
        <f t="shared" si="7"/>
        <v>3.7464408774120675E-2</v>
      </c>
    </row>
    <row r="24" spans="1:32" x14ac:dyDescent="0.2">
      <c r="A24" s="10" t="str">
        <f>name!D20</f>
        <v>54 Textiles, printing and other skilled trades</v>
      </c>
      <c r="B24" s="11">
        <v>9.3275445320256534</v>
      </c>
      <c r="C24" s="11">
        <v>8.6564276749271993</v>
      </c>
      <c r="D24" s="11">
        <v>7.8799382312740098</v>
      </c>
      <c r="E24" s="11">
        <v>8.595786279777883</v>
      </c>
      <c r="F24" s="11">
        <v>9.0280856099033464</v>
      </c>
      <c r="G24" s="11"/>
      <c r="H24" s="11">
        <f t="shared" si="2"/>
        <v>1.1481473786293366</v>
      </c>
      <c r="I24" s="11">
        <f>'RD T1'!E23</f>
        <v>3.7381073401404841</v>
      </c>
      <c r="J24" s="11">
        <f t="shared" si="5"/>
        <v>4.8862547187698206</v>
      </c>
      <c r="L24" s="10" t="str">
        <f>name!D20</f>
        <v>54 Textiles, printing and other skilled trades</v>
      </c>
      <c r="M24" s="11">
        <v>5.796561032116422</v>
      </c>
      <c r="N24" s="11">
        <v>5.4323401949051151</v>
      </c>
      <c r="O24" s="11">
        <v>4.4977372775205673</v>
      </c>
      <c r="P24" s="11">
        <v>4.9590778616464544</v>
      </c>
      <c r="Q24" s="11">
        <v>5.187969067748698</v>
      </c>
      <c r="R24" s="11"/>
      <c r="S24" s="11">
        <f t="shared" si="3"/>
        <v>0.69023179022813075</v>
      </c>
      <c r="T24" s="11">
        <f>'RD T1'!T23</f>
        <v>1.6176135441854917</v>
      </c>
      <c r="U24" s="11">
        <f t="shared" si="6"/>
        <v>2.3078453344136225</v>
      </c>
      <c r="W24" s="10" t="str">
        <f>name!D20</f>
        <v>54 Textiles, printing and other skilled trades</v>
      </c>
      <c r="X24" s="11">
        <v>3.5309834999092486</v>
      </c>
      <c r="Y24" s="11">
        <v>3.2240874800220749</v>
      </c>
      <c r="Z24" s="11">
        <v>3.3822009537534479</v>
      </c>
      <c r="AA24" s="11">
        <v>3.6367084181314402</v>
      </c>
      <c r="AB24" s="11">
        <v>3.8401165421546488</v>
      </c>
      <c r="AC24" s="11"/>
      <c r="AD24" s="11">
        <f t="shared" si="4"/>
        <v>0.45791558840120095</v>
      </c>
      <c r="AE24" s="11">
        <f>'RD T1'!T52</f>
        <v>2.1204937959549919</v>
      </c>
      <c r="AF24" s="11">
        <f t="shared" si="7"/>
        <v>2.5784093843561928</v>
      </c>
    </row>
    <row r="25" spans="1:32" x14ac:dyDescent="0.2">
      <c r="A25" s="10" t="str">
        <f>name!D21</f>
        <v>61 Caring personal service occupations</v>
      </c>
      <c r="B25" s="11">
        <v>32.302127899765523</v>
      </c>
      <c r="C25" s="11">
        <v>33.826252226128766</v>
      </c>
      <c r="D25" s="11">
        <v>31.896839976731506</v>
      </c>
      <c r="E25" s="11">
        <v>33.08766396367885</v>
      </c>
      <c r="F25" s="11">
        <v>35.343197907902315</v>
      </c>
      <c r="G25" s="11"/>
      <c r="H25" s="11">
        <f t="shared" si="2"/>
        <v>3.4463579311708088</v>
      </c>
      <c r="I25" s="11">
        <f>'RD T1'!E24</f>
        <v>18.707140661981597</v>
      </c>
      <c r="J25" s="11">
        <f t="shared" si="5"/>
        <v>22.153498593152406</v>
      </c>
      <c r="L25" s="10" t="str">
        <f>name!D21</f>
        <v>61 Caring personal service occupations</v>
      </c>
      <c r="M25" s="11">
        <v>5.7178867187773292</v>
      </c>
      <c r="N25" s="11">
        <v>5.8055778429335092</v>
      </c>
      <c r="O25" s="11">
        <v>5.7090626056274649</v>
      </c>
      <c r="P25" s="11">
        <v>6.8221240206246074</v>
      </c>
      <c r="Q25" s="11">
        <v>7.9078764358658589</v>
      </c>
      <c r="R25" s="11"/>
      <c r="S25" s="11">
        <f t="shared" si="3"/>
        <v>2.1988138302383939</v>
      </c>
      <c r="T25" s="11">
        <f>'RD T1'!T24</f>
        <v>3.1073414185105275</v>
      </c>
      <c r="U25" s="11">
        <f t="shared" si="6"/>
        <v>5.3061552487489214</v>
      </c>
      <c r="W25" s="10" t="str">
        <f>name!D21</f>
        <v>61 Caring personal service occupations</v>
      </c>
      <c r="X25" s="11">
        <v>26.584241180988187</v>
      </c>
      <c r="Y25" s="11">
        <v>28.020674383195281</v>
      </c>
      <c r="Z25" s="11">
        <v>26.18777737110404</v>
      </c>
      <c r="AA25" s="11">
        <v>26.265539943054225</v>
      </c>
      <c r="AB25" s="11">
        <v>27.435321472036499</v>
      </c>
      <c r="AC25" s="11"/>
      <c r="AD25" s="11">
        <f t="shared" si="4"/>
        <v>1.2475441009324584</v>
      </c>
      <c r="AE25" s="11">
        <f>'RD T1'!T53</f>
        <v>15.59979924347107</v>
      </c>
      <c r="AF25" s="11">
        <f t="shared" si="7"/>
        <v>16.847343344403527</v>
      </c>
    </row>
    <row r="26" spans="1:32" x14ac:dyDescent="0.2">
      <c r="A26" s="10" t="str">
        <f>name!D22</f>
        <v>62 Leisure, travel and related personal service occupations</v>
      </c>
      <c r="B26" s="11">
        <v>10.164784485506207</v>
      </c>
      <c r="C26" s="11">
        <v>10.634332332218742</v>
      </c>
      <c r="D26" s="11">
        <v>9.6396866108711237</v>
      </c>
      <c r="E26" s="11">
        <v>9.0449459129244971</v>
      </c>
      <c r="F26" s="11">
        <v>9.2458897279799839</v>
      </c>
      <c r="G26" s="11"/>
      <c r="H26" s="11">
        <f t="shared" si="2"/>
        <v>-0.39379688289113979</v>
      </c>
      <c r="I26" s="11">
        <f>'RD T1'!E25</f>
        <v>4.6261903411415188</v>
      </c>
      <c r="J26" s="11">
        <f t="shared" si="5"/>
        <v>4.232393458250379</v>
      </c>
      <c r="L26" s="10" t="str">
        <f>name!D22</f>
        <v>62 Leisure, travel and related personal service occupations</v>
      </c>
      <c r="M26" s="11">
        <v>3.0937198127457246</v>
      </c>
      <c r="N26" s="11">
        <v>3.4409670146252211</v>
      </c>
      <c r="O26" s="11">
        <v>3.0014540887433481</v>
      </c>
      <c r="P26" s="11">
        <v>2.9405374682257439</v>
      </c>
      <c r="Q26" s="11">
        <v>3.2593041928306419</v>
      </c>
      <c r="R26" s="11"/>
      <c r="S26" s="11">
        <f t="shared" si="3"/>
        <v>0.25785010408729381</v>
      </c>
      <c r="T26" s="11">
        <f>'RD T1'!T25</f>
        <v>1.3323741105970885</v>
      </c>
      <c r="U26" s="11">
        <f t="shared" si="6"/>
        <v>1.5902242146843824</v>
      </c>
      <c r="W26" s="10" t="str">
        <f>name!D22</f>
        <v>62 Leisure, travel and related personal service occupations</v>
      </c>
      <c r="X26" s="11">
        <v>7.0710646727604773</v>
      </c>
      <c r="Y26" s="11">
        <v>7.1933653175935284</v>
      </c>
      <c r="Z26" s="11">
        <v>6.6382325221277698</v>
      </c>
      <c r="AA26" s="11">
        <v>6.1044084446987483</v>
      </c>
      <c r="AB26" s="11">
        <v>5.9865855351493513</v>
      </c>
      <c r="AC26" s="11"/>
      <c r="AD26" s="11">
        <f t="shared" si="4"/>
        <v>-0.6516469869784185</v>
      </c>
      <c r="AE26" s="11">
        <f>'RD T1'!T54</f>
        <v>3.2938162305444298</v>
      </c>
      <c r="AF26" s="11">
        <f t="shared" si="7"/>
        <v>2.6421692435660113</v>
      </c>
    </row>
    <row r="27" spans="1:32" x14ac:dyDescent="0.2">
      <c r="A27" s="10" t="str">
        <f>name!D23</f>
        <v>63 Community and civil enforcement occupations</v>
      </c>
      <c r="B27" s="11">
        <v>0.4284186925749055</v>
      </c>
      <c r="C27" s="11">
        <v>0.37524844925008721</v>
      </c>
      <c r="D27" s="11">
        <v>0.45233656365771735</v>
      </c>
      <c r="E27" s="11">
        <v>0.34845884403300964</v>
      </c>
      <c r="F27" s="11">
        <v>0.3744730198361077</v>
      </c>
      <c r="G27" s="11"/>
      <c r="H27" s="11">
        <f t="shared" si="2"/>
        <v>-7.7863543821609649E-2</v>
      </c>
      <c r="I27" s="11">
        <f>'RD T1'!E26</f>
        <v>0.17985158965587955</v>
      </c>
      <c r="J27" s="11">
        <f t="shared" si="5"/>
        <v>0.1019880458342699</v>
      </c>
      <c r="L27" s="10" t="str">
        <f>name!D23</f>
        <v>63 Community and civil enforcement occupations</v>
      </c>
      <c r="M27" s="11">
        <v>0.3198522269525752</v>
      </c>
      <c r="N27" s="11">
        <v>0.24108332791995279</v>
      </c>
      <c r="O27" s="11">
        <v>0.34068429111093929</v>
      </c>
      <c r="P27" s="11">
        <v>0.19312391020876493</v>
      </c>
      <c r="Q27" s="11">
        <v>0.21918314316556689</v>
      </c>
      <c r="R27" s="11"/>
      <c r="S27" s="11">
        <f t="shared" si="3"/>
        <v>-0.1215011479453724</v>
      </c>
      <c r="T27" s="11">
        <f>'RD T1'!T26</f>
        <v>8.7130973439819834E-2</v>
      </c>
      <c r="U27" s="11">
        <f t="shared" si="6"/>
        <v>-3.4370174505552561E-2</v>
      </c>
      <c r="W27" s="10" t="str">
        <f>name!D23</f>
        <v>63 Community and civil enforcement occupations</v>
      </c>
      <c r="X27" s="11">
        <v>0.1085664656223303</v>
      </c>
      <c r="Y27" s="11">
        <v>0.13416512133013397</v>
      </c>
      <c r="Z27" s="11">
        <v>0.1116522725467779</v>
      </c>
      <c r="AA27" s="11">
        <v>0.15533493382424468</v>
      </c>
      <c r="AB27" s="11">
        <v>0.15528987667054123</v>
      </c>
      <c r="AC27" s="11"/>
      <c r="AD27" s="11">
        <f t="shared" si="4"/>
        <v>4.3637604123763329E-2</v>
      </c>
      <c r="AE27" s="11">
        <f>'RD T1'!T55</f>
        <v>9.2720616216059717E-2</v>
      </c>
      <c r="AF27" s="11">
        <f t="shared" si="7"/>
        <v>0.13635822033982303</v>
      </c>
    </row>
    <row r="28" spans="1:32" x14ac:dyDescent="0.2">
      <c r="A28" s="10" t="str">
        <f>name!D24</f>
        <v>71 Sales occupations</v>
      </c>
      <c r="B28" s="11">
        <v>23.458218752483063</v>
      </c>
      <c r="C28" s="11">
        <v>23.623097735516545</v>
      </c>
      <c r="D28" s="11">
        <v>23.566354820981552</v>
      </c>
      <c r="E28" s="11">
        <v>23.383104108669524</v>
      </c>
      <c r="F28" s="11">
        <v>22.807458695683824</v>
      </c>
      <c r="G28" s="11"/>
      <c r="H28" s="11">
        <f t="shared" si="2"/>
        <v>-0.75889612529772776</v>
      </c>
      <c r="I28" s="11">
        <f>'RD T1'!E27</f>
        <v>10.224325962391109</v>
      </c>
      <c r="J28" s="11">
        <f t="shared" si="5"/>
        <v>9.4654298370933816</v>
      </c>
      <c r="L28" s="10" t="str">
        <f>name!D24</f>
        <v>71 Sales occupations</v>
      </c>
      <c r="M28" s="11">
        <v>10.030815095701092</v>
      </c>
      <c r="N28" s="11">
        <v>10.62547800149528</v>
      </c>
      <c r="O28" s="11">
        <v>10.569276400578858</v>
      </c>
      <c r="P28" s="11">
        <v>10.643174718661513</v>
      </c>
      <c r="Q28" s="11">
        <v>10.74497139593586</v>
      </c>
      <c r="R28" s="11"/>
      <c r="S28" s="11">
        <f t="shared" si="3"/>
        <v>0.17569499535700217</v>
      </c>
      <c r="T28" s="11">
        <f>'RD T1'!T27</f>
        <v>3.5505623219618943</v>
      </c>
      <c r="U28" s="11">
        <f t="shared" si="6"/>
        <v>3.7262573173188964</v>
      </c>
      <c r="W28" s="10" t="str">
        <f>name!D24</f>
        <v>71 Sales occupations</v>
      </c>
      <c r="X28" s="11">
        <v>13.427403656782023</v>
      </c>
      <c r="Y28" s="11">
        <v>12.997619734021255</v>
      </c>
      <c r="Z28" s="11">
        <v>12.997078420402744</v>
      </c>
      <c r="AA28" s="11">
        <v>12.739929390008035</v>
      </c>
      <c r="AB28" s="11">
        <v>12.062487299747954</v>
      </c>
      <c r="AC28" s="11"/>
      <c r="AD28" s="11">
        <f t="shared" si="4"/>
        <v>-0.93459112065479033</v>
      </c>
      <c r="AE28" s="11">
        <f>'RD T1'!T56</f>
        <v>6.6737636404292129</v>
      </c>
      <c r="AF28" s="11">
        <f t="shared" si="7"/>
        <v>5.7391725197744226</v>
      </c>
    </row>
    <row r="29" spans="1:32" x14ac:dyDescent="0.2">
      <c r="A29" s="10" t="str">
        <f>name!D25</f>
        <v>72 Customer service occupations</v>
      </c>
      <c r="B29" s="11">
        <v>5.3559336722297175</v>
      </c>
      <c r="C29" s="11">
        <v>6.0126384857722242</v>
      </c>
      <c r="D29" s="11">
        <v>6.0480561464824776</v>
      </c>
      <c r="E29" s="11">
        <v>6.7618820132603554</v>
      </c>
      <c r="F29" s="11">
        <v>7.6016291982682507</v>
      </c>
      <c r="G29" s="11"/>
      <c r="H29" s="11">
        <f t="shared" si="2"/>
        <v>1.5535730517857731</v>
      </c>
      <c r="I29" s="11">
        <f>'RD T1'!E28</f>
        <v>3.156088748431217</v>
      </c>
      <c r="J29" s="11">
        <f t="shared" si="5"/>
        <v>4.7096618002169901</v>
      </c>
      <c r="L29" s="10" t="str">
        <f>name!D25</f>
        <v>72 Customer service occupations</v>
      </c>
      <c r="M29" s="11">
        <v>1.9027575498560563</v>
      </c>
      <c r="N29" s="11">
        <v>1.8271305969309106</v>
      </c>
      <c r="O29" s="11">
        <v>2.0723343835982453</v>
      </c>
      <c r="P29" s="11">
        <v>2.6167682684436211</v>
      </c>
      <c r="Q29" s="11">
        <v>3.135569209573839</v>
      </c>
      <c r="R29" s="11"/>
      <c r="S29" s="11">
        <f t="shared" si="3"/>
        <v>1.0632348259755937</v>
      </c>
      <c r="T29" s="11">
        <f>'RD T1'!T28</f>
        <v>0.92553665856184586</v>
      </c>
      <c r="U29" s="11">
        <f t="shared" si="6"/>
        <v>1.9887714845374396</v>
      </c>
      <c r="W29" s="10" t="str">
        <f>name!D25</f>
        <v>72 Customer service occupations</v>
      </c>
      <c r="X29" s="11">
        <v>3.4531761223736654</v>
      </c>
      <c r="Y29" s="11">
        <v>4.1855078888413155</v>
      </c>
      <c r="Z29" s="11">
        <v>3.9757217628842447</v>
      </c>
      <c r="AA29" s="11">
        <v>4.1451137448167303</v>
      </c>
      <c r="AB29" s="11">
        <v>4.4660599886944086</v>
      </c>
      <c r="AC29" s="11"/>
      <c r="AD29" s="11">
        <f t="shared" si="4"/>
        <v>0.49033822581016384</v>
      </c>
      <c r="AE29" s="11">
        <f>'RD T1'!T57</f>
        <v>2.2305520898693709</v>
      </c>
      <c r="AF29" s="11">
        <f t="shared" si="7"/>
        <v>2.7208903156795348</v>
      </c>
    </row>
    <row r="30" spans="1:32" x14ac:dyDescent="0.2">
      <c r="A30" s="10" t="str">
        <f>name!D26</f>
        <v>81 Process, plant and machine operatives</v>
      </c>
      <c r="B30" s="11">
        <v>6.0896285361459732</v>
      </c>
      <c r="C30" s="11">
        <v>6.4191634214632405</v>
      </c>
      <c r="D30" s="11">
        <v>5.604591870262686</v>
      </c>
      <c r="E30" s="11">
        <v>5.95256824567047</v>
      </c>
      <c r="F30" s="11">
        <v>5.6386364474340782</v>
      </c>
      <c r="G30" s="11"/>
      <c r="H30" s="11">
        <f t="shared" si="2"/>
        <v>3.4044577171392199E-2</v>
      </c>
      <c r="I30" s="11">
        <f>'RD T1'!E29</f>
        <v>2.2186407157159862</v>
      </c>
      <c r="J30" s="11">
        <f t="shared" si="5"/>
        <v>2.2526852928873784</v>
      </c>
      <c r="L30" s="10" t="str">
        <f>name!D26</f>
        <v>81 Process, plant and machine operatives</v>
      </c>
      <c r="M30" s="11">
        <v>5.0607934182011327</v>
      </c>
      <c r="N30" s="11">
        <v>5.3391288977963303</v>
      </c>
      <c r="O30" s="11">
        <v>4.6674659577857467</v>
      </c>
      <c r="P30" s="11">
        <v>4.8671875628833909</v>
      </c>
      <c r="Q30" s="11">
        <v>4.5532545081060984</v>
      </c>
      <c r="R30" s="11"/>
      <c r="S30" s="11">
        <f t="shared" si="3"/>
        <v>-0.11421144967964825</v>
      </c>
      <c r="T30" s="11">
        <f>'RD T1'!T29</f>
        <v>1.7143351957916362</v>
      </c>
      <c r="U30" s="11">
        <f t="shared" si="6"/>
        <v>1.6001237461119879</v>
      </c>
      <c r="W30" s="10" t="str">
        <f>name!D26</f>
        <v>81 Process, plant and machine operatives</v>
      </c>
      <c r="X30" s="11">
        <v>1.0288351179448316</v>
      </c>
      <c r="Y30" s="11">
        <v>1.0800345236669069</v>
      </c>
      <c r="Z30" s="11">
        <v>0.93712591247694388</v>
      </c>
      <c r="AA30" s="11">
        <v>1.0853806827870771</v>
      </c>
      <c r="AB30" s="11">
        <v>1.0853819393279887</v>
      </c>
      <c r="AC30" s="11"/>
      <c r="AD30" s="11">
        <f t="shared" si="4"/>
        <v>0.14825602685104478</v>
      </c>
      <c r="AE30" s="11">
        <f>'RD T1'!T58</f>
        <v>0.50430551992435046</v>
      </c>
      <c r="AF30" s="11">
        <f t="shared" si="7"/>
        <v>0.65256154677539524</v>
      </c>
    </row>
    <row r="31" spans="1:32" x14ac:dyDescent="0.2">
      <c r="A31" s="10" t="str">
        <f>name!D27</f>
        <v>82 Transport and mobile machine drivers and operatives</v>
      </c>
      <c r="B31" s="11">
        <v>11.854514137978361</v>
      </c>
      <c r="C31" s="11">
        <v>13.603461764438476</v>
      </c>
      <c r="D31" s="11">
        <v>11.332144232779847</v>
      </c>
      <c r="E31" s="11">
        <v>11.559833469078749</v>
      </c>
      <c r="F31" s="11">
        <v>11.421980476600615</v>
      </c>
      <c r="G31" s="11"/>
      <c r="H31" s="11">
        <f t="shared" si="2"/>
        <v>8.9836243820768047E-2</v>
      </c>
      <c r="I31" s="11">
        <f>'RD T1'!E30</f>
        <v>6.0206962693911796</v>
      </c>
      <c r="J31" s="11">
        <f t="shared" si="5"/>
        <v>6.1105325132119477</v>
      </c>
      <c r="L31" s="10" t="str">
        <f>name!D27</f>
        <v>82 Transport and mobile machine drivers and operatives</v>
      </c>
      <c r="M31" s="11">
        <v>10.59521190556689</v>
      </c>
      <c r="N31" s="11">
        <v>12.317801298702793</v>
      </c>
      <c r="O31" s="11">
        <v>10.260756321679123</v>
      </c>
      <c r="P31" s="11">
        <v>10.200347926250451</v>
      </c>
      <c r="Q31" s="11">
        <v>9.8861126796208012</v>
      </c>
      <c r="R31" s="11"/>
      <c r="S31" s="11">
        <f t="shared" si="3"/>
        <v>-0.3746436420583219</v>
      </c>
      <c r="T31" s="11">
        <f>'RD T1'!T30</f>
        <v>5.208843118995766</v>
      </c>
      <c r="U31" s="11">
        <f t="shared" si="6"/>
        <v>4.8341994769374441</v>
      </c>
      <c r="W31" s="10" t="str">
        <f>name!D27</f>
        <v>82 Transport and mobile machine drivers and operatives</v>
      </c>
      <c r="X31" s="11">
        <v>1.2593022324114689</v>
      </c>
      <c r="Y31" s="11">
        <v>1.285660465735682</v>
      </c>
      <c r="Z31" s="11">
        <v>1.071387911100725</v>
      </c>
      <c r="AA31" s="11">
        <v>1.3594855428282997</v>
      </c>
      <c r="AB31" s="11">
        <v>1.5358677969797971</v>
      </c>
      <c r="AC31" s="11"/>
      <c r="AD31" s="11">
        <f t="shared" si="4"/>
        <v>0.46447988587907219</v>
      </c>
      <c r="AE31" s="11">
        <f>'RD T1'!T59</f>
        <v>0.81185315039541273</v>
      </c>
      <c r="AF31" s="11">
        <f t="shared" si="7"/>
        <v>1.2763330362744849</v>
      </c>
    </row>
    <row r="32" spans="1:32" x14ac:dyDescent="0.2">
      <c r="A32" s="10" t="str">
        <f>name!D28</f>
        <v>91 Elementary trades and related occupations</v>
      </c>
      <c r="B32" s="11">
        <v>5.1151495032646315</v>
      </c>
      <c r="C32" s="11">
        <v>4.7704776370504289</v>
      </c>
      <c r="D32" s="11">
        <v>4.1840602346509463</v>
      </c>
      <c r="E32" s="11">
        <v>7.7383879339873323</v>
      </c>
      <c r="F32" s="11">
        <v>8.7102829239690855</v>
      </c>
      <c r="G32" s="11"/>
      <c r="H32" s="11">
        <f t="shared" si="2"/>
        <v>4.5262226893181392</v>
      </c>
      <c r="I32" s="11">
        <f>'RD T1'!E31</f>
        <v>3.3413811725931293</v>
      </c>
      <c r="J32" s="11">
        <f t="shared" si="5"/>
        <v>7.8676038619112685</v>
      </c>
      <c r="L32" s="10" t="str">
        <f>name!D28</f>
        <v>91 Elementary trades and related occupations</v>
      </c>
      <c r="M32" s="11">
        <v>4.1131988587123169</v>
      </c>
      <c r="N32" s="11">
        <v>3.9407351262069854</v>
      </c>
      <c r="O32" s="11">
        <v>3.4701122960061648</v>
      </c>
      <c r="P32" s="11">
        <v>4.8012077623032923</v>
      </c>
      <c r="Q32" s="11">
        <v>5.1952152363088482</v>
      </c>
      <c r="R32" s="11"/>
      <c r="S32" s="11">
        <f t="shared" si="3"/>
        <v>1.7251029403026834</v>
      </c>
      <c r="T32" s="11">
        <f>'RD T1'!T31</f>
        <v>1.5852918298801866</v>
      </c>
      <c r="U32" s="11">
        <f t="shared" si="6"/>
        <v>3.31039477018287</v>
      </c>
      <c r="W32" s="10" t="str">
        <f>name!D28</f>
        <v>91 Elementary trades and related occupations</v>
      </c>
      <c r="X32" s="11">
        <v>1.0019506445523181</v>
      </c>
      <c r="Y32" s="11">
        <v>0.82974251084343009</v>
      </c>
      <c r="Z32" s="11">
        <v>0.71394793864478301</v>
      </c>
      <c r="AA32" s="11">
        <v>2.9371801716840329</v>
      </c>
      <c r="AB32" s="11">
        <v>3.5150676876602271</v>
      </c>
      <c r="AC32" s="11"/>
      <c r="AD32" s="11">
        <f t="shared" si="4"/>
        <v>2.8011197490154442</v>
      </c>
      <c r="AE32" s="11">
        <f>'RD T1'!T60</f>
        <v>1.7560893427129425</v>
      </c>
      <c r="AF32" s="11">
        <f t="shared" si="7"/>
        <v>4.557209091728387</v>
      </c>
    </row>
    <row r="33" spans="1:32" x14ac:dyDescent="0.2">
      <c r="A33" s="10" t="str">
        <f>name!D29</f>
        <v>92 Elementary administration and service occupations</v>
      </c>
      <c r="B33" s="11">
        <v>39.170568123113306</v>
      </c>
      <c r="C33" s="11">
        <v>41.082016935992385</v>
      </c>
      <c r="D33" s="11">
        <v>36.8859377177806</v>
      </c>
      <c r="E33" s="11">
        <v>33.447085653399149</v>
      </c>
      <c r="F33" s="11">
        <v>31.485135203976149</v>
      </c>
      <c r="G33" s="11"/>
      <c r="H33" s="11">
        <f t="shared" ref="H33" si="8">F33-D33</f>
        <v>-5.4008025138044502</v>
      </c>
      <c r="I33" s="11">
        <f>'RD T1'!E32</f>
        <v>15.986725166515267</v>
      </c>
      <c r="J33" s="11">
        <f>SUM(H33:I33)</f>
        <v>10.585922652710817</v>
      </c>
      <c r="L33" s="10" t="str">
        <f>name!D29</f>
        <v>92 Elementary administration and service occupations</v>
      </c>
      <c r="M33" s="11">
        <v>17.872225034542939</v>
      </c>
      <c r="N33" s="11">
        <v>18.556171199715585</v>
      </c>
      <c r="O33" s="11">
        <v>16.845215196747109</v>
      </c>
      <c r="P33" s="11">
        <v>16.335182526352924</v>
      </c>
      <c r="Q33" s="11">
        <v>15.221437545850511</v>
      </c>
      <c r="R33" s="11"/>
      <c r="S33" s="11">
        <f t="shared" ref="S33" si="9">Q33-O33</f>
        <v>-1.6237776508965975</v>
      </c>
      <c r="T33" s="11">
        <f>'RD T1'!T32</f>
        <v>6.2511012989024088</v>
      </c>
      <c r="U33" s="11">
        <f t="shared" ref="U33" si="10">SUM(S33:T33)</f>
        <v>4.6273236480058113</v>
      </c>
      <c r="W33" s="10" t="str">
        <f>name!D29</f>
        <v>92 Elementary administration and service occupations</v>
      </c>
      <c r="X33" s="11">
        <v>21.298343088570359</v>
      </c>
      <c r="Y33" s="11">
        <v>22.525845736276793</v>
      </c>
      <c r="Z33" s="11">
        <v>20.040722521033491</v>
      </c>
      <c r="AA33" s="11">
        <v>17.111903127046158</v>
      </c>
      <c r="AB33" s="11">
        <v>16.263697658125594</v>
      </c>
      <c r="AC33" s="11"/>
      <c r="AD33" s="11">
        <f t="shared" ref="AD33" si="11">AB33-Z33</f>
        <v>-3.7770248629078971</v>
      </c>
      <c r="AE33" s="11">
        <f>'RD T1'!T61</f>
        <v>9.7356238676128619</v>
      </c>
      <c r="AF33" s="11">
        <f t="shared" ref="AF33" si="12">SUM(AD33:AE33)</f>
        <v>5.9585990047049648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406.3449999999998</v>
      </c>
      <c r="C35" s="34">
        <f>SUM(C8:C33)</f>
        <v>436.37899999999996</v>
      </c>
      <c r="D35" s="34">
        <f>SUM(D8:D33)</f>
        <v>423.75800000000021</v>
      </c>
      <c r="E35" s="34">
        <f>SUM(E8:E33)</f>
        <v>434.68199999999985</v>
      </c>
      <c r="F35" s="34">
        <f>SUM(F8:F33)</f>
        <v>453.35100000000006</v>
      </c>
      <c r="G35" s="11"/>
      <c r="H35" s="34">
        <f>F35-D35</f>
        <v>29.592999999999847</v>
      </c>
      <c r="I35" s="34">
        <f>SUM(I8:I33)</f>
        <v>211.29128544250955</v>
      </c>
      <c r="J35" s="34">
        <f>SUM(J8:J33)</f>
        <v>240.88428544250951</v>
      </c>
      <c r="L35" s="231" t="str">
        <f>name!D3</f>
        <v>All occupations</v>
      </c>
      <c r="M35" s="34">
        <f>SUM(M8:M33)</f>
        <v>203.01075377654871</v>
      </c>
      <c r="N35" s="34">
        <f>SUM(N8:N33)</f>
        <v>217.64576864073322</v>
      </c>
      <c r="O35" s="34">
        <f>SUM(O8:O33)</f>
        <v>209.26741319734703</v>
      </c>
      <c r="P35" s="34">
        <f>SUM(P8:P33)</f>
        <v>215.19974665971807</v>
      </c>
      <c r="Q35" s="34">
        <f>SUM(Q8:Q33)</f>
        <v>224.19418898284979</v>
      </c>
      <c r="R35" s="11"/>
      <c r="S35" s="34">
        <f>Q35-O35</f>
        <v>14.92677578550277</v>
      </c>
      <c r="T35" s="34">
        <f>SUM(T8:T33)</f>
        <v>86.566326460558045</v>
      </c>
      <c r="U35" s="34">
        <f>SUM(U8:U33)</f>
        <v>101.49310224606081</v>
      </c>
      <c r="W35" s="231" t="str">
        <f>name!D3</f>
        <v>All occupations</v>
      </c>
      <c r="X35" s="34">
        <f>SUM(X8:X33)</f>
        <v>203.33424622345115</v>
      </c>
      <c r="Y35" s="34">
        <f>SUM(Y8:Y33)</f>
        <v>218.73323135926682</v>
      </c>
      <c r="Z35" s="34">
        <f>SUM(Z8:Z33)</f>
        <v>214.49058680265321</v>
      </c>
      <c r="AA35" s="34">
        <f>SUM(AA8:AA33)</f>
        <v>219.48225334028186</v>
      </c>
      <c r="AB35" s="34">
        <f>SUM(AB8:AB33)</f>
        <v>229.15681101715023</v>
      </c>
      <c r="AC35" s="11"/>
      <c r="AD35" s="34">
        <f t="shared" ref="AD35" si="13">AB35-Z35</f>
        <v>14.666224214497021</v>
      </c>
      <c r="AE35" s="34">
        <f>SUM(AE8:AE33)</f>
        <v>124.72495898195147</v>
      </c>
      <c r="AF35" s="34">
        <f>SUM(AF8:AF33)</f>
        <v>139.39118319644859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Oxfordshire (Continued)</v>
      </c>
      <c r="L38" s="19" t="str">
        <f>CONCATENATE(L$1," (Continued)")</f>
        <v>Occupation Table 2.1  Males: Employment Change by Occupation (SOC 2020) and Replacement Demand, 2015-2035, Oxfordshire (Continued)</v>
      </c>
      <c r="W38" s="19" t="str">
        <f>CONCATENATE(W$1," (Continued)")</f>
        <v>Occupation Table 2.2  Females: Employment Change by Occupation (SOC 2020) and Replacement Demand, 2015-2035, Oxfordshire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7.3632295334290419</v>
      </c>
      <c r="C45" s="173">
        <f t="shared" si="20"/>
        <v>8.2684155908293437</v>
      </c>
      <c r="D45" s="173">
        <f t="shared" si="20"/>
        <v>8.5367946544497393</v>
      </c>
      <c r="E45" s="173">
        <f t="shared" si="20"/>
        <v>7.6352642408058644</v>
      </c>
      <c r="F45" s="173">
        <f t="shared" si="20"/>
        <v>7.9709739102915069</v>
      </c>
      <c r="H45" s="68">
        <f t="shared" ref="H45:H70" si="21">IF(D8&gt;0,(H8/D8)*100,0)</f>
        <v>-0.10742220723234004</v>
      </c>
      <c r="I45" s="69">
        <f t="shared" ref="I45:I70" si="22">IF(D8&gt;0,I8/D8*100,0)</f>
        <v>48.701364011794091</v>
      </c>
      <c r="J45" s="69">
        <f t="shared" ref="J45:J70" si="23">IF(D8&gt;0,(J8/D8)*100,0)</f>
        <v>48.593941804561751</v>
      </c>
      <c r="L45" t="str">
        <f t="shared" ref="L45:L70" si="24">L8</f>
        <v>11 Corporate managers and directors</v>
      </c>
      <c r="M45" s="173">
        <f t="shared" ref="M45:Q45" si="25">M8/M$35*100</f>
        <v>9.9769768776964369</v>
      </c>
      <c r="N45" s="173">
        <f t="shared" si="25"/>
        <v>10.779719386471866</v>
      </c>
      <c r="O45" s="173">
        <f t="shared" si="25"/>
        <v>11.143796468738373</v>
      </c>
      <c r="P45" s="173">
        <f t="shared" si="25"/>
        <v>9.4538739683250217</v>
      </c>
      <c r="Q45" s="173">
        <f t="shared" si="25"/>
        <v>9.4456266911288225</v>
      </c>
      <c r="S45" s="68">
        <f t="shared" ref="S45:S70" si="26">IF(O8&gt;0,(S8/O8)*100,0)</f>
        <v>-9.1927859705264829</v>
      </c>
      <c r="T45" s="69">
        <f t="shared" ref="T45:T70" si="27">IF(O8&gt;0,T8/O8*100,0)</f>
        <v>41.53040042968361</v>
      </c>
      <c r="U45" s="69">
        <f t="shared" ref="U45:U70" si="28">IF(O8&gt;0,(U8/O8)*100,0)</f>
        <v>32.33761445915713</v>
      </c>
      <c r="W45" t="str">
        <f t="shared" ref="W45:W70" si="29">W8</f>
        <v>11 Corporate managers and directors</v>
      </c>
      <c r="X45" s="173">
        <f t="shared" ref="X45:AB45" si="30">X8/X$35*100</f>
        <v>4.7536405025775261</v>
      </c>
      <c r="Y45" s="173">
        <f t="shared" si="30"/>
        <v>5.7695970917085164</v>
      </c>
      <c r="Z45" s="173">
        <f t="shared" si="30"/>
        <v>5.9932773187499251</v>
      </c>
      <c r="AA45" s="173">
        <f t="shared" si="30"/>
        <v>5.8521389690407082</v>
      </c>
      <c r="AB45" s="173">
        <f t="shared" si="30"/>
        <v>6.5282562238144122</v>
      </c>
      <c r="AD45" s="68">
        <f t="shared" ref="AD45:AD70" si="31">IF(Z8&gt;0,(AD8/Z8)*100,0)</f>
        <v>16.374371985494758</v>
      </c>
      <c r="AE45" s="69">
        <f t="shared" ref="AE45:AE70" si="32">IF(Z8&gt;0,AE8/Z8*100,0)</f>
        <v>61.710237294489787</v>
      </c>
      <c r="AF45" s="69">
        <f t="shared" ref="AF45:AF70" si="33">IF(Z8&gt;0,(AF8/Z8)*100,0)</f>
        <v>78.084609279984548</v>
      </c>
    </row>
    <row r="46" spans="1:32" x14ac:dyDescent="0.2">
      <c r="A46" t="str">
        <f t="shared" si="19"/>
        <v>12 Other managers and proprietors</v>
      </c>
      <c r="B46" s="173">
        <f t="shared" si="20"/>
        <v>3.4394683147240306</v>
      </c>
      <c r="C46" s="173">
        <f t="shared" si="20"/>
        <v>3.4469650986594753</v>
      </c>
      <c r="D46" s="173">
        <f t="shared" si="20"/>
        <v>3.4722326387346603</v>
      </c>
      <c r="E46" s="173">
        <f t="shared" si="20"/>
        <v>3.5563810456154492</v>
      </c>
      <c r="F46" s="173">
        <f t="shared" si="20"/>
        <v>3.8596734859293962</v>
      </c>
      <c r="H46" s="68">
        <f t="shared" si="21"/>
        <v>18.920963510478238</v>
      </c>
      <c r="I46" s="69">
        <f t="shared" si="22"/>
        <v>61.578604749042256</v>
      </c>
      <c r="J46" s="69">
        <f t="shared" si="23"/>
        <v>80.499568259520487</v>
      </c>
      <c r="L46" t="str">
        <f t="shared" si="24"/>
        <v>12 Other managers and proprietors</v>
      </c>
      <c r="M46" s="173">
        <f t="shared" ref="M46:Q46" si="34">M9/M$35*100</f>
        <v>3.9208555058239196</v>
      </c>
      <c r="N46" s="173">
        <f t="shared" si="34"/>
        <v>3.9358536127440891</v>
      </c>
      <c r="O46" s="173">
        <f t="shared" si="34"/>
        <v>3.8047046885626115</v>
      </c>
      <c r="P46" s="173">
        <f t="shared" si="34"/>
        <v>4.2158238407808959</v>
      </c>
      <c r="Q46" s="173">
        <f t="shared" si="34"/>
        <v>4.5649465147511457</v>
      </c>
      <c r="S46" s="68">
        <f t="shared" si="26"/>
        <v>28.539760281785316</v>
      </c>
      <c r="T46" s="69">
        <f t="shared" si="27"/>
        <v>59.5142166853188</v>
      </c>
      <c r="U46" s="69">
        <f t="shared" si="28"/>
        <v>88.05397696710412</v>
      </c>
      <c r="W46" t="str">
        <f t="shared" si="29"/>
        <v>12 Other managers and proprietors</v>
      </c>
      <c r="X46" s="173">
        <f t="shared" ref="X46:AB46" si="35">X9/X$35*100</f>
        <v>2.9588469814333869</v>
      </c>
      <c r="Y46" s="173">
        <f t="shared" si="35"/>
        <v>2.9605071619008654</v>
      </c>
      <c r="Z46" s="173">
        <f t="shared" si="35"/>
        <v>3.1478567914536342</v>
      </c>
      <c r="AA46" s="173">
        <f t="shared" si="35"/>
        <v>2.9098052049885346</v>
      </c>
      <c r="AB46" s="173">
        <f t="shared" si="35"/>
        <v>3.1696738563904083</v>
      </c>
      <c r="AD46" s="68">
        <f t="shared" si="31"/>
        <v>7.578167944955899</v>
      </c>
      <c r="AE46" s="69">
        <f t="shared" si="32"/>
        <v>64.012997774640809</v>
      </c>
      <c r="AF46" s="69">
        <f t="shared" si="33"/>
        <v>71.591165719596717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6.4318871522135943</v>
      </c>
      <c r="C47" s="173">
        <f t="shared" si="20"/>
        <v>6.8052323427634374</v>
      </c>
      <c r="D47" s="173">
        <f t="shared" si="20"/>
        <v>7.1538911645513057</v>
      </c>
      <c r="E47" s="173">
        <f t="shared" si="20"/>
        <v>8.6266490776757543</v>
      </c>
      <c r="F47" s="173">
        <f t="shared" si="20"/>
        <v>9.3873111977902024</v>
      </c>
      <c r="H47" s="68">
        <f t="shared" si="21"/>
        <v>40.383334670348596</v>
      </c>
      <c r="I47" s="69">
        <f t="shared" si="22"/>
        <v>47.932722865154254</v>
      </c>
      <c r="J47" s="69">
        <f t="shared" si="23"/>
        <v>88.31605753550285</v>
      </c>
      <c r="L47" t="str">
        <f t="shared" si="24"/>
        <v>21 Science, research, engineering and technology professionals</v>
      </c>
      <c r="M47" s="173">
        <f t="shared" ref="M47:Q47" si="36">M10/M$35*100</f>
        <v>10.077639227996125</v>
      </c>
      <c r="N47" s="173">
        <f t="shared" si="36"/>
        <v>10.779965608597227</v>
      </c>
      <c r="O47" s="173">
        <f t="shared" si="36"/>
        <v>10.977813978055915</v>
      </c>
      <c r="P47" s="173">
        <f t="shared" si="36"/>
        <v>12.735624735307502</v>
      </c>
      <c r="Q47" s="173">
        <f t="shared" si="36"/>
        <v>13.55099158819138</v>
      </c>
      <c r="S47" s="68">
        <f t="shared" si="26"/>
        <v>32.244602079658833</v>
      </c>
      <c r="T47" s="69">
        <f t="shared" si="27"/>
        <v>39.821863351200847</v>
      </c>
      <c r="U47" s="69">
        <f t="shared" si="28"/>
        <v>72.066465430859679</v>
      </c>
      <c r="W47" t="str">
        <f t="shared" si="29"/>
        <v>21 Science, research, engineering and technology professionals</v>
      </c>
      <c r="X47" s="173">
        <f t="shared" ref="X47:AB47" si="37">X10/X$35*100</f>
        <v>2.7919352467501497</v>
      </c>
      <c r="Y47" s="173">
        <f t="shared" si="37"/>
        <v>2.8502600168464967</v>
      </c>
      <c r="Z47" s="173">
        <f t="shared" si="37"/>
        <v>3.4230867158474876</v>
      </c>
      <c r="AA47" s="173">
        <f t="shared" si="37"/>
        <v>4.5978471718452738</v>
      </c>
      <c r="AB47" s="173">
        <f t="shared" si="37"/>
        <v>5.3137995087140437</v>
      </c>
      <c r="AD47" s="68">
        <f t="shared" si="31"/>
        <v>65.848594636776028</v>
      </c>
      <c r="AE47" s="69">
        <f t="shared" si="32"/>
        <v>73.310770831770071</v>
      </c>
      <c r="AF47" s="69">
        <f t="shared" si="33"/>
        <v>139.1593654685461</v>
      </c>
    </row>
    <row r="48" spans="1:32" x14ac:dyDescent="0.2">
      <c r="A48" t="str">
        <f t="shared" si="19"/>
        <v>22 Health professionals</v>
      </c>
      <c r="B48" s="173">
        <f t="shared" si="20"/>
        <v>3.4335000933872797</v>
      </c>
      <c r="C48" s="173">
        <f t="shared" si="20"/>
        <v>3.8893620157757525</v>
      </c>
      <c r="D48" s="173">
        <f t="shared" si="20"/>
        <v>3.9724949127032669</v>
      </c>
      <c r="E48" s="173">
        <f t="shared" si="20"/>
        <v>3.7783135568044321</v>
      </c>
      <c r="F48" s="173">
        <f t="shared" si="20"/>
        <v>3.7491034822823752</v>
      </c>
      <c r="H48" s="68">
        <f t="shared" si="21"/>
        <v>0.96730075455231967</v>
      </c>
      <c r="I48" s="69">
        <f t="shared" si="22"/>
        <v>52.713090959672662</v>
      </c>
      <c r="J48" s="69">
        <f t="shared" si="23"/>
        <v>53.680391714224974</v>
      </c>
      <c r="L48" t="str">
        <f t="shared" si="24"/>
        <v>22 Health professionals</v>
      </c>
      <c r="M48" s="173">
        <f t="shared" ref="M48:Q48" si="38">M11/M$35*100</f>
        <v>1.4549342581269471</v>
      </c>
      <c r="N48" s="173">
        <f t="shared" si="38"/>
        <v>1.6380295120425488</v>
      </c>
      <c r="O48" s="173">
        <f t="shared" si="38"/>
        <v>1.8503935709977386</v>
      </c>
      <c r="P48" s="173">
        <f t="shared" si="38"/>
        <v>1.770101998737617</v>
      </c>
      <c r="Q48" s="173">
        <f t="shared" si="38"/>
        <v>1.7769326119397628</v>
      </c>
      <c r="S48" s="68">
        <f t="shared" si="26"/>
        <v>2.8796771978110627</v>
      </c>
      <c r="T48" s="69">
        <f t="shared" si="27"/>
        <v>37.069087716083793</v>
      </c>
      <c r="U48" s="69">
        <f t="shared" si="28"/>
        <v>39.948764913894856</v>
      </c>
      <c r="W48" t="str">
        <f t="shared" si="29"/>
        <v>22 Health professionals</v>
      </c>
      <c r="X48" s="173">
        <f t="shared" ref="X48:AB48" si="39">X11/X$35*100</f>
        <v>5.4089181504681232</v>
      </c>
      <c r="Y48" s="173">
        <f t="shared" si="39"/>
        <v>6.1295017064662396</v>
      </c>
      <c r="Z48" s="173">
        <f t="shared" si="39"/>
        <v>6.0429198434249498</v>
      </c>
      <c r="AA48" s="173">
        <f t="shared" si="39"/>
        <v>5.7473411750195256</v>
      </c>
      <c r="AB48" s="173">
        <f t="shared" si="39"/>
        <v>5.6785650018833378</v>
      </c>
      <c r="AD48" s="68">
        <f t="shared" si="31"/>
        <v>0.39597469825877613</v>
      </c>
      <c r="AE48" s="69">
        <f t="shared" si="32"/>
        <v>57.386766327985185</v>
      </c>
      <c r="AF48" s="69">
        <f t="shared" si="33"/>
        <v>57.782741026243968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6.7963518564702659</v>
      </c>
      <c r="C49" s="173">
        <f t="shared" si="20"/>
        <v>6.8526483939979466</v>
      </c>
      <c r="D49" s="173">
        <f t="shared" si="20"/>
        <v>6.9542481188961638</v>
      </c>
      <c r="E49" s="173">
        <f t="shared" si="20"/>
        <v>6.5588064649243343</v>
      </c>
      <c r="F49" s="173">
        <f t="shared" si="20"/>
        <v>6.7392353187059024</v>
      </c>
      <c r="H49" s="68">
        <f t="shared" si="21"/>
        <v>3.6757312730940099</v>
      </c>
      <c r="I49" s="69">
        <f t="shared" si="22"/>
        <v>51.406206526668598</v>
      </c>
      <c r="J49" s="69">
        <f t="shared" si="23"/>
        <v>55.081937799762606</v>
      </c>
      <c r="L49" t="str">
        <f t="shared" si="24"/>
        <v>23 Teaching and other educational professionals</v>
      </c>
      <c r="M49" s="173">
        <f t="shared" ref="M49:Q49" si="40">M12/M$35*100</f>
        <v>4.2281762295175644</v>
      </c>
      <c r="N49" s="173">
        <f t="shared" si="40"/>
        <v>4.047583746396791</v>
      </c>
      <c r="O49" s="173">
        <f t="shared" si="40"/>
        <v>4.3555438598285265</v>
      </c>
      <c r="P49" s="173">
        <f t="shared" si="40"/>
        <v>4.1966183192047808</v>
      </c>
      <c r="Q49" s="173">
        <f t="shared" si="40"/>
        <v>4.2844900442634293</v>
      </c>
      <c r="S49" s="68">
        <f t="shared" si="26"/>
        <v>5.3851680418953292</v>
      </c>
      <c r="T49" s="69">
        <f t="shared" si="27"/>
        <v>43.607757201696337</v>
      </c>
      <c r="U49" s="69">
        <f t="shared" si="28"/>
        <v>48.992925243591664</v>
      </c>
      <c r="W49" t="str">
        <f t="shared" si="29"/>
        <v>23 Teaching and other educational professionals</v>
      </c>
      <c r="X49" s="173">
        <f t="shared" ref="X49:AB49" si="41">X12/X$35*100</f>
        <v>9.360441671843919</v>
      </c>
      <c r="Y49" s="173">
        <f t="shared" si="41"/>
        <v>9.643767272095376</v>
      </c>
      <c r="Z49" s="173">
        <f t="shared" si="41"/>
        <v>9.4896699575261749</v>
      </c>
      <c r="AA49" s="173">
        <f t="shared" si="41"/>
        <v>8.8749039296852494</v>
      </c>
      <c r="AB49" s="173">
        <f t="shared" si="41"/>
        <v>9.140820606615689</v>
      </c>
      <c r="AD49" s="68">
        <f t="shared" si="31"/>
        <v>2.9102444967210386</v>
      </c>
      <c r="AE49" s="69">
        <f t="shared" si="32"/>
        <v>54.898356656717638</v>
      </c>
      <c r="AF49" s="69">
        <f t="shared" si="33"/>
        <v>57.80860115343868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6.5330956209992435</v>
      </c>
      <c r="C50" s="173">
        <f t="shared" si="20"/>
        <v>6.9999734039363997</v>
      </c>
      <c r="D50" s="173">
        <f t="shared" si="20"/>
        <v>7.5415856618714123</v>
      </c>
      <c r="E50" s="173">
        <f t="shared" si="20"/>
        <v>7.7581537217619303</v>
      </c>
      <c r="F50" s="173">
        <f t="shared" si="20"/>
        <v>8.1981755376211787</v>
      </c>
      <c r="H50" s="68">
        <f t="shared" si="21"/>
        <v>16.297723216183016</v>
      </c>
      <c r="I50" s="69">
        <f t="shared" si="22"/>
        <v>51.524824588011732</v>
      </c>
      <c r="J50" s="69">
        <f t="shared" si="23"/>
        <v>67.822547804194741</v>
      </c>
      <c r="L50" t="str">
        <f t="shared" si="24"/>
        <v>24 Business, media and public service professionals</v>
      </c>
      <c r="M50" s="173">
        <f t="shared" ref="M50:Q50" si="42">M13/M$35*100</f>
        <v>7.655184751691209</v>
      </c>
      <c r="N50" s="173">
        <f t="shared" si="42"/>
        <v>7.8189855282851033</v>
      </c>
      <c r="O50" s="173">
        <f t="shared" si="42"/>
        <v>8.4219488683808805</v>
      </c>
      <c r="P50" s="173">
        <f t="shared" si="42"/>
        <v>8.7098749111204441</v>
      </c>
      <c r="Q50" s="173">
        <f t="shared" si="42"/>
        <v>9.0323102778448554</v>
      </c>
      <c r="S50" s="68">
        <f t="shared" si="26"/>
        <v>14.897080467383599</v>
      </c>
      <c r="T50" s="69">
        <f t="shared" si="27"/>
        <v>45.562948093982484</v>
      </c>
      <c r="U50" s="69">
        <f t="shared" si="28"/>
        <v>60.460028561366087</v>
      </c>
      <c r="W50" t="str">
        <f t="shared" si="29"/>
        <v>24 Business, media and public service professionals</v>
      </c>
      <c r="X50" s="173">
        <f t="shared" ref="X50:AB50" si="43">X13/X$35*100</f>
        <v>5.4127916660229856</v>
      </c>
      <c r="Y50" s="173">
        <f t="shared" si="43"/>
        <v>6.1850331124121887</v>
      </c>
      <c r="Z50" s="173">
        <f t="shared" si="43"/>
        <v>6.6826606449434376</v>
      </c>
      <c r="AA50" s="173">
        <f t="shared" si="43"/>
        <v>6.8250023816255139</v>
      </c>
      <c r="AB50" s="173">
        <f t="shared" si="43"/>
        <v>7.3821048271028946</v>
      </c>
      <c r="AD50" s="68">
        <f t="shared" si="31"/>
        <v>18.019924618860991</v>
      </c>
      <c r="AE50" s="69">
        <f t="shared" si="32"/>
        <v>58.855424820948613</v>
      </c>
      <c r="AF50" s="69">
        <f t="shared" si="33"/>
        <v>76.875349439809597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1.7299606619935923</v>
      </c>
      <c r="C51" s="173">
        <f t="shared" si="20"/>
        <v>1.8717611850895723</v>
      </c>
      <c r="D51" s="173">
        <f t="shared" si="20"/>
        <v>2.0507138848086868</v>
      </c>
      <c r="E51" s="173">
        <f t="shared" si="20"/>
        <v>1.8896840199724521</v>
      </c>
      <c r="F51" s="173">
        <f t="shared" si="20"/>
        <v>1.9732294040866987</v>
      </c>
      <c r="H51" s="68">
        <f t="shared" si="21"/>
        <v>2.9411876310525131</v>
      </c>
      <c r="I51" s="69">
        <f t="shared" si="22"/>
        <v>40.711634925646059</v>
      </c>
      <c r="J51" s="69">
        <f t="shared" si="23"/>
        <v>43.652822556698574</v>
      </c>
      <c r="L51" t="str">
        <f t="shared" si="24"/>
        <v>31 Science, engineering and technology associate professionals</v>
      </c>
      <c r="M51" s="173">
        <f t="shared" ref="M51:Q51" si="44">M14/M$35*100</f>
        <v>2.3473956057606928</v>
      </c>
      <c r="N51" s="173">
        <f t="shared" si="44"/>
        <v>2.6744704468945493</v>
      </c>
      <c r="O51" s="173">
        <f t="shared" si="44"/>
        <v>2.8274656050442872</v>
      </c>
      <c r="P51" s="173">
        <f t="shared" si="44"/>
        <v>2.4258188931700357</v>
      </c>
      <c r="Q51" s="173">
        <f t="shared" si="44"/>
        <v>2.4146140328936077</v>
      </c>
      <c r="S51" s="68">
        <f t="shared" si="26"/>
        <v>-8.51010368635853</v>
      </c>
      <c r="T51" s="69">
        <f t="shared" si="27"/>
        <v>32.988228907274738</v>
      </c>
      <c r="U51" s="69">
        <f t="shared" si="28"/>
        <v>24.478125220916212</v>
      </c>
      <c r="W51" t="str">
        <f t="shared" si="29"/>
        <v>31 Science, engineering and technology associate professionals</v>
      </c>
      <c r="X51" s="173">
        <f t="shared" ref="X51:AB51" si="45">X14/X$35*100</f>
        <v>1.1135080197545066</v>
      </c>
      <c r="Y51" s="173">
        <f t="shared" si="45"/>
        <v>1.073042704157757</v>
      </c>
      <c r="Z51" s="173">
        <f t="shared" si="45"/>
        <v>1.292877256109217</v>
      </c>
      <c r="AA51" s="173">
        <f t="shared" si="45"/>
        <v>1.3640101345823568</v>
      </c>
      <c r="AB51" s="173">
        <f t="shared" si="45"/>
        <v>1.5414034049133423</v>
      </c>
      <c r="AD51" s="68">
        <f t="shared" si="31"/>
        <v>27.374810526513706</v>
      </c>
      <c r="AE51" s="69">
        <f t="shared" si="32"/>
        <v>57.191068108390766</v>
      </c>
      <c r="AF51" s="69">
        <f t="shared" si="33"/>
        <v>84.565878634904479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1.6075037770169471</v>
      </c>
      <c r="C52" s="173">
        <f t="shared" si="20"/>
        <v>1.7320198632494805</v>
      </c>
      <c r="D52" s="173">
        <f t="shared" si="20"/>
        <v>1.8049120035933115</v>
      </c>
      <c r="E52" s="173">
        <f t="shared" si="20"/>
        <v>2.7219085470471378</v>
      </c>
      <c r="F52" s="173">
        <f t="shared" si="20"/>
        <v>2.9891833120423668</v>
      </c>
      <c r="H52" s="68">
        <f t="shared" si="21"/>
        <v>77.179382441242154</v>
      </c>
      <c r="I52" s="69">
        <f t="shared" si="22"/>
        <v>90.718629340153555</v>
      </c>
      <c r="J52" s="69">
        <f t="shared" si="23"/>
        <v>167.89801178139572</v>
      </c>
      <c r="L52" t="str">
        <f t="shared" si="24"/>
        <v>32 Health and social care associate professionals</v>
      </c>
      <c r="M52" s="173">
        <f t="shared" ref="M52:Q52" si="46">M15/M$35*100</f>
        <v>0.63041206220468571</v>
      </c>
      <c r="N52" s="173">
        <f t="shared" si="46"/>
        <v>0.61167339752835537</v>
      </c>
      <c r="O52" s="173">
        <f t="shared" si="46"/>
        <v>0.72294013022078485</v>
      </c>
      <c r="P52" s="173">
        <f t="shared" si="46"/>
        <v>0.93093975795599126</v>
      </c>
      <c r="Q52" s="173">
        <f t="shared" si="46"/>
        <v>0.99352585859007658</v>
      </c>
      <c r="S52" s="68">
        <f t="shared" si="26"/>
        <v>47.231110493668702</v>
      </c>
      <c r="T52" s="69">
        <f t="shared" si="27"/>
        <v>61.660892653281628</v>
      </c>
      <c r="U52" s="69">
        <f t="shared" si="28"/>
        <v>108.89200314695033</v>
      </c>
      <c r="W52" t="str">
        <f t="shared" si="29"/>
        <v>32 Health and social care associate professionals</v>
      </c>
      <c r="X52" s="173">
        <f t="shared" ref="X52:AB52" si="47">X15/X$35*100</f>
        <v>2.583040998203352</v>
      </c>
      <c r="Y52" s="173">
        <f t="shared" si="47"/>
        <v>2.8467963705068557</v>
      </c>
      <c r="Z52" s="173">
        <f t="shared" si="47"/>
        <v>2.8605362082176384</v>
      </c>
      <c r="AA52" s="173">
        <f t="shared" si="47"/>
        <v>4.4779322064649829</v>
      </c>
      <c r="AB52" s="173">
        <f t="shared" si="47"/>
        <v>4.941622789090383</v>
      </c>
      <c r="AD52" s="68">
        <f t="shared" si="31"/>
        <v>84.563864170711938</v>
      </c>
      <c r="AE52" s="69">
        <f t="shared" si="32"/>
        <v>97.883527736948466</v>
      </c>
      <c r="AF52" s="69">
        <f t="shared" si="33"/>
        <v>182.4473919076604</v>
      </c>
    </row>
    <row r="53" spans="1:32" x14ac:dyDescent="0.2">
      <c r="A53" t="str">
        <f t="shared" si="19"/>
        <v>33 Protective service occupations</v>
      </c>
      <c r="B53" s="173">
        <f t="shared" si="20"/>
        <v>1.1920527877195479</v>
      </c>
      <c r="C53" s="173">
        <f t="shared" si="20"/>
        <v>1.1155802279981992</v>
      </c>
      <c r="D53" s="173">
        <f t="shared" si="20"/>
        <v>1.2069380102888729</v>
      </c>
      <c r="E53" s="173">
        <f t="shared" si="20"/>
        <v>1.0363624815122976</v>
      </c>
      <c r="F53" s="173">
        <f t="shared" si="20"/>
        <v>1.0671652468944715</v>
      </c>
      <c r="H53" s="68">
        <f t="shared" si="21"/>
        <v>-5.4060465584921893</v>
      </c>
      <c r="I53" s="69">
        <f t="shared" si="22"/>
        <v>31.296843791724534</v>
      </c>
      <c r="J53" s="69">
        <f t="shared" si="23"/>
        <v>25.890797233232345</v>
      </c>
      <c r="L53" t="str">
        <f t="shared" si="24"/>
        <v>33 Protective service occupations</v>
      </c>
      <c r="M53" s="173">
        <f t="shared" ref="M53:Q53" si="48">M16/M$35*100</f>
        <v>1.844830002031177</v>
      </c>
      <c r="N53" s="173">
        <f t="shared" si="48"/>
        <v>1.6650279320016261</v>
      </c>
      <c r="O53" s="173">
        <f t="shared" si="48"/>
        <v>1.7885920559082507</v>
      </c>
      <c r="P53" s="173">
        <f t="shared" si="48"/>
        <v>1.5102960509767414</v>
      </c>
      <c r="Q53" s="173">
        <f t="shared" si="48"/>
        <v>1.436733011958413</v>
      </c>
      <c r="S53" s="68">
        <f t="shared" si="26"/>
        <v>-13.942739084888146</v>
      </c>
      <c r="T53" s="69">
        <f t="shared" si="27"/>
        <v>24.45438741917512</v>
      </c>
      <c r="U53" s="69">
        <f t="shared" si="28"/>
        <v>10.511648334286974</v>
      </c>
      <c r="W53" t="str">
        <f t="shared" si="29"/>
        <v>33 Protective service occupations</v>
      </c>
      <c r="X53" s="173">
        <f t="shared" ref="X53:AB53" si="49">X16/X$35*100</f>
        <v>0.5403141023437027</v>
      </c>
      <c r="Y53" s="173">
        <f t="shared" si="49"/>
        <v>0.56886417976639048</v>
      </c>
      <c r="Z53" s="173">
        <f t="shared" si="49"/>
        <v>0.639448129651215</v>
      </c>
      <c r="AA53" s="173">
        <f t="shared" si="49"/>
        <v>0.57167623681551338</v>
      </c>
      <c r="AB53" s="173">
        <f t="shared" si="49"/>
        <v>0.70560084479379193</v>
      </c>
      <c r="AD53" s="68">
        <f t="shared" si="31"/>
        <v>17.890362529585214</v>
      </c>
      <c r="AE53" s="69">
        <f t="shared" si="32"/>
        <v>49.969727034191401</v>
      </c>
      <c r="AF53" s="69">
        <f t="shared" si="33"/>
        <v>67.860089563776611</v>
      </c>
    </row>
    <row r="54" spans="1:32" x14ac:dyDescent="0.2">
      <c r="A54" t="str">
        <f t="shared" si="19"/>
        <v>34 Culture, media and sports occupations</v>
      </c>
      <c r="B54" s="173">
        <f t="shared" si="20"/>
        <v>2.5310789452666875</v>
      </c>
      <c r="C54" s="173">
        <f t="shared" si="20"/>
        <v>2.2066663327662486</v>
      </c>
      <c r="D54" s="173">
        <f t="shared" si="20"/>
        <v>2.3949189151196757</v>
      </c>
      <c r="E54" s="173">
        <f t="shared" si="20"/>
        <v>2.1173658479795332</v>
      </c>
      <c r="F54" s="173">
        <f t="shared" si="20"/>
        <v>2.1787977019638993</v>
      </c>
      <c r="H54" s="68">
        <f t="shared" si="21"/>
        <v>-2.6708877156786226</v>
      </c>
      <c r="I54" s="69">
        <f t="shared" si="22"/>
        <v>43.794953298625735</v>
      </c>
      <c r="J54" s="69">
        <f t="shared" si="23"/>
        <v>41.124065582947118</v>
      </c>
      <c r="L54" t="str">
        <f t="shared" si="24"/>
        <v>34 Culture, media and sports occupations</v>
      </c>
      <c r="M54" s="173">
        <f t="shared" ref="M54:Q54" si="50">M17/M$35*100</f>
        <v>2.6601518837919214</v>
      </c>
      <c r="N54" s="173">
        <f t="shared" si="50"/>
        <v>2.2375583771579559</v>
      </c>
      <c r="O54" s="173">
        <f t="shared" si="50"/>
        <v>2.3046461950759047</v>
      </c>
      <c r="P54" s="173">
        <f t="shared" si="50"/>
        <v>1.9897350130335629</v>
      </c>
      <c r="Q54" s="173">
        <f t="shared" si="50"/>
        <v>2.0926355124285667</v>
      </c>
      <c r="S54" s="68">
        <f t="shared" si="26"/>
        <v>-2.7225731918810228</v>
      </c>
      <c r="T54" s="69">
        <f t="shared" si="27"/>
        <v>36.765887012563226</v>
      </c>
      <c r="U54" s="69">
        <f t="shared" si="28"/>
        <v>34.043313820682201</v>
      </c>
      <c r="W54" t="str">
        <f t="shared" si="29"/>
        <v>34 Culture, media and sports occupations</v>
      </c>
      <c r="X54" s="173">
        <f t="shared" ref="X54:AB54" si="51">X17/X$35*100</f>
        <v>2.4022113539541738</v>
      </c>
      <c r="Y54" s="173">
        <f t="shared" si="51"/>
        <v>2.1759278724749844</v>
      </c>
      <c r="Z54" s="173">
        <f t="shared" si="51"/>
        <v>2.4829933564620807</v>
      </c>
      <c r="AA54" s="173">
        <f t="shared" si="51"/>
        <v>2.2425063681279078</v>
      </c>
      <c r="AB54" s="173">
        <f t="shared" si="51"/>
        <v>2.2630939623199335</v>
      </c>
      <c r="AD54" s="68">
        <f t="shared" si="31"/>
        <v>-2.6240828939127647</v>
      </c>
      <c r="AE54" s="69">
        <f t="shared" si="32"/>
        <v>50.160265546338799</v>
      </c>
      <c r="AF54" s="69">
        <f t="shared" si="33"/>
        <v>47.536182652426028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6.2502353408918676</v>
      </c>
      <c r="C55" s="173">
        <f t="shared" si="52"/>
        <v>6.3174506908506149</v>
      </c>
      <c r="D55" s="173">
        <f t="shared" si="52"/>
        <v>6.5626489237626267</v>
      </c>
      <c r="E55" s="173">
        <f t="shared" si="52"/>
        <v>6.5568684914733764</v>
      </c>
      <c r="F55" s="173">
        <f t="shared" si="52"/>
        <v>6.6860636698499647</v>
      </c>
      <c r="H55" s="68">
        <f t="shared" si="21"/>
        <v>8.9953584522089862</v>
      </c>
      <c r="I55" s="69">
        <f t="shared" si="22"/>
        <v>48.012026550237906</v>
      </c>
      <c r="J55" s="69">
        <f t="shared" si="23"/>
        <v>57.007385002446895</v>
      </c>
      <c r="L55" t="str">
        <f t="shared" si="24"/>
        <v>35 Business and public service associate professionals</v>
      </c>
      <c r="M55" s="173">
        <f t="shared" ref="M55:Q55" si="53">M18/M$35*100</f>
        <v>6.4751625870171843</v>
      </c>
      <c r="N55" s="173">
        <f t="shared" si="53"/>
        <v>6.4444597529051686</v>
      </c>
      <c r="O55" s="173">
        <f t="shared" si="53"/>
        <v>6.8160291151879049</v>
      </c>
      <c r="P55" s="173">
        <f t="shared" si="53"/>
        <v>6.6869593749252472</v>
      </c>
      <c r="Q55" s="173">
        <f t="shared" si="53"/>
        <v>6.6268692051006415</v>
      </c>
      <c r="S55" s="68">
        <f t="shared" si="26"/>
        <v>4.1596969951516742</v>
      </c>
      <c r="T55" s="69">
        <f t="shared" si="27"/>
        <v>39.097388104983288</v>
      </c>
      <c r="U55" s="69">
        <f t="shared" si="28"/>
        <v>43.257085100134965</v>
      </c>
      <c r="W55" t="str">
        <f t="shared" si="29"/>
        <v>35 Business and public service associate professionals</v>
      </c>
      <c r="X55" s="173">
        <f t="shared" ref="X55:AB55" si="54">X18/X$35*100</f>
        <v>6.0256659403659718</v>
      </c>
      <c r="Y55" s="173">
        <f t="shared" si="54"/>
        <v>6.1910730720342348</v>
      </c>
      <c r="Z55" s="173">
        <f t="shared" si="54"/>
        <v>6.3154389272521358</v>
      </c>
      <c r="AA55" s="173">
        <f t="shared" si="54"/>
        <v>6.4293159229375689</v>
      </c>
      <c r="AB55" s="173">
        <f t="shared" si="54"/>
        <v>6.7439762187192027</v>
      </c>
      <c r="AD55" s="68">
        <f t="shared" si="31"/>
        <v>14.087226658435462</v>
      </c>
      <c r="AE55" s="69">
        <f t="shared" si="32"/>
        <v>57.398987253028409</v>
      </c>
      <c r="AF55" s="69">
        <f t="shared" si="33"/>
        <v>71.486213911463878</v>
      </c>
    </row>
    <row r="56" spans="1:32" x14ac:dyDescent="0.2">
      <c r="A56" t="str">
        <f t="shared" si="19"/>
        <v>41 Administrative occupations</v>
      </c>
      <c r="B56" s="173">
        <f t="shared" si="52"/>
        <v>8.0970807577626598</v>
      </c>
      <c r="C56" s="173">
        <f t="shared" si="52"/>
        <v>7.5071977821139866</v>
      </c>
      <c r="D56" s="173">
        <f t="shared" si="52"/>
        <v>7.8197849271881541</v>
      </c>
      <c r="E56" s="173">
        <f t="shared" si="52"/>
        <v>7.7884194765484969</v>
      </c>
      <c r="F56" s="173">
        <f t="shared" si="52"/>
        <v>7.1106577967163433</v>
      </c>
      <c r="H56" s="68">
        <f t="shared" si="21"/>
        <v>-2.7181910147429504</v>
      </c>
      <c r="I56" s="69">
        <f t="shared" si="22"/>
        <v>50.724630191823081</v>
      </c>
      <c r="J56" s="69">
        <f t="shared" si="23"/>
        <v>48.006439177080132</v>
      </c>
      <c r="L56" t="str">
        <f t="shared" si="24"/>
        <v>41 Administrative occupations</v>
      </c>
      <c r="M56" s="173">
        <f t="shared" ref="M56:Q56" si="55">M19/M$35*100</f>
        <v>3.9586593769224301</v>
      </c>
      <c r="N56" s="173">
        <f t="shared" si="55"/>
        <v>3.5327848801156274</v>
      </c>
      <c r="O56" s="173">
        <f t="shared" si="55"/>
        <v>4.2186895185492537</v>
      </c>
      <c r="P56" s="173">
        <f t="shared" si="55"/>
        <v>4.2770649157003451</v>
      </c>
      <c r="Q56" s="173">
        <f t="shared" si="55"/>
        <v>4.4571562879092239</v>
      </c>
      <c r="S56" s="68">
        <f t="shared" si="26"/>
        <v>13.188692835616465</v>
      </c>
      <c r="T56" s="69">
        <f t="shared" si="27"/>
        <v>39.47237955198851</v>
      </c>
      <c r="U56" s="69">
        <f t="shared" si="28"/>
        <v>52.661072387604968</v>
      </c>
      <c r="W56" t="str">
        <f t="shared" si="29"/>
        <v>41 Administrative occupations</v>
      </c>
      <c r="X56" s="173">
        <f t="shared" ref="X56:AB56" si="56">X19/X$35*100</f>
        <v>12.228918161315903</v>
      </c>
      <c r="Y56" s="173">
        <f t="shared" si="56"/>
        <v>11.461851336928905</v>
      </c>
      <c r="Z56" s="173">
        <f t="shared" si="56"/>
        <v>11.333188158892979</v>
      </c>
      <c r="AA56" s="173">
        <f t="shared" si="56"/>
        <v>11.231260983900027</v>
      </c>
      <c r="AB56" s="173">
        <f t="shared" si="56"/>
        <v>9.7066950521276887</v>
      </c>
      <c r="AD56" s="68">
        <f t="shared" si="31"/>
        <v>-8.4952119748655797</v>
      </c>
      <c r="AE56" s="69">
        <f t="shared" si="32"/>
        <v>54.811193494000463</v>
      </c>
      <c r="AF56" s="69">
        <f t="shared" si="33"/>
        <v>46.315981519134887</v>
      </c>
    </row>
    <row r="57" spans="1:32" x14ac:dyDescent="0.2">
      <c r="A57" t="str">
        <f t="shared" si="19"/>
        <v>42 Secretarial and related occupations</v>
      </c>
      <c r="B57" s="173">
        <f t="shared" si="52"/>
        <v>2.6384555657736093</v>
      </c>
      <c r="C57" s="173">
        <f t="shared" si="52"/>
        <v>2.2246341195984121</v>
      </c>
      <c r="D57" s="173">
        <f t="shared" si="52"/>
        <v>2.2010323748138769</v>
      </c>
      <c r="E57" s="173">
        <f t="shared" si="52"/>
        <v>1.93086469869692</v>
      </c>
      <c r="F57" s="173">
        <f t="shared" si="52"/>
        <v>1.3994363675848136</v>
      </c>
      <c r="H57" s="68">
        <f t="shared" si="21"/>
        <v>-31.978940367429043</v>
      </c>
      <c r="I57" s="69">
        <f t="shared" si="22"/>
        <v>44.384545521506077</v>
      </c>
      <c r="J57" s="69">
        <f t="shared" si="23"/>
        <v>12.40560515407703</v>
      </c>
      <c r="L57" t="str">
        <f t="shared" si="24"/>
        <v>42 Secretarial and related occupations</v>
      </c>
      <c r="M57" s="173">
        <f t="shared" ref="M57:Q57" si="57">M20/M$35*100</f>
        <v>0.23121625463065204</v>
      </c>
      <c r="N57" s="173">
        <f t="shared" si="57"/>
        <v>0.17767816826950564</v>
      </c>
      <c r="O57" s="173">
        <f t="shared" si="57"/>
        <v>0.16821828027597296</v>
      </c>
      <c r="P57" s="173">
        <f t="shared" si="57"/>
        <v>0.1581772817757876</v>
      </c>
      <c r="Q57" s="173">
        <f t="shared" si="57"/>
        <v>0.16971860855233847</v>
      </c>
      <c r="S57" s="68">
        <f t="shared" si="26"/>
        <v>8.0883829055317147</v>
      </c>
      <c r="T57" s="69">
        <f t="shared" si="27"/>
        <v>32.020492800836777</v>
      </c>
      <c r="U57" s="69">
        <f t="shared" si="28"/>
        <v>40.108875706368494</v>
      </c>
      <c r="W57" t="str">
        <f t="shared" si="29"/>
        <v>42 Secretarial and related occupations</v>
      </c>
      <c r="X57" s="173">
        <f t="shared" ref="X57:AB57" si="58">X20/X$35*100</f>
        <v>5.0418651052499381</v>
      </c>
      <c r="Y57" s="173">
        <f t="shared" si="58"/>
        <v>4.2614133443745335</v>
      </c>
      <c r="Z57" s="173">
        <f t="shared" si="58"/>
        <v>4.1843443392986126</v>
      </c>
      <c r="AA57" s="173">
        <f t="shared" si="58"/>
        <v>3.6689636894925624</v>
      </c>
      <c r="AB57" s="173">
        <f t="shared" si="58"/>
        <v>2.6025233473711573</v>
      </c>
      <c r="AD57" s="68">
        <f t="shared" si="31"/>
        <v>-33.550494955910068</v>
      </c>
      <c r="AE57" s="69">
        <f t="shared" si="32"/>
        <v>44.869498899924118</v>
      </c>
      <c r="AF57" s="69">
        <f t="shared" si="33"/>
        <v>11.319003944014048</v>
      </c>
    </row>
    <row r="58" spans="1:32" x14ac:dyDescent="0.2">
      <c r="A58" t="str">
        <f t="shared" si="19"/>
        <v>51 Skilled agricultural and related trades</v>
      </c>
      <c r="B58" s="173">
        <f t="shared" si="52"/>
        <v>0.88603599851473336</v>
      </c>
      <c r="C58" s="173">
        <f t="shared" si="52"/>
        <v>0.94540455079313546</v>
      </c>
      <c r="D58" s="173">
        <f t="shared" si="52"/>
        <v>0.75648597914840487</v>
      </c>
      <c r="E58" s="173">
        <f t="shared" si="52"/>
        <v>0.75291572146468388</v>
      </c>
      <c r="F58" s="173">
        <f t="shared" si="52"/>
        <v>0.83746171177795803</v>
      </c>
      <c r="H58" s="68">
        <f t="shared" si="21"/>
        <v>18.435185657850109</v>
      </c>
      <c r="I58" s="69">
        <f t="shared" si="22"/>
        <v>59.865999664436529</v>
      </c>
      <c r="J58" s="69">
        <f t="shared" si="23"/>
        <v>78.301185322286642</v>
      </c>
      <c r="L58" t="str">
        <f t="shared" si="24"/>
        <v>51 Skilled agricultural and related trades</v>
      </c>
      <c r="M58" s="173">
        <f t="shared" ref="M58:Q58" si="59">M21/M$35*100</f>
        <v>1.3660694912016234</v>
      </c>
      <c r="N58" s="173">
        <f t="shared" si="59"/>
        <v>1.6078943685531435</v>
      </c>
      <c r="O58" s="173">
        <f t="shared" si="59"/>
        <v>1.1478911427145837</v>
      </c>
      <c r="P58" s="173">
        <f t="shared" si="59"/>
        <v>1.10779807567709</v>
      </c>
      <c r="Q58" s="173">
        <f t="shared" si="59"/>
        <v>1.1970698136003659</v>
      </c>
      <c r="S58" s="68">
        <f t="shared" si="26"/>
        <v>11.722725098353221</v>
      </c>
      <c r="T58" s="69">
        <f t="shared" si="27"/>
        <v>52.829959976830921</v>
      </c>
      <c r="U58" s="69">
        <f t="shared" si="28"/>
        <v>64.552685075184129</v>
      </c>
      <c r="W58" t="str">
        <f t="shared" si="29"/>
        <v>51 Skilled agricultural and related trades</v>
      </c>
      <c r="X58" s="173">
        <f t="shared" ref="X58:AB58" si="60">X21/X$35*100</f>
        <v>0.40676620998505414</v>
      </c>
      <c r="Y58" s="173">
        <f t="shared" si="60"/>
        <v>0.28620839341451904</v>
      </c>
      <c r="Z58" s="173">
        <f t="shared" si="60"/>
        <v>0.374612129519096</v>
      </c>
      <c r="AA58" s="173">
        <f t="shared" si="60"/>
        <v>0.40495778154819156</v>
      </c>
      <c r="AB58" s="173">
        <f t="shared" si="60"/>
        <v>0.48564128635886511</v>
      </c>
      <c r="AD58" s="68">
        <f t="shared" si="31"/>
        <v>38.502718623424322</v>
      </c>
      <c r="AE58" s="69">
        <f t="shared" si="32"/>
        <v>80.900902905446458</v>
      </c>
      <c r="AF58" s="69">
        <f t="shared" si="33"/>
        <v>119.40362152887079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3.0969360639222563</v>
      </c>
      <c r="C59" s="173">
        <f t="shared" si="52"/>
        <v>3.1082705822864294</v>
      </c>
      <c r="D59" s="173">
        <f t="shared" si="52"/>
        <v>2.7619169789397726</v>
      </c>
      <c r="E59" s="173">
        <f t="shared" si="52"/>
        <v>2.7404489126896445</v>
      </c>
      <c r="F59" s="173">
        <f t="shared" si="52"/>
        <v>2.540469757196405</v>
      </c>
      <c r="H59" s="68">
        <f t="shared" si="21"/>
        <v>-1.5943402889756917</v>
      </c>
      <c r="I59" s="69">
        <f t="shared" si="22"/>
        <v>38.400115234663694</v>
      </c>
      <c r="J59" s="69">
        <f t="shared" si="23"/>
        <v>36.805774945688</v>
      </c>
      <c r="L59" t="str">
        <f t="shared" si="24"/>
        <v>52 Skilled metal, electrical and electronic trades</v>
      </c>
      <c r="M59" s="173">
        <f t="shared" ref="M59:Q59" si="61">M22/M$35*100</f>
        <v>6.0505846413012145</v>
      </c>
      <c r="N59" s="173">
        <f t="shared" si="61"/>
        <v>5.9858468570840513</v>
      </c>
      <c r="O59" s="173">
        <f t="shared" si="61"/>
        <v>5.4091985464555528</v>
      </c>
      <c r="P59" s="173">
        <f t="shared" si="61"/>
        <v>5.2085893175482409</v>
      </c>
      <c r="Q59" s="173">
        <f t="shared" si="61"/>
        <v>4.7215351014910674</v>
      </c>
      <c r="S59" s="68">
        <f t="shared" si="26"/>
        <v>-6.4867726306444977</v>
      </c>
      <c r="T59" s="69">
        <f t="shared" si="27"/>
        <v>36.04963745227812</v>
      </c>
      <c r="U59" s="69">
        <f t="shared" si="28"/>
        <v>29.562864821633621</v>
      </c>
      <c r="W59" t="str">
        <f t="shared" si="29"/>
        <v>52 Skilled metal, electrical and electronic trades</v>
      </c>
      <c r="X59" s="173">
        <f t="shared" ref="X59:AB59" si="62">X22/X$35*100</f>
        <v>0.14798656219499157</v>
      </c>
      <c r="Y59" s="173">
        <f t="shared" si="62"/>
        <v>0.24500057864446198</v>
      </c>
      <c r="Z59" s="173">
        <f t="shared" si="62"/>
        <v>0.17910076356545271</v>
      </c>
      <c r="AA59" s="173">
        <f t="shared" si="62"/>
        <v>0.32046651428266321</v>
      </c>
      <c r="AB59" s="173">
        <f t="shared" si="62"/>
        <v>0.40663758431743063</v>
      </c>
      <c r="AD59" s="68">
        <f t="shared" si="31"/>
        <v>142.56861687871918</v>
      </c>
      <c r="AE59" s="69">
        <f t="shared" si="32"/>
        <v>107.66051664679426</v>
      </c>
      <c r="AF59" s="69">
        <f t="shared" si="33"/>
        <v>250.22913352551345</v>
      </c>
    </row>
    <row r="60" spans="1:32" x14ac:dyDescent="0.2">
      <c r="A60" t="str">
        <f t="shared" si="19"/>
        <v>53 Skilled construction and building trades</v>
      </c>
      <c r="B60" s="173">
        <f t="shared" si="52"/>
        <v>2.7156767589964894</v>
      </c>
      <c r="C60" s="173">
        <f t="shared" si="52"/>
        <v>2.5630724514443348</v>
      </c>
      <c r="D60" s="173">
        <f t="shared" si="52"/>
        <v>2.364008338074886</v>
      </c>
      <c r="E60" s="173">
        <f t="shared" si="52"/>
        <v>2.3626103866597812</v>
      </c>
      <c r="F60" s="173">
        <f t="shared" si="52"/>
        <v>2.0664630597687101</v>
      </c>
      <c r="H60" s="68">
        <f t="shared" si="21"/>
        <v>-6.4819785290193925</v>
      </c>
      <c r="I60" s="69">
        <f t="shared" si="22"/>
        <v>41.509846327379471</v>
      </c>
      <c r="J60" s="69">
        <f t="shared" si="23"/>
        <v>35.027867798360077</v>
      </c>
      <c r="L60" t="str">
        <f t="shared" si="24"/>
        <v>53 Skilled construction and building trades</v>
      </c>
      <c r="M60" s="173">
        <f t="shared" ref="M60:Q60" si="63">M23/M$35*100</f>
        <v>5.3485468926733573</v>
      </c>
      <c r="N60" s="173">
        <f t="shared" si="63"/>
        <v>5.0366350614298234</v>
      </c>
      <c r="O60" s="173">
        <f t="shared" si="63"/>
        <v>4.6853839513316</v>
      </c>
      <c r="P60" s="173">
        <f t="shared" si="63"/>
        <v>4.7069006580375641</v>
      </c>
      <c r="Q60" s="173">
        <f t="shared" si="63"/>
        <v>4.1034504391192703</v>
      </c>
      <c r="S60" s="68">
        <f t="shared" si="26"/>
        <v>-6.1732328909709135</v>
      </c>
      <c r="T60" s="69">
        <f t="shared" si="27"/>
        <v>41.578840248145681</v>
      </c>
      <c r="U60" s="69">
        <f t="shared" si="28"/>
        <v>35.405607357174766</v>
      </c>
      <c r="W60" t="str">
        <f t="shared" si="29"/>
        <v>53 Skilled construction and building trades</v>
      </c>
      <c r="X60" s="173">
        <f t="shared" ref="X60:AB60" si="64">X23/X$35*100</f>
        <v>8.6995361933040263E-2</v>
      </c>
      <c r="Y60" s="173">
        <f t="shared" si="64"/>
        <v>0.10180750242055965</v>
      </c>
      <c r="Z60" s="173">
        <f t="shared" si="64"/>
        <v>9.9161768875093648E-2</v>
      </c>
      <c r="AA60" s="173">
        <f t="shared" si="64"/>
        <v>6.4061575448212352E-2</v>
      </c>
      <c r="AB60" s="173">
        <f t="shared" si="64"/>
        <v>7.358869808272496E-2</v>
      </c>
      <c r="AD60" s="68">
        <f t="shared" si="31"/>
        <v>-20.714934948978399</v>
      </c>
      <c r="AE60" s="69">
        <f t="shared" si="32"/>
        <v>38.3292751824264</v>
      </c>
      <c r="AF60" s="69">
        <f t="shared" si="33"/>
        <v>17.614340233448004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2.2954741739225679</v>
      </c>
      <c r="C61" s="173">
        <f t="shared" si="52"/>
        <v>1.9836948329152411</v>
      </c>
      <c r="D61" s="173">
        <f t="shared" si="52"/>
        <v>1.8595373376488482</v>
      </c>
      <c r="E61" s="173">
        <f t="shared" si="52"/>
        <v>1.9774884351728128</v>
      </c>
      <c r="F61" s="173">
        <f t="shared" si="52"/>
        <v>1.991411866280949</v>
      </c>
      <c r="H61" s="68">
        <f t="shared" si="21"/>
        <v>14.57051241940645</v>
      </c>
      <c r="I61" s="69">
        <f t="shared" si="22"/>
        <v>47.43828226095264</v>
      </c>
      <c r="J61" s="69">
        <f t="shared" si="23"/>
        <v>62.008794680359088</v>
      </c>
      <c r="L61" t="str">
        <f t="shared" si="24"/>
        <v>54 Textiles, printing and other skilled trades</v>
      </c>
      <c r="M61" s="173">
        <f t="shared" ref="M61:Q61" si="65">M24/M$35*100</f>
        <v>2.8552975269953538</v>
      </c>
      <c r="N61" s="173">
        <f t="shared" si="65"/>
        <v>2.4959548852393505</v>
      </c>
      <c r="O61" s="173">
        <f t="shared" si="65"/>
        <v>2.1492774287218013</v>
      </c>
      <c r="P61" s="173">
        <f t="shared" si="65"/>
        <v>2.3044069236233509</v>
      </c>
      <c r="Q61" s="173">
        <f t="shared" si="65"/>
        <v>2.3140515333096179</v>
      </c>
      <c r="S61" s="68">
        <f t="shared" si="26"/>
        <v>15.346200714698691</v>
      </c>
      <c r="T61" s="69">
        <f t="shared" si="27"/>
        <v>35.965051855523697</v>
      </c>
      <c r="U61" s="69">
        <f t="shared" si="28"/>
        <v>51.311252570222386</v>
      </c>
      <c r="W61" t="str">
        <f t="shared" si="29"/>
        <v>54 Textiles, printing and other skilled trades</v>
      </c>
      <c r="X61" s="173">
        <f t="shared" ref="X61:AB61" si="66">X24/X$35*100</f>
        <v>1.736541465833024</v>
      </c>
      <c r="Y61" s="173">
        <f t="shared" si="66"/>
        <v>1.4739815527740037</v>
      </c>
      <c r="Z61" s="173">
        <f t="shared" si="66"/>
        <v>1.5768528606177561</v>
      </c>
      <c r="AA61" s="173">
        <f t="shared" si="66"/>
        <v>1.6569487340250439</v>
      </c>
      <c r="AB61" s="173">
        <f t="shared" si="66"/>
        <v>1.6757592868872888</v>
      </c>
      <c r="AD61" s="68">
        <f t="shared" si="31"/>
        <v>13.538982297696483</v>
      </c>
      <c r="AE61" s="69">
        <f t="shared" si="32"/>
        <v>62.695677310413579</v>
      </c>
      <c r="AF61" s="69">
        <f t="shared" si="33"/>
        <v>76.23465960811005</v>
      </c>
    </row>
    <row r="62" spans="1:32" x14ac:dyDescent="0.2">
      <c r="A62" t="str">
        <f t="shared" si="19"/>
        <v>61 Caring personal service occupations</v>
      </c>
      <c r="B62" s="173">
        <f t="shared" si="52"/>
        <v>7.9494340768966127</v>
      </c>
      <c r="C62" s="173">
        <f t="shared" si="52"/>
        <v>7.7515765483968684</v>
      </c>
      <c r="D62" s="173">
        <f t="shared" si="52"/>
        <v>7.5271357653971114</v>
      </c>
      <c r="E62" s="173">
        <f t="shared" si="52"/>
        <v>7.611924110885397</v>
      </c>
      <c r="F62" s="173">
        <f t="shared" si="52"/>
        <v>7.7959898418449081</v>
      </c>
      <c r="H62" s="68">
        <f t="shared" si="21"/>
        <v>10.804700195019004</v>
      </c>
      <c r="I62" s="69">
        <f t="shared" si="22"/>
        <v>58.648883950975431</v>
      </c>
      <c r="J62" s="69">
        <f t="shared" si="23"/>
        <v>69.453584145994427</v>
      </c>
      <c r="L62" t="str">
        <f t="shared" si="24"/>
        <v>61 Caring personal service occupations</v>
      </c>
      <c r="M62" s="173">
        <f t="shared" ref="M62:Q62" si="67">M25/M$35*100</f>
        <v>2.8165437605689267</v>
      </c>
      <c r="N62" s="173">
        <f t="shared" si="67"/>
        <v>2.6674434698139007</v>
      </c>
      <c r="O62" s="173">
        <f t="shared" si="67"/>
        <v>2.7281183048999629</v>
      </c>
      <c r="P62" s="173">
        <f t="shared" si="67"/>
        <v>3.1701357118286975</v>
      </c>
      <c r="Q62" s="173">
        <f t="shared" si="67"/>
        <v>3.5272441590672936</v>
      </c>
      <c r="S62" s="68">
        <f t="shared" si="26"/>
        <v>38.514445927970854</v>
      </c>
      <c r="T62" s="69">
        <f t="shared" si="27"/>
        <v>54.428224616902924</v>
      </c>
      <c r="U62" s="69">
        <f t="shared" si="28"/>
        <v>92.942670544873778</v>
      </c>
      <c r="W62" t="str">
        <f t="shared" si="29"/>
        <v>61 Caring personal service occupations</v>
      </c>
      <c r="X62" s="173">
        <f t="shared" ref="X62:AB62" si="68">X25/X$35*100</f>
        <v>13.07415827620785</v>
      </c>
      <c r="Y62" s="173">
        <f t="shared" si="68"/>
        <v>12.810433151408827</v>
      </c>
      <c r="Z62" s="173">
        <f t="shared" si="68"/>
        <v>12.209289816153415</v>
      </c>
      <c r="AA62" s="173">
        <f t="shared" si="68"/>
        <v>11.967044963007803</v>
      </c>
      <c r="AB62" s="173">
        <f t="shared" si="68"/>
        <v>11.972291528347032</v>
      </c>
      <c r="AD62" s="68">
        <f t="shared" si="31"/>
        <v>4.7638410975229073</v>
      </c>
      <c r="AE62" s="69">
        <f t="shared" si="32"/>
        <v>59.569008176631691</v>
      </c>
      <c r="AF62" s="69">
        <f t="shared" si="33"/>
        <v>64.332849274154597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2.5015158265774677</v>
      </c>
      <c r="C63" s="173">
        <f t="shared" si="52"/>
        <v>2.4369486918982681</v>
      </c>
      <c r="D63" s="173">
        <f t="shared" si="52"/>
        <v>2.2748093512974665</v>
      </c>
      <c r="E63" s="173">
        <f t="shared" si="52"/>
        <v>2.0808190615034672</v>
      </c>
      <c r="F63" s="173">
        <f t="shared" si="52"/>
        <v>2.0394550200573027</v>
      </c>
      <c r="H63" s="68">
        <f t="shared" si="21"/>
        <v>-4.085162711068187</v>
      </c>
      <c r="I63" s="69">
        <f t="shared" si="22"/>
        <v>47.991086514413738</v>
      </c>
      <c r="J63" s="69">
        <f t="shared" si="23"/>
        <v>43.905923803345551</v>
      </c>
      <c r="L63" t="str">
        <f t="shared" si="24"/>
        <v>62 Leisure, travel and related personal service occupations</v>
      </c>
      <c r="M63" s="173">
        <f t="shared" ref="M63:Q63" si="69">M26/M$35*100</f>
        <v>1.5239191792524163</v>
      </c>
      <c r="N63" s="173">
        <f t="shared" si="69"/>
        <v>1.5809942164808213</v>
      </c>
      <c r="O63" s="173">
        <f t="shared" si="69"/>
        <v>1.4342673055899364</v>
      </c>
      <c r="P63" s="173">
        <f t="shared" si="69"/>
        <v>1.3664223652063272</v>
      </c>
      <c r="Q63" s="173">
        <f t="shared" si="69"/>
        <v>1.4537862054399497</v>
      </c>
      <c r="S63" s="68">
        <f t="shared" si="26"/>
        <v>8.5908395218948943</v>
      </c>
      <c r="T63" s="69">
        <f t="shared" si="27"/>
        <v>44.390954224288279</v>
      </c>
      <c r="U63" s="69">
        <f t="shared" si="28"/>
        <v>52.981793746183172</v>
      </c>
      <c r="W63" t="str">
        <f t="shared" si="29"/>
        <v>62 Leisure, travel and related personal service occupations</v>
      </c>
      <c r="X63" s="173">
        <f t="shared" ref="X63:AB63" si="70">X26/X$35*100</f>
        <v>3.4775571769596727</v>
      </c>
      <c r="Y63" s="173">
        <f t="shared" si="70"/>
        <v>3.2886476704486247</v>
      </c>
      <c r="Z63" s="173">
        <f t="shared" si="70"/>
        <v>3.0948829135496849</v>
      </c>
      <c r="AA63" s="173">
        <f t="shared" si="70"/>
        <v>2.7812765505166239</v>
      </c>
      <c r="AB63" s="173">
        <f t="shared" si="70"/>
        <v>2.6124405853689905</v>
      </c>
      <c r="AD63" s="68">
        <f t="shared" si="31"/>
        <v>-9.8165736859356709</v>
      </c>
      <c r="AE63" s="69">
        <f t="shared" si="32"/>
        <v>49.618873993414354</v>
      </c>
      <c r="AF63" s="69">
        <f t="shared" si="33"/>
        <v>39.802300307478681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0.10543225401442266</v>
      </c>
      <c r="C64" s="173">
        <f t="shared" si="52"/>
        <v>8.5991408672297986E-2</v>
      </c>
      <c r="D64" s="173">
        <f t="shared" si="52"/>
        <v>0.10674407649123253</v>
      </c>
      <c r="E64" s="173">
        <f t="shared" si="52"/>
        <v>8.0164084096652211E-2</v>
      </c>
      <c r="F64" s="173">
        <f t="shared" si="52"/>
        <v>8.2601123596530657E-2</v>
      </c>
      <c r="H64" s="68">
        <f t="shared" si="21"/>
        <v>-17.213630309251084</v>
      </c>
      <c r="I64" s="69">
        <f t="shared" si="22"/>
        <v>39.760568591128326</v>
      </c>
      <c r="J64" s="69">
        <f t="shared" si="23"/>
        <v>22.546938281877242</v>
      </c>
      <c r="L64" t="str">
        <f t="shared" si="24"/>
        <v>63 Community and civil enforcement occupations</v>
      </c>
      <c r="M64" s="173">
        <f t="shared" ref="M64:Q64" si="71">M27/M$35*100</f>
        <v>0.15755432705039477</v>
      </c>
      <c r="N64" s="173">
        <f t="shared" si="71"/>
        <v>0.11076867215273449</v>
      </c>
      <c r="O64" s="173">
        <f t="shared" si="71"/>
        <v>0.16279853891521143</v>
      </c>
      <c r="P64" s="173">
        <f t="shared" si="71"/>
        <v>8.97416996099627E-2</v>
      </c>
      <c r="Q64" s="173">
        <f t="shared" si="71"/>
        <v>9.7764863647885961E-2</v>
      </c>
      <c r="S64" s="68">
        <f t="shared" si="26"/>
        <v>-35.66385393032612</v>
      </c>
      <c r="T64" s="69">
        <f t="shared" si="27"/>
        <v>25.575283543510025</v>
      </c>
      <c r="U64" s="69">
        <f t="shared" si="28"/>
        <v>-10.088570386816095</v>
      </c>
      <c r="W64" t="str">
        <f t="shared" si="29"/>
        <v>63 Community and civil enforcement occupations</v>
      </c>
      <c r="X64" s="173">
        <f t="shared" ref="X64:AB64" si="72">X27/X$35*100</f>
        <v>5.3393104033750818E-2</v>
      </c>
      <c r="Y64" s="173">
        <f t="shared" si="72"/>
        <v>6.1337328807514073E-2</v>
      </c>
      <c r="Z64" s="173">
        <f t="shared" si="72"/>
        <v>5.2054625898108067E-2</v>
      </c>
      <c r="AA64" s="173">
        <f t="shared" si="72"/>
        <v>7.0773345662446724E-2</v>
      </c>
      <c r="AB64" s="173">
        <f t="shared" si="72"/>
        <v>6.776576964099891E-2</v>
      </c>
      <c r="AD64" s="68">
        <f t="shared" si="31"/>
        <v>39.083489416196961</v>
      </c>
      <c r="AE64" s="69">
        <f t="shared" si="32"/>
        <v>83.04409225276936</v>
      </c>
      <c r="AF64" s="69">
        <f t="shared" si="33"/>
        <v>122.12758166896631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5.7729807804902427</v>
      </c>
      <c r="C65" s="173">
        <f t="shared" si="73"/>
        <v>5.4134359663312273</v>
      </c>
      <c r="D65" s="173">
        <f t="shared" si="73"/>
        <v>5.5612766770141304</v>
      </c>
      <c r="E65" s="173">
        <f t="shared" si="73"/>
        <v>5.3793587286037914</v>
      </c>
      <c r="F65" s="173">
        <f t="shared" si="73"/>
        <v>5.0308610096114981</v>
      </c>
      <c r="H65" s="68">
        <f t="shared" si="21"/>
        <v>-3.220252478852049</v>
      </c>
      <c r="I65" s="69">
        <f t="shared" si="22"/>
        <v>43.385267004841189</v>
      </c>
      <c r="J65" s="69">
        <f t="shared" si="23"/>
        <v>40.165014525989143</v>
      </c>
      <c r="L65" t="str">
        <f t="shared" si="24"/>
        <v>71 Sales occupations</v>
      </c>
      <c r="M65" s="173">
        <f t="shared" ref="M65:Q65" si="74">M28/M$35*100</f>
        <v>4.9410264772189754</v>
      </c>
      <c r="N65" s="173">
        <f t="shared" si="74"/>
        <v>4.8820053189431416</v>
      </c>
      <c r="O65" s="173">
        <f t="shared" si="74"/>
        <v>5.0506078510234333</v>
      </c>
      <c r="P65" s="173">
        <f t="shared" si="74"/>
        <v>4.9457189814869533</v>
      </c>
      <c r="Q65" s="173">
        <f t="shared" si="74"/>
        <v>4.7927073599386727</v>
      </c>
      <c r="S65" s="68">
        <f t="shared" si="26"/>
        <v>1.6623181067284769</v>
      </c>
      <c r="T65" s="69">
        <f t="shared" si="27"/>
        <v>33.593239379825825</v>
      </c>
      <c r="U65" s="69">
        <f t="shared" si="28"/>
        <v>35.255557486554302</v>
      </c>
      <c r="W65" t="str">
        <f t="shared" si="29"/>
        <v>71 Sales occupations</v>
      </c>
      <c r="X65" s="173">
        <f t="shared" ref="X65:AB65" si="75">X28/X$35*100</f>
        <v>6.6036114949501306</v>
      </c>
      <c r="Y65" s="173">
        <f t="shared" si="75"/>
        <v>5.9422245322535439</v>
      </c>
      <c r="Z65" s="173">
        <f t="shared" si="75"/>
        <v>6.0595099366113399</v>
      </c>
      <c r="AA65" s="173">
        <f t="shared" si="75"/>
        <v>5.80453735831491</v>
      </c>
      <c r="AB65" s="173">
        <f t="shared" si="75"/>
        <v>5.263857201628273</v>
      </c>
      <c r="AD65" s="68">
        <f t="shared" si="31"/>
        <v>-7.1907784997871076</v>
      </c>
      <c r="AE65" s="69">
        <f t="shared" si="32"/>
        <v>51.348183219028478</v>
      </c>
      <c r="AF65" s="69">
        <f t="shared" si="33"/>
        <v>44.15740471924137</v>
      </c>
    </row>
    <row r="66" spans="1:32" x14ac:dyDescent="0.2">
      <c r="A66" t="str">
        <f t="shared" si="19"/>
        <v>72 Customer service occupations</v>
      </c>
      <c r="B66" s="173">
        <f t="shared" si="73"/>
        <v>1.3180754462906448</v>
      </c>
      <c r="C66" s="173">
        <f t="shared" si="73"/>
        <v>1.3778478079312306</v>
      </c>
      <c r="D66" s="173">
        <f t="shared" si="73"/>
        <v>1.4272429420760138</v>
      </c>
      <c r="E66" s="173">
        <f t="shared" si="73"/>
        <v>1.5555928272301034</v>
      </c>
      <c r="F66" s="173">
        <f t="shared" si="73"/>
        <v>1.6767646257024358</v>
      </c>
      <c r="H66" s="68">
        <f t="shared" si="21"/>
        <v>25.687146649412707</v>
      </c>
      <c r="I66" s="69">
        <f t="shared" si="22"/>
        <v>52.183522639200099</v>
      </c>
      <c r="J66" s="69">
        <f t="shared" si="23"/>
        <v>77.870669288612817</v>
      </c>
      <c r="L66" t="str">
        <f t="shared" si="24"/>
        <v>72 Customer service occupations</v>
      </c>
      <c r="M66" s="173">
        <f t="shared" ref="M66:Q66" si="76">M29/M$35*100</f>
        <v>0.93726933891905873</v>
      </c>
      <c r="N66" s="173">
        <f t="shared" si="76"/>
        <v>0.83949741285664314</v>
      </c>
      <c r="O66" s="173">
        <f t="shared" si="76"/>
        <v>0.99028049897284109</v>
      </c>
      <c r="P66" s="173">
        <f t="shared" si="76"/>
        <v>1.21597181644519</v>
      </c>
      <c r="Q66" s="173">
        <f t="shared" si="76"/>
        <v>1.3985952195280589</v>
      </c>
      <c r="S66" s="68">
        <f t="shared" si="26"/>
        <v>51.306142212892922</v>
      </c>
      <c r="T66" s="69">
        <f t="shared" si="27"/>
        <v>44.661550080292237</v>
      </c>
      <c r="U66" s="69">
        <f t="shared" si="28"/>
        <v>95.967692293185166</v>
      </c>
      <c r="W66" t="str">
        <f t="shared" si="29"/>
        <v>72 Customer service occupations</v>
      </c>
      <c r="X66" s="173">
        <f t="shared" ref="X66:AB66" si="77">X29/X$35*100</f>
        <v>1.6982757142536868</v>
      </c>
      <c r="Y66" s="173">
        <f t="shared" si="77"/>
        <v>1.91352171905085</v>
      </c>
      <c r="Z66" s="173">
        <f t="shared" si="77"/>
        <v>1.8535646818581344</v>
      </c>
      <c r="AA66" s="173">
        <f t="shared" si="77"/>
        <v>1.8885872008932818</v>
      </c>
      <c r="AB66" s="173">
        <f t="shared" si="77"/>
        <v>1.9489099926251661</v>
      </c>
      <c r="AD66" s="68">
        <f t="shared" si="31"/>
        <v>12.333313422175724</v>
      </c>
      <c r="AE66" s="69">
        <f t="shared" si="32"/>
        <v>56.104330808380929</v>
      </c>
      <c r="AF66" s="69">
        <f t="shared" si="33"/>
        <v>68.437644230556657</v>
      </c>
    </row>
    <row r="67" spans="1:32" x14ac:dyDescent="0.2">
      <c r="A67" t="str">
        <f t="shared" si="19"/>
        <v>81 Process, plant and machine operatives</v>
      </c>
      <c r="B67" s="173">
        <f t="shared" si="73"/>
        <v>1.4986350357814113</v>
      </c>
      <c r="C67" s="173">
        <f t="shared" si="73"/>
        <v>1.4710064923984061</v>
      </c>
      <c r="D67" s="173">
        <f t="shared" si="73"/>
        <v>1.3225925812049999</v>
      </c>
      <c r="E67" s="173">
        <f t="shared" si="73"/>
        <v>1.3694075774176231</v>
      </c>
      <c r="F67" s="173">
        <f t="shared" si="73"/>
        <v>1.2437683930186716</v>
      </c>
      <c r="H67" s="68">
        <f t="shared" si="21"/>
        <v>0.60744079068502332</v>
      </c>
      <c r="I67" s="69">
        <f t="shared" si="22"/>
        <v>39.586124504227257</v>
      </c>
      <c r="J67" s="69">
        <f t="shared" si="23"/>
        <v>40.19356529491229</v>
      </c>
      <c r="L67" t="str">
        <f t="shared" si="24"/>
        <v>81 Process, plant and machine operatives</v>
      </c>
      <c r="M67" s="173">
        <f t="shared" ref="M67:Q67" si="78">M30/M$35*100</f>
        <v>2.4928696258974941</v>
      </c>
      <c r="N67" s="173">
        <f t="shared" si="78"/>
        <v>2.4531278191810855</v>
      </c>
      <c r="O67" s="173">
        <f t="shared" si="78"/>
        <v>2.2303835491979589</v>
      </c>
      <c r="P67" s="173">
        <f t="shared" si="78"/>
        <v>2.2617069203987357</v>
      </c>
      <c r="Q67" s="173">
        <f t="shared" si="78"/>
        <v>2.0309422508959005</v>
      </c>
      <c r="S67" s="68">
        <f t="shared" si="26"/>
        <v>-2.4469690987061927</v>
      </c>
      <c r="T67" s="69">
        <f t="shared" si="27"/>
        <v>36.729463295430641</v>
      </c>
      <c r="U67" s="69">
        <f t="shared" si="28"/>
        <v>34.28249419672445</v>
      </c>
      <c r="W67" t="str">
        <f t="shared" si="29"/>
        <v>81 Process, plant and machine operatives</v>
      </c>
      <c r="X67" s="173">
        <f t="shared" ref="X67:AB67" si="79">X30/X$35*100</f>
        <v>0.50598221256551568</v>
      </c>
      <c r="Y67" s="173">
        <f t="shared" si="79"/>
        <v>0.49376791855324559</v>
      </c>
      <c r="Z67" s="173">
        <f t="shared" si="79"/>
        <v>0.43690771070488382</v>
      </c>
      <c r="AA67" s="173">
        <f t="shared" si="79"/>
        <v>0.49451865299757053</v>
      </c>
      <c r="AB67" s="173">
        <f t="shared" si="79"/>
        <v>0.47364157954125047</v>
      </c>
      <c r="AD67" s="68">
        <f t="shared" si="31"/>
        <v>15.820288914985298</v>
      </c>
      <c r="AE67" s="69">
        <f t="shared" si="32"/>
        <v>53.814062039049418</v>
      </c>
      <c r="AF67" s="69">
        <f t="shared" si="33"/>
        <v>69.634350954034701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2.9173520377950677</v>
      </c>
      <c r="C68" s="173">
        <f t="shared" si="73"/>
        <v>3.117350230977769</v>
      </c>
      <c r="D68" s="173">
        <f t="shared" si="73"/>
        <v>2.6742018399133096</v>
      </c>
      <c r="E68" s="173">
        <f t="shared" si="73"/>
        <v>2.659377077743903</v>
      </c>
      <c r="F68" s="173">
        <f t="shared" si="73"/>
        <v>2.5194563322018948</v>
      </c>
      <c r="H68" s="68">
        <f t="shared" si="21"/>
        <v>0.79275591605076701</v>
      </c>
      <c r="I68" s="69">
        <f t="shared" si="22"/>
        <v>53.129364979095975</v>
      </c>
      <c r="J68" s="69">
        <f t="shared" si="23"/>
        <v>53.92212089514674</v>
      </c>
      <c r="L68" t="str">
        <f t="shared" si="24"/>
        <v>82 Transport and mobile machine drivers and operatives</v>
      </c>
      <c r="M68" s="173">
        <f t="shared" ref="M68:Q68" si="80">M31/M$35*100</f>
        <v>5.2190397348255262</v>
      </c>
      <c r="N68" s="173">
        <f t="shared" si="80"/>
        <v>5.6595638755723874</v>
      </c>
      <c r="O68" s="173">
        <f t="shared" si="80"/>
        <v>4.9031792216989105</v>
      </c>
      <c r="P68" s="173">
        <f t="shared" si="80"/>
        <v>4.7399442074528206</v>
      </c>
      <c r="Q68" s="173">
        <f t="shared" si="80"/>
        <v>4.4096203940312924</v>
      </c>
      <c r="S68" s="68">
        <f t="shared" si="26"/>
        <v>-3.6512283335953279</v>
      </c>
      <c r="T68" s="69">
        <f t="shared" si="27"/>
        <v>50.764709303060073</v>
      </c>
      <c r="U68" s="69">
        <f t="shared" si="28"/>
        <v>47.113480969464746</v>
      </c>
      <c r="W68" t="str">
        <f t="shared" si="29"/>
        <v>82 Transport and mobile machine drivers and operatives</v>
      </c>
      <c r="X68" s="173">
        <f t="shared" ref="X68:AB68" si="81">X31/X$35*100</f>
        <v>0.61932618621832025</v>
      </c>
      <c r="Y68" s="173">
        <f t="shared" si="81"/>
        <v>0.58777555552315663</v>
      </c>
      <c r="Z68" s="173">
        <f t="shared" si="81"/>
        <v>0.49950346403149104</v>
      </c>
      <c r="AA68" s="173">
        <f t="shared" si="81"/>
        <v>0.61940567956561599</v>
      </c>
      <c r="AB68" s="173">
        <f t="shared" si="81"/>
        <v>0.67022568090496415</v>
      </c>
      <c r="AD68" s="68">
        <f t="shared" si="31"/>
        <v>43.353101249936053</v>
      </c>
      <c r="AE68" s="69">
        <f t="shared" si="32"/>
        <v>75.775836369231499</v>
      </c>
      <c r="AF68" s="69">
        <f t="shared" si="33"/>
        <v>119.12893761916754</v>
      </c>
    </row>
    <row r="69" spans="1:32" x14ac:dyDescent="0.2">
      <c r="A69" t="str">
        <f t="shared" si="19"/>
        <v>91 Elementary trades and related occupations</v>
      </c>
      <c r="B69" s="173">
        <f t="shared" si="73"/>
        <v>1.2588193538162482</v>
      </c>
      <c r="C69" s="173">
        <f t="shared" si="73"/>
        <v>1.0931959688826522</v>
      </c>
      <c r="D69" s="173">
        <f t="shared" si="73"/>
        <v>0.98737020531788044</v>
      </c>
      <c r="E69" s="173">
        <f t="shared" si="73"/>
        <v>1.7802411726244323</v>
      </c>
      <c r="F69" s="173">
        <f t="shared" si="73"/>
        <v>1.9213110644884612</v>
      </c>
      <c r="H69" s="68">
        <f t="shared" si="21"/>
        <v>108.17776120509741</v>
      </c>
      <c r="I69" s="69">
        <f t="shared" si="22"/>
        <v>79.859776991759361</v>
      </c>
      <c r="J69" s="69">
        <f t="shared" si="23"/>
        <v>188.03753819685679</v>
      </c>
      <c r="L69" t="str">
        <f t="shared" si="24"/>
        <v>91 Elementary trades and related occupations</v>
      </c>
      <c r="M69" s="173">
        <f t="shared" ref="M69:Q70" si="82">M32/M$35*100</f>
        <v>2.0260990032280071</v>
      </c>
      <c r="N69" s="173">
        <f t="shared" si="82"/>
        <v>1.8106187640670088</v>
      </c>
      <c r="O69" s="173">
        <f t="shared" si="82"/>
        <v>1.6582191383680549</v>
      </c>
      <c r="P69" s="173">
        <f t="shared" si="82"/>
        <v>2.2310471256711759</v>
      </c>
      <c r="Q69" s="173">
        <f t="shared" si="82"/>
        <v>2.3172836280365265</v>
      </c>
      <c r="S69" s="68">
        <f t="shared" si="26"/>
        <v>49.713173325489947</v>
      </c>
      <c r="T69" s="69">
        <f t="shared" si="27"/>
        <v>45.684165083208889</v>
      </c>
      <c r="U69" s="69">
        <f t="shared" si="28"/>
        <v>95.397338408698829</v>
      </c>
      <c r="W69" t="str">
        <f t="shared" si="29"/>
        <v>91 Elementary trades and related occupations</v>
      </c>
      <c r="X69" s="173">
        <f t="shared" ref="X69:AB70" si="83">X32/X$35*100</f>
        <v>0.49276039976622499</v>
      </c>
      <c r="Y69" s="173">
        <f t="shared" si="83"/>
        <v>0.37933994102642205</v>
      </c>
      <c r="Z69" s="173">
        <f t="shared" si="83"/>
        <v>0.33285746907936176</v>
      </c>
      <c r="AA69" s="173">
        <f t="shared" si="83"/>
        <v>1.3382312815652913</v>
      </c>
      <c r="AB69" s="173">
        <f t="shared" si="83"/>
        <v>1.5339136864656218</v>
      </c>
      <c r="AD69" s="68">
        <f t="shared" si="31"/>
        <v>392.34229800180304</v>
      </c>
      <c r="AE69" s="69">
        <f t="shared" si="32"/>
        <v>245.96882316746425</v>
      </c>
      <c r="AF69" s="69">
        <f t="shared" si="33"/>
        <v>638.31112116926727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9.6397317853334794</v>
      </c>
      <c r="C70" s="173">
        <f t="shared" si="73"/>
        <v>9.4142974194432796</v>
      </c>
      <c r="D70" s="173">
        <f t="shared" si="73"/>
        <v>8.7044817366941931</v>
      </c>
      <c r="E70" s="173">
        <f t="shared" si="73"/>
        <v>7.6946102330897439</v>
      </c>
      <c r="F70" s="173">
        <f t="shared" si="73"/>
        <v>6.9449797626951622</v>
      </c>
      <c r="H70" s="68">
        <f t="shared" si="21"/>
        <v>-14.641901081996981</v>
      </c>
      <c r="I70" s="69">
        <f t="shared" si="22"/>
        <v>43.340975330034738</v>
      </c>
      <c r="J70" s="69">
        <f t="shared" si="23"/>
        <v>28.699074248037753</v>
      </c>
      <c r="L70" t="str">
        <f t="shared" si="24"/>
        <v>92 Elementary administration and service occupations</v>
      </c>
      <c r="M70" s="173">
        <f t="shared" si="82"/>
        <v>8.8035853776567254</v>
      </c>
      <c r="N70" s="173">
        <f t="shared" si="82"/>
        <v>8.525858929215465</v>
      </c>
      <c r="O70" s="173">
        <f t="shared" si="82"/>
        <v>8.0496121872837598</v>
      </c>
      <c r="P70" s="173">
        <f t="shared" si="82"/>
        <v>7.5907071359998985</v>
      </c>
      <c r="Q70" s="173">
        <f t="shared" si="82"/>
        <v>6.7893987863418301</v>
      </c>
      <c r="S70" s="68">
        <f t="shared" si="26"/>
        <v>-9.6393998647767756</v>
      </c>
      <c r="T70" s="69">
        <f t="shared" si="27"/>
        <v>37.109061688386895</v>
      </c>
      <c r="U70" s="69">
        <f t="shared" si="28"/>
        <v>27.469661823610121</v>
      </c>
      <c r="W70" t="str">
        <f t="shared" si="29"/>
        <v>92 Elementary administration and service occupations</v>
      </c>
      <c r="X70" s="173">
        <f t="shared" si="83"/>
        <v>10.474547934815103</v>
      </c>
      <c r="Y70" s="173">
        <f t="shared" si="83"/>
        <v>10.298318914000932</v>
      </c>
      <c r="Z70" s="173">
        <f t="shared" si="83"/>
        <v>9.3434042117066873</v>
      </c>
      <c r="AA70" s="173">
        <f t="shared" si="83"/>
        <v>7.7964859876466326</v>
      </c>
      <c r="AB70" s="173">
        <f t="shared" si="83"/>
        <v>7.0971914759751158</v>
      </c>
      <c r="AD70" s="68">
        <f t="shared" si="31"/>
        <v>-18.84674995596475</v>
      </c>
      <c r="AE70" s="69">
        <f t="shared" si="32"/>
        <v>48.579205951257293</v>
      </c>
      <c r="AF70" s="69">
        <f t="shared" si="33"/>
        <v>29.732455995292543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6.9834669787944614</v>
      </c>
      <c r="I72" s="67">
        <f>IF(D35&gt;0,I35/D35*100,0)</f>
        <v>49.861308917473998</v>
      </c>
      <c r="J72" s="67">
        <f>IF(D35&gt;0,(J35/D35)*100,0)</f>
        <v>56.844775896268487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7.1328715529284343</v>
      </c>
      <c r="T72" s="67">
        <f t="shared" ref="T72" si="85">IF(O35&gt;0,T35/O35*100,0)</f>
        <v>41.366367146194307</v>
      </c>
      <c r="U72" s="67">
        <f t="shared" ref="U72" si="86">IF(O35&gt;0,(U35/O35)*100,0)</f>
        <v>48.499238699122735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6.8377006343830855</v>
      </c>
      <c r="AE72" s="67">
        <f t="shared" ref="AE72" si="88">IF(Z35&gt;0,AE35/Z35*100,0)</f>
        <v>58.149385873379799</v>
      </c>
      <c r="AF72" s="67">
        <f t="shared" ref="AF72" si="89">IF(Z35&gt;0,(AF35/Z35)*100,0)</f>
        <v>64.987086507762939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Oxfordshire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Oxfordshire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Oxfordshire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4.7926252080747522</v>
      </c>
      <c r="C82" s="18">
        <f t="shared" ref="B82:E107" si="96">IF(AND(D$6-C$6 &lt;&gt; 0,C8&lt;&gt;0,D8&lt;&gt;0),(EXP(LN(D8/C8)/(D$6-C$6))-1)*100,0)</f>
        <v>0.25974719709516148</v>
      </c>
      <c r="D82" s="18">
        <f t="shared" si="96"/>
        <v>-1.7083565417410074</v>
      </c>
      <c r="E82" s="18">
        <f t="shared" si="96"/>
        <v>0.85444033815966769</v>
      </c>
      <c r="F82" s="18">
        <f t="shared" ref="F82:F107" si="97">IF(AND(F$6-D$6 &lt;&gt; 0,D8&lt;&gt;0,F8&lt;&gt;0),(EXP(LN(F8/D8)/(F$6-D$6))-1)*100,0)</f>
        <v>-7.1650730456340739E-3</v>
      </c>
      <c r="H82" s="18">
        <f t="shared" ref="H82:H107" si="98">IF($F$6-$D$6 &lt;&gt; 0,(EXP(LN(1+(H45/100))/($F$6-$D$6))-1)*100,0)</f>
        <v>-7.1650730456340739E-3</v>
      </c>
      <c r="I82" s="18">
        <f t="shared" ref="I82:I107" si="99">IF(D8&gt;0,((1+(I8/D8))^(1/($F$6-$D$6))-1)*100,0)</f>
        <v>2.6804263975457321</v>
      </c>
      <c r="J82" s="18">
        <f t="shared" ref="J82:J107" si="100">IF($F$6-$D$6 &lt;&gt; 0,(EXP(LN(1+(J45/100))/($F$6-$D$6))-1)*100,0)</f>
        <v>2.6754796245970214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3.7432665874528759</v>
      </c>
      <c r="N82" s="18">
        <f t="shared" si="102"/>
        <v>-0.60212643269197397</v>
      </c>
      <c r="O82" s="18">
        <f t="shared" si="102"/>
        <v>-2.6931626713369794</v>
      </c>
      <c r="P82" s="18">
        <f t="shared" si="102"/>
        <v>0.40153589875400186</v>
      </c>
      <c r="Q82" s="18">
        <f t="shared" ref="Q82:Q107" si="103">IF(AND(Q$6-O$6 &lt;&gt; 0,O8&lt;&gt;0,Q8&lt;&gt;0),(EXP(LN(Q8/O8)/(Q$6-O$6))-1)*100,0)</f>
        <v>-0.64081433021927481</v>
      </c>
      <c r="S82" s="18">
        <f t="shared" ref="S82:S107" si="104">IF($F$6-$D$6 &lt;&gt; 0,(EXP(LN(1+(S45/100))/($F$6-$D$6))-1)*100,0)</f>
        <v>-0.64081433021927481</v>
      </c>
      <c r="T82" s="18">
        <f t="shared" ref="T82:T107" si="105">IF(O8&gt;0,((1+(T8/O8))^(1/($F$6-$D$6))-1)*100,0)</f>
        <v>2.3426478512342586</v>
      </c>
      <c r="U82" s="18">
        <f t="shared" ref="U82:U107" si="106">IF($F$6-$D$6 &lt;&gt; 0,(EXP(LN(1+(U45/100))/($F$6-$D$6))-1)*100,0)</f>
        <v>1.8854622370757079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6.894619944873881</v>
      </c>
      <c r="Y82" s="18">
        <f t="shared" si="108"/>
        <v>1.8620368270605425</v>
      </c>
      <c r="Z82" s="18">
        <f t="shared" si="108"/>
        <v>-1.6511400896646045E-2</v>
      </c>
      <c r="AA82" s="18">
        <f t="shared" si="108"/>
        <v>1.5363604250493434</v>
      </c>
      <c r="AB82" s="18">
        <f t="shared" ref="AB82:AB107" si="109">IF(AND(AB$6-Z$6 &lt;&gt; 0,Z8&lt;&gt;0,AB8&lt;&gt;0),(EXP(LN(AB8/Z8)/(AB$6-Z$6))-1)*100,0)</f>
        <v>1.0160750272887098</v>
      </c>
      <c r="AD82" s="18">
        <f t="shared" ref="AD82:AD107" si="110">IF($F$6-$D$6 &lt;&gt; 0,(EXP(LN(1+(AD45/100))/($F$6-$D$6))-1)*100,0)</f>
        <v>1.0160750272887098</v>
      </c>
      <c r="AE82" s="18">
        <f t="shared" ref="AE82:AE107" si="111">IF(Z8&gt;0,((1+(AE8/Z8))^(1/($F$6-$D$6))-1)*100,0)</f>
        <v>3.2561277335085403</v>
      </c>
      <c r="AF82" s="18">
        <f t="shared" ref="AF82:AF107" si="112">IF($F$6-$D$6 &lt;&gt; 0,(EXP(LN(1+(AF45/100))/($F$6-$D$6))-1)*100,0)</f>
        <v>3.9222224484937174</v>
      </c>
    </row>
    <row r="83" spans="1:32" x14ac:dyDescent="0.2">
      <c r="A83" t="str">
        <f t="shared" si="95"/>
        <v>12 Other managers and proprietors</v>
      </c>
      <c r="B83" s="18">
        <f t="shared" si="96"/>
        <v>1.8541253954273973</v>
      </c>
      <c r="C83" s="18">
        <f t="shared" si="96"/>
        <v>-2.1803743479044346</v>
      </c>
      <c r="D83" s="18">
        <f t="shared" si="96"/>
        <v>0.99285361868530764</v>
      </c>
      <c r="E83" s="18">
        <f t="shared" si="96"/>
        <v>1.2466168262594612</v>
      </c>
      <c r="F83" s="18">
        <f t="shared" si="97"/>
        <v>1.1619583219652174</v>
      </c>
      <c r="H83" s="18">
        <f t="shared" si="98"/>
        <v>1.1619583219652174</v>
      </c>
      <c r="I83" s="18">
        <f t="shared" si="99"/>
        <v>3.2505222204305406</v>
      </c>
      <c r="J83" s="18">
        <f t="shared" si="100"/>
        <v>4.0155838519390974</v>
      </c>
      <c r="L83" t="str">
        <f t="shared" si="101"/>
        <v>12 Other managers and proprietors</v>
      </c>
      <c r="M83" s="18">
        <f t="shared" si="102"/>
        <v>1.8526472021364926</v>
      </c>
      <c r="N83" s="18">
        <f t="shared" si="102"/>
        <v>-7.0534243543949433</v>
      </c>
      <c r="O83" s="18">
        <f t="shared" si="102"/>
        <v>2.6455982684987056</v>
      </c>
      <c r="P83" s="18">
        <f t="shared" si="102"/>
        <v>1.2123674202184409</v>
      </c>
      <c r="Q83" s="18">
        <f t="shared" si="103"/>
        <v>1.6878735609366258</v>
      </c>
      <c r="S83" s="18">
        <f t="shared" si="104"/>
        <v>1.6878735609366258</v>
      </c>
      <c r="T83" s="18">
        <f t="shared" si="105"/>
        <v>3.1620490510640309</v>
      </c>
      <c r="U83" s="18">
        <f t="shared" si="106"/>
        <v>4.3002865255717282</v>
      </c>
      <c r="W83" t="str">
        <f t="shared" si="107"/>
        <v>12 Other managers and proprietors</v>
      </c>
      <c r="X83" s="18">
        <f t="shared" si="108"/>
        <v>1.8560809777837139</v>
      </c>
      <c r="Y83" s="18">
        <f t="shared" si="108"/>
        <v>4.2659054008854502</v>
      </c>
      <c r="Z83" s="18">
        <f t="shared" si="108"/>
        <v>-1.1064369127591678</v>
      </c>
      <c r="AA83" s="18">
        <f t="shared" si="108"/>
        <v>1.2950917393646622</v>
      </c>
      <c r="AB83" s="18">
        <f t="shared" si="109"/>
        <v>0.48817129909095591</v>
      </c>
      <c r="AD83" s="18">
        <f t="shared" si="110"/>
        <v>0.48817129909095591</v>
      </c>
      <c r="AE83" s="18">
        <f t="shared" si="111"/>
        <v>3.3535070097215458</v>
      </c>
      <c r="AF83" s="18">
        <f t="shared" si="112"/>
        <v>3.6652012109841481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3.2448424668029663</v>
      </c>
      <c r="C84" s="18">
        <f t="shared" si="96"/>
        <v>2.0830033577230678</v>
      </c>
      <c r="D84" s="18">
        <f t="shared" si="96"/>
        <v>4.3447757141318322</v>
      </c>
      <c r="E84" s="18">
        <f t="shared" si="96"/>
        <v>1.2735888679111573</v>
      </c>
      <c r="F84" s="18">
        <f t="shared" si="97"/>
        <v>2.2871403008292601</v>
      </c>
      <c r="H84" s="18">
        <f t="shared" si="98"/>
        <v>2.2871403008292601</v>
      </c>
      <c r="I84" s="18">
        <f t="shared" si="99"/>
        <v>2.6449569091093972</v>
      </c>
      <c r="J84" s="18">
        <f t="shared" si="100"/>
        <v>4.3099707367792339</v>
      </c>
      <c r="L84" t="str">
        <f t="shared" si="101"/>
        <v>21 Science, research, engineering and technology professionals</v>
      </c>
      <c r="M84" s="18">
        <f t="shared" si="102"/>
        <v>3.4838167491601624</v>
      </c>
      <c r="N84" s="18">
        <f t="shared" si="102"/>
        <v>-2.0848553935178593</v>
      </c>
      <c r="O84" s="18">
        <f t="shared" si="102"/>
        <v>3.592641502597016</v>
      </c>
      <c r="P84" s="18">
        <f t="shared" si="102"/>
        <v>1.0353480295334228</v>
      </c>
      <c r="Q84" s="18">
        <f t="shared" si="103"/>
        <v>1.8806867145178208</v>
      </c>
      <c r="S84" s="18">
        <f t="shared" si="104"/>
        <v>1.8806867145178208</v>
      </c>
      <c r="T84" s="18">
        <f t="shared" si="105"/>
        <v>2.2598157060787161</v>
      </c>
      <c r="U84" s="18">
        <f t="shared" si="106"/>
        <v>3.6843197019952534</v>
      </c>
      <c r="W84" t="str">
        <f t="shared" si="107"/>
        <v>21 Science, research, engineering and technology professionals</v>
      </c>
      <c r="X84" s="18">
        <f t="shared" si="108"/>
        <v>2.369561848708468</v>
      </c>
      <c r="Y84" s="18">
        <f t="shared" si="108"/>
        <v>17.767888630059758</v>
      </c>
      <c r="Z84" s="18">
        <f t="shared" si="108"/>
        <v>6.5676921431745194</v>
      </c>
      <c r="AA84" s="18">
        <f t="shared" si="108"/>
        <v>1.8962964315868192</v>
      </c>
      <c r="AB84" s="18">
        <f t="shared" si="109"/>
        <v>3.4302210966468349</v>
      </c>
      <c r="AD84" s="18">
        <f t="shared" si="110"/>
        <v>3.4302210966468349</v>
      </c>
      <c r="AE84" s="18">
        <f t="shared" si="111"/>
        <v>3.7341382756425068</v>
      </c>
      <c r="AF84" s="18">
        <f t="shared" si="112"/>
        <v>5.9853470287007937</v>
      </c>
    </row>
    <row r="85" spans="1:32" x14ac:dyDescent="0.2">
      <c r="A85" t="str">
        <f t="shared" si="95"/>
        <v>22 Health professionals</v>
      </c>
      <c r="B85" s="18">
        <f t="shared" si="96"/>
        <v>5.0213403824818537</v>
      </c>
      <c r="C85" s="18">
        <f t="shared" si="96"/>
        <v>-0.81658700520431671</v>
      </c>
      <c r="D85" s="18">
        <f t="shared" si="96"/>
        <v>-0.4920730545732277</v>
      </c>
      <c r="E85" s="18">
        <f t="shared" si="96"/>
        <v>0.34349770129991075</v>
      </c>
      <c r="F85" s="18">
        <f t="shared" si="97"/>
        <v>6.419742124821326E-2</v>
      </c>
      <c r="H85" s="18">
        <f t="shared" si="98"/>
        <v>6.419742124821326E-2</v>
      </c>
      <c r="I85" s="18">
        <f t="shared" si="99"/>
        <v>2.8628179713255042</v>
      </c>
      <c r="J85" s="18">
        <f t="shared" si="100"/>
        <v>2.9061263584621244</v>
      </c>
      <c r="L85" t="str">
        <f t="shared" si="101"/>
        <v>22 Health professionals</v>
      </c>
      <c r="M85" s="18">
        <f t="shared" si="102"/>
        <v>4.8159522296554513</v>
      </c>
      <c r="N85" s="18">
        <f t="shared" si="102"/>
        <v>8.6159903606220389</v>
      </c>
      <c r="O85" s="18">
        <f t="shared" si="102"/>
        <v>-0.32761134420870031</v>
      </c>
      <c r="P85" s="18">
        <f t="shared" si="102"/>
        <v>0.44897885426897766</v>
      </c>
      <c r="Q85" s="18">
        <f t="shared" si="103"/>
        <v>0.18944546720236488</v>
      </c>
      <c r="S85" s="18">
        <f t="shared" si="104"/>
        <v>0.18944546720236488</v>
      </c>
      <c r="T85" s="18">
        <f t="shared" si="105"/>
        <v>2.1243490896360351</v>
      </c>
      <c r="U85" s="18">
        <f t="shared" si="106"/>
        <v>2.2660004504922782</v>
      </c>
      <c r="W85" t="str">
        <f t="shared" si="107"/>
        <v>22 Health professionals</v>
      </c>
      <c r="X85" s="18">
        <f t="shared" si="108"/>
        <v>5.0762946951542043</v>
      </c>
      <c r="Y85" s="18">
        <f t="shared" si="108"/>
        <v>-3.3247882967590403</v>
      </c>
      <c r="Z85" s="18">
        <f t="shared" si="108"/>
        <v>-0.54141789299837484</v>
      </c>
      <c r="AA85" s="18">
        <f t="shared" si="108"/>
        <v>0.31144770764948149</v>
      </c>
      <c r="AB85" s="18">
        <f t="shared" si="109"/>
        <v>2.6349656372115504E-2</v>
      </c>
      <c r="AD85" s="18">
        <f t="shared" si="110"/>
        <v>2.6349656372115504E-2</v>
      </c>
      <c r="AE85" s="18">
        <f t="shared" si="111"/>
        <v>3.069747986290472</v>
      </c>
      <c r="AF85" s="18">
        <f t="shared" si="112"/>
        <v>3.0870154996068155</v>
      </c>
    </row>
    <row r="86" spans="1:32" x14ac:dyDescent="0.2">
      <c r="A86" t="str">
        <f t="shared" si="95"/>
        <v>23 Teaching and other educational professionals</v>
      </c>
      <c r="B86" s="18">
        <f t="shared" si="96"/>
        <v>2.0088564849349844</v>
      </c>
      <c r="C86" s="18">
        <f t="shared" si="96"/>
        <v>-1.4524571450024171</v>
      </c>
      <c r="D86" s="18">
        <f t="shared" si="96"/>
        <v>-0.65965220314648798</v>
      </c>
      <c r="E86" s="18">
        <f t="shared" si="96"/>
        <v>0.69429663905402617</v>
      </c>
      <c r="F86" s="18">
        <f t="shared" si="97"/>
        <v>0.24094229142275214</v>
      </c>
      <c r="H86" s="18">
        <f t="shared" si="98"/>
        <v>0.24094229142275214</v>
      </c>
      <c r="I86" s="18">
        <f t="shared" si="99"/>
        <v>2.8038971732934126</v>
      </c>
      <c r="J86" s="18">
        <f t="shared" si="100"/>
        <v>2.9684277082440813</v>
      </c>
      <c r="L86" t="str">
        <f t="shared" si="101"/>
        <v>23 Teaching and other educational professionals</v>
      </c>
      <c r="M86" s="18">
        <f t="shared" si="102"/>
        <v>0.65109102605613867</v>
      </c>
      <c r="N86" s="18">
        <f t="shared" si="102"/>
        <v>3.4660634284855441</v>
      </c>
      <c r="O86" s="18">
        <f t="shared" si="102"/>
        <v>-0.18416455615991589</v>
      </c>
      <c r="P86" s="18">
        <f t="shared" si="102"/>
        <v>0.61858978214421878</v>
      </c>
      <c r="Q86" s="18">
        <f t="shared" si="103"/>
        <v>0.35029021755770273</v>
      </c>
      <c r="S86" s="18">
        <f t="shared" si="104"/>
        <v>0.35029021755770273</v>
      </c>
      <c r="T86" s="18">
        <f t="shared" si="105"/>
        <v>2.4421127343000837</v>
      </c>
      <c r="U86" s="18">
        <f t="shared" si="106"/>
        <v>2.6938359464533157</v>
      </c>
      <c r="W86" t="str">
        <f t="shared" si="107"/>
        <v>23 Teaching and other educational professionals</v>
      </c>
      <c r="X86" s="18">
        <f t="shared" si="108"/>
        <v>2.6038494229152498</v>
      </c>
      <c r="Y86" s="18">
        <f t="shared" si="108"/>
        <v>-3.5065452788528018</v>
      </c>
      <c r="Z86" s="18">
        <f t="shared" si="108"/>
        <v>-0.8755604041036924</v>
      </c>
      <c r="AA86" s="18">
        <f t="shared" si="108"/>
        <v>0.72922405778066413</v>
      </c>
      <c r="AB86" s="18">
        <f t="shared" si="109"/>
        <v>0.19142972444949891</v>
      </c>
      <c r="AD86" s="18">
        <f t="shared" si="110"/>
        <v>0.19142972444949891</v>
      </c>
      <c r="AE86" s="18">
        <f t="shared" si="111"/>
        <v>2.9602971623623242</v>
      </c>
      <c r="AF86" s="18">
        <f t="shared" si="112"/>
        <v>3.0881417907078212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3.5706196131396029</v>
      </c>
      <c r="C87" s="18">
        <f t="shared" si="96"/>
        <v>4.6213563118258971</v>
      </c>
      <c r="D87" s="18">
        <f t="shared" si="96"/>
        <v>1.0810842420275302</v>
      </c>
      <c r="E87" s="18">
        <f t="shared" si="96"/>
        <v>0.97693294935938813</v>
      </c>
      <c r="F87" s="18">
        <f t="shared" si="97"/>
        <v>1.0116381175900413</v>
      </c>
      <c r="H87" s="18">
        <f t="shared" si="98"/>
        <v>1.0116381175900413</v>
      </c>
      <c r="I87" s="18">
        <f t="shared" si="99"/>
        <v>2.8092646075436711</v>
      </c>
      <c r="J87" s="18">
        <f t="shared" si="100"/>
        <v>3.5118381192453807</v>
      </c>
      <c r="L87" t="str">
        <f t="shared" si="101"/>
        <v>24 Business, media and public service professionals</v>
      </c>
      <c r="M87" s="18">
        <f t="shared" si="102"/>
        <v>2.2954881993100695</v>
      </c>
      <c r="N87" s="18">
        <f t="shared" si="102"/>
        <v>3.5651333619082237</v>
      </c>
      <c r="O87" s="18">
        <f t="shared" si="102"/>
        <v>1.2390108945721678</v>
      </c>
      <c r="P87" s="18">
        <f t="shared" si="102"/>
        <v>0.77596200665979165</v>
      </c>
      <c r="Q87" s="18">
        <f t="shared" si="103"/>
        <v>0.93007583390798398</v>
      </c>
      <c r="S87" s="18">
        <f t="shared" si="104"/>
        <v>0.93007583390798398</v>
      </c>
      <c r="T87" s="18">
        <f t="shared" si="105"/>
        <v>2.5345090240751711</v>
      </c>
      <c r="U87" s="18">
        <f t="shared" si="106"/>
        <v>3.2027154096556654</v>
      </c>
      <c r="W87" t="str">
        <f t="shared" si="107"/>
        <v>24 Business, media and public service professionals</v>
      </c>
      <c r="X87" s="18">
        <f t="shared" si="108"/>
        <v>5.2946339188596703</v>
      </c>
      <c r="Y87" s="18">
        <f t="shared" si="108"/>
        <v>5.9499721932202654</v>
      </c>
      <c r="Z87" s="18">
        <f t="shared" si="108"/>
        <v>0.88553804273878711</v>
      </c>
      <c r="AA87" s="18">
        <f t="shared" si="108"/>
        <v>1.2234361886865219</v>
      </c>
      <c r="AB87" s="18">
        <f t="shared" si="109"/>
        <v>1.1106779124507193</v>
      </c>
      <c r="AD87" s="18">
        <f t="shared" si="110"/>
        <v>1.1106779124507193</v>
      </c>
      <c r="AE87" s="18">
        <f t="shared" si="111"/>
        <v>3.1335902902924317</v>
      </c>
      <c r="AF87" s="18">
        <f t="shared" si="112"/>
        <v>3.8750280478193844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3.8235281240796226</v>
      </c>
      <c r="C88" s="18">
        <f t="shared" si="96"/>
        <v>6.3919336976787644</v>
      </c>
      <c r="D88" s="18">
        <f t="shared" si="96"/>
        <v>-1.1202014388495329</v>
      </c>
      <c r="E88" s="18">
        <f t="shared" si="96"/>
        <v>0.85678752010909243</v>
      </c>
      <c r="F88" s="18">
        <f t="shared" si="97"/>
        <v>0.19343781862266596</v>
      </c>
      <c r="H88" s="18">
        <f t="shared" si="98"/>
        <v>0.19343781862266596</v>
      </c>
      <c r="I88" s="18">
        <f t="shared" si="99"/>
        <v>2.3030701598911518</v>
      </c>
      <c r="J88" s="18">
        <f t="shared" si="100"/>
        <v>2.444255568518372</v>
      </c>
      <c r="L88" t="str">
        <f t="shared" si="101"/>
        <v>31 Science, engineering and technology associate professionals</v>
      </c>
      <c r="M88" s="18">
        <f t="shared" si="102"/>
        <v>5.1285501788953303</v>
      </c>
      <c r="N88" s="18">
        <f t="shared" si="102"/>
        <v>1.6508243687536339</v>
      </c>
      <c r="O88" s="18">
        <f t="shared" si="102"/>
        <v>-2.4740389501621829</v>
      </c>
      <c r="P88" s="18">
        <f t="shared" si="102"/>
        <v>0.36382262000265175</v>
      </c>
      <c r="Q88" s="18">
        <f t="shared" si="103"/>
        <v>-0.59118983875652287</v>
      </c>
      <c r="S88" s="18">
        <f t="shared" si="104"/>
        <v>-0.59118983875652287</v>
      </c>
      <c r="T88" s="18">
        <f t="shared" si="105"/>
        <v>1.9187793204654913</v>
      </c>
      <c r="U88" s="18">
        <f t="shared" si="106"/>
        <v>1.4704382086057732</v>
      </c>
      <c r="W88" t="str">
        <f t="shared" si="107"/>
        <v>31 Science, engineering and technology associate professionals</v>
      </c>
      <c r="X88" s="18">
        <f t="shared" si="108"/>
        <v>0.90367266976127958</v>
      </c>
      <c r="Y88" s="18">
        <f t="shared" si="108"/>
        <v>18.15000871739807</v>
      </c>
      <c r="Z88" s="18">
        <f t="shared" si="108"/>
        <v>1.5430712631011367</v>
      </c>
      <c r="AA88" s="18">
        <f t="shared" si="108"/>
        <v>1.6677489039151672</v>
      </c>
      <c r="AB88" s="18">
        <f t="shared" si="109"/>
        <v>1.626172690367822</v>
      </c>
      <c r="AD88" s="18">
        <f t="shared" si="110"/>
        <v>1.626172690367822</v>
      </c>
      <c r="AE88" s="18">
        <f t="shared" si="111"/>
        <v>3.0611990761622021</v>
      </c>
      <c r="AF88" s="18">
        <f t="shared" si="112"/>
        <v>4.170183126906446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3.7152090851325204</v>
      </c>
      <c r="C89" s="18">
        <f t="shared" si="96"/>
        <v>1.1945753757977462</v>
      </c>
      <c r="D89" s="18">
        <f t="shared" si="96"/>
        <v>9.1174601087357523</v>
      </c>
      <c r="E89" s="18">
        <f t="shared" si="96"/>
        <v>1.3664399573073416</v>
      </c>
      <c r="F89" s="18">
        <f t="shared" si="97"/>
        <v>3.8869219724996684</v>
      </c>
      <c r="H89" s="18">
        <f t="shared" si="98"/>
        <v>3.8869219724996684</v>
      </c>
      <c r="I89" s="18">
        <f t="shared" si="99"/>
        <v>4.3981672336584676</v>
      </c>
      <c r="J89" s="18">
        <f t="shared" si="100"/>
        <v>6.7901752860269005</v>
      </c>
      <c r="L89" t="str">
        <f t="shared" si="101"/>
        <v>32 Health and social care associate professionals</v>
      </c>
      <c r="M89" s="18">
        <f t="shared" si="102"/>
        <v>0.99074263036591503</v>
      </c>
      <c r="N89" s="18">
        <f t="shared" si="102"/>
        <v>13.640756936476727</v>
      </c>
      <c r="O89" s="18">
        <f t="shared" si="102"/>
        <v>5.7771542767441897</v>
      </c>
      <c r="P89" s="18">
        <f t="shared" si="102"/>
        <v>1.0657537384432425</v>
      </c>
      <c r="Q89" s="18">
        <f>IF(AND(Q$6-O$6 &lt;&gt; 0,O15&lt;&gt;0,Q15&lt;&gt;0),(EXP(LN(Q15/O15)/(Q$6-O$6))-1)*100,0)</f>
        <v>2.6124300261231914</v>
      </c>
      <c r="S89" s="18">
        <f t="shared" si="104"/>
        <v>2.6124300261231914</v>
      </c>
      <c r="T89" s="18">
        <f t="shared" si="105"/>
        <v>3.2540269131977828</v>
      </c>
      <c r="U89" s="18">
        <f t="shared" si="106"/>
        <v>5.0335685344973236</v>
      </c>
      <c r="W89" t="str">
        <f t="shared" si="107"/>
        <v>32 Health and social care associate professionals</v>
      </c>
      <c r="X89" s="18">
        <f t="shared" si="108"/>
        <v>4.3475690019983526</v>
      </c>
      <c r="Y89" s="18">
        <f t="shared" si="108"/>
        <v>-1.466362778921404</v>
      </c>
      <c r="Z89" s="18">
        <f t="shared" si="108"/>
        <v>9.8814160502455053</v>
      </c>
      <c r="AA89" s="18">
        <f t="shared" si="108"/>
        <v>1.4267579318532508</v>
      </c>
      <c r="AB89" s="18">
        <f t="shared" si="109"/>
        <v>4.1701073280736134</v>
      </c>
      <c r="AD89" s="18">
        <f t="shared" si="110"/>
        <v>4.1701073280736134</v>
      </c>
      <c r="AE89" s="18">
        <f t="shared" si="111"/>
        <v>4.6551592627197769</v>
      </c>
      <c r="AF89" s="18">
        <f t="shared" si="112"/>
        <v>7.1673531685219061</v>
      </c>
    </row>
    <row r="90" spans="1:32" x14ac:dyDescent="0.2">
      <c r="A90" t="str">
        <f t="shared" si="95"/>
        <v>33 Protective service occupations</v>
      </c>
      <c r="B90" s="18">
        <f t="shared" si="96"/>
        <v>0.12523785977056612</v>
      </c>
      <c r="C90" s="18">
        <f t="shared" si="96"/>
        <v>5.0602001504733929</v>
      </c>
      <c r="D90" s="18">
        <f t="shared" si="96"/>
        <v>-2.5064032466250885</v>
      </c>
      <c r="E90" s="18">
        <f t="shared" si="96"/>
        <v>0.71595874913870095</v>
      </c>
      <c r="F90" s="18">
        <f t="shared" si="97"/>
        <v>-0.36982531599039081</v>
      </c>
      <c r="H90" s="18">
        <f t="shared" si="98"/>
        <v>-0.36982531599039081</v>
      </c>
      <c r="I90" s="18">
        <f t="shared" si="99"/>
        <v>1.8318465609298729</v>
      </c>
      <c r="J90" s="18">
        <f t="shared" si="100"/>
        <v>1.5468054630778605</v>
      </c>
      <c r="L90" t="str">
        <f t="shared" si="101"/>
        <v>33 Protective service occupations</v>
      </c>
      <c r="M90" s="18">
        <f t="shared" si="102"/>
        <v>-0.8200034630080455</v>
      </c>
      <c r="N90" s="18">
        <f t="shared" si="102"/>
        <v>3.2859269955701986</v>
      </c>
      <c r="O90" s="18">
        <f t="shared" si="102"/>
        <v>-2.783901510749931</v>
      </c>
      <c r="P90" s="18">
        <f t="shared" si="102"/>
        <v>-8.983919153455755E-2</v>
      </c>
      <c r="Q90" s="18">
        <f t="shared" si="103"/>
        <v>-0.99605476413545668</v>
      </c>
      <c r="S90" s="18">
        <f t="shared" si="104"/>
        <v>-0.99605476413545668</v>
      </c>
      <c r="T90" s="18">
        <f t="shared" si="105"/>
        <v>1.4691480758898479</v>
      </c>
      <c r="U90" s="18">
        <f t="shared" si="106"/>
        <v>0.66856326751074668</v>
      </c>
      <c r="W90" t="str">
        <f t="shared" si="107"/>
        <v>33 Protective service occupations</v>
      </c>
      <c r="X90" s="18">
        <f t="shared" si="108"/>
        <v>3.1612583464604382</v>
      </c>
      <c r="Y90" s="18">
        <f t="shared" si="108"/>
        <v>10.227562024170656</v>
      </c>
      <c r="Z90" s="18">
        <f t="shared" si="108"/>
        <v>-1.7647853816192383</v>
      </c>
      <c r="AA90" s="18">
        <f t="shared" si="108"/>
        <v>2.5685535853850361</v>
      </c>
      <c r="AB90" s="18">
        <f t="shared" si="109"/>
        <v>1.1032741757584619</v>
      </c>
      <c r="AD90" s="18">
        <f t="shared" si="110"/>
        <v>1.1032741757584619</v>
      </c>
      <c r="AE90" s="18">
        <f t="shared" si="111"/>
        <v>2.7385834457299252</v>
      </c>
      <c r="AF90" s="18">
        <f t="shared" si="112"/>
        <v>3.5133816587268774</v>
      </c>
    </row>
    <row r="91" spans="1:32" x14ac:dyDescent="0.2">
      <c r="A91" t="str">
        <f t="shared" si="95"/>
        <v>34 Culture, media and sports occupations</v>
      </c>
      <c r="B91" s="18">
        <f t="shared" si="96"/>
        <v>-1.6328757370263625</v>
      </c>
      <c r="C91" s="18">
        <f t="shared" si="96"/>
        <v>5.3921374601908933</v>
      </c>
      <c r="D91" s="18">
        <f t="shared" si="96"/>
        <v>-1.9355115399696698</v>
      </c>
      <c r="E91" s="18">
        <f t="shared" si="96"/>
        <v>0.70902527422291861</v>
      </c>
      <c r="F91" s="18">
        <f t="shared" si="97"/>
        <v>-0.18031750076735742</v>
      </c>
      <c r="H91" s="18">
        <f t="shared" si="98"/>
        <v>-0.18031750076735742</v>
      </c>
      <c r="I91" s="18">
        <f t="shared" si="99"/>
        <v>2.4510097040238987</v>
      </c>
      <c r="J91" s="18">
        <f t="shared" si="100"/>
        <v>2.3230331236794965</v>
      </c>
      <c r="L91" t="str">
        <f t="shared" si="101"/>
        <v>34 Culture, media and sports occupations</v>
      </c>
      <c r="M91" s="18">
        <f t="shared" si="102"/>
        <v>-2.551584627282899</v>
      </c>
      <c r="N91" s="18">
        <f t="shared" si="102"/>
        <v>-0.96669662014036151</v>
      </c>
      <c r="O91" s="18">
        <f t="shared" si="102"/>
        <v>-2.3513539713245213</v>
      </c>
      <c r="P91" s="18">
        <f t="shared" si="102"/>
        <v>0.91787438693211598</v>
      </c>
      <c r="Q91" s="18">
        <f t="shared" si="103"/>
        <v>-0.18385224776448217</v>
      </c>
      <c r="S91" s="18">
        <f t="shared" si="104"/>
        <v>-0.18385224776448217</v>
      </c>
      <c r="T91" s="18">
        <f t="shared" si="105"/>
        <v>2.1092733910275774</v>
      </c>
      <c r="U91" s="18">
        <f t="shared" si="106"/>
        <v>1.9724867616991659</v>
      </c>
      <c r="W91" t="str">
        <f t="shared" si="107"/>
        <v>34 Culture, media and sports occupations</v>
      </c>
      <c r="X91" s="18">
        <f t="shared" si="108"/>
        <v>-0.64622347329222896</v>
      </c>
      <c r="Y91" s="18">
        <f t="shared" si="108"/>
        <v>11.898568512591634</v>
      </c>
      <c r="Z91" s="18">
        <f>IF(AND(AA$6-Z$6 &lt;&gt; 0,Z17&lt;&gt;0,AA17&lt;&gt;0),(EXP(LN(AA17/Z17)/(AA$6-Z$6))-1)*100,0)</f>
        <v>-1.5649287294074221</v>
      </c>
      <c r="AA91" s="18">
        <f t="shared" si="108"/>
        <v>0.52410753188358861</v>
      </c>
      <c r="AB91" s="18">
        <f t="shared" si="109"/>
        <v>-0.17711805085952603</v>
      </c>
      <c r="AD91" s="18">
        <f t="shared" si="110"/>
        <v>-0.17711805085952603</v>
      </c>
      <c r="AE91" s="18">
        <f t="shared" si="111"/>
        <v>2.7472803386224154</v>
      </c>
      <c r="AF91" s="18">
        <f t="shared" si="112"/>
        <v>2.6265909670660781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2.0712899469019996</v>
      </c>
      <c r="C92" s="18">
        <f t="shared" si="96"/>
        <v>0.87681888169084399</v>
      </c>
      <c r="D92" s="18">
        <f t="shared" si="96"/>
        <v>0.49262936339464769</v>
      </c>
      <c r="E92" s="18">
        <f t="shared" si="96"/>
        <v>0.6175401307399575</v>
      </c>
      <c r="F92" s="18">
        <f t="shared" si="97"/>
        <v>0.57588596646700463</v>
      </c>
      <c r="H92" s="18">
        <f t="shared" si="98"/>
        <v>0.57588596646700463</v>
      </c>
      <c r="I92" s="18">
        <f t="shared" si="99"/>
        <v>2.6486243814873633</v>
      </c>
      <c r="J92" s="18">
        <f t="shared" si="100"/>
        <v>3.0531659937425237</v>
      </c>
      <c r="L92" t="str">
        <f t="shared" si="101"/>
        <v>35 Business and public service associate professionals</v>
      </c>
      <c r="M92" s="18">
        <f t="shared" si="102"/>
        <v>1.6346405714223744</v>
      </c>
      <c r="N92" s="18">
        <f t="shared" si="102"/>
        <v>1.6942268374168235</v>
      </c>
      <c r="O92" s="18">
        <f t="shared" si="102"/>
        <v>0.17687493281537403</v>
      </c>
      <c r="P92" s="18">
        <f t="shared" si="102"/>
        <v>0.31970144616257912</v>
      </c>
      <c r="Q92" s="18">
        <f t="shared" si="103"/>
        <v>0.27206999671089971</v>
      </c>
      <c r="S92" s="18">
        <f t="shared" si="104"/>
        <v>0.27206999671089971</v>
      </c>
      <c r="T92" s="18">
        <f t="shared" si="105"/>
        <v>2.2244066314134781</v>
      </c>
      <c r="U92" s="18">
        <f t="shared" si="106"/>
        <v>2.4254169825685956</v>
      </c>
      <c r="W92" t="str">
        <f t="shared" si="107"/>
        <v>35 Business and public service associate professionals</v>
      </c>
      <c r="X92" s="18">
        <f t="shared" si="108"/>
        <v>2.5336173578495158</v>
      </c>
      <c r="Y92" s="18">
        <f t="shared" si="108"/>
        <v>3.0186440844826024E-2</v>
      </c>
      <c r="Z92" s="18">
        <f t="shared" si="108"/>
        <v>0.82087911083181808</v>
      </c>
      <c r="AA92" s="18">
        <f t="shared" si="108"/>
        <v>0.91331252496793525</v>
      </c>
      <c r="AB92" s="18">
        <f t="shared" si="109"/>
        <v>0.88249197478869057</v>
      </c>
      <c r="AD92" s="18">
        <f t="shared" si="110"/>
        <v>0.88249197478869057</v>
      </c>
      <c r="AE92" s="18">
        <f t="shared" si="111"/>
        <v>3.070281517816098</v>
      </c>
      <c r="AF92" s="18">
        <f t="shared" si="112"/>
        <v>3.6609729602900654</v>
      </c>
    </row>
    <row r="93" spans="1:32" x14ac:dyDescent="0.2">
      <c r="A93" t="str">
        <f t="shared" si="95"/>
        <v>41 Administrative occupations</v>
      </c>
      <c r="B93" s="18">
        <f t="shared" si="96"/>
        <v>-0.1082601685726492</v>
      </c>
      <c r="C93" s="18">
        <f t="shared" si="96"/>
        <v>1.1511950735922261</v>
      </c>
      <c r="D93" s="18">
        <f t="shared" si="96"/>
        <v>0.4295818368310611</v>
      </c>
      <c r="E93" s="18">
        <f t="shared" si="96"/>
        <v>-0.48871449248660825</v>
      </c>
      <c r="F93" s="18">
        <f t="shared" si="97"/>
        <v>-0.18355248459583917</v>
      </c>
      <c r="H93" s="18">
        <f t="shared" si="98"/>
        <v>-0.18355248459583917</v>
      </c>
      <c r="I93" s="18">
        <f t="shared" si="99"/>
        <v>2.7729797574124637</v>
      </c>
      <c r="J93" s="18">
        <f t="shared" si="100"/>
        <v>2.6483660483028748</v>
      </c>
      <c r="L93" t="str">
        <f t="shared" si="101"/>
        <v>41 Administrative occupations</v>
      </c>
      <c r="M93" s="18">
        <f t="shared" si="102"/>
        <v>-1.099141661778813</v>
      </c>
      <c r="N93" s="18">
        <f t="shared" si="102"/>
        <v>14.818468202915902</v>
      </c>
      <c r="O93" s="18">
        <f t="shared" si="102"/>
        <v>0.83741074629195555</v>
      </c>
      <c r="P93" s="18">
        <f t="shared" si="102"/>
        <v>0.82528578599607716</v>
      </c>
      <c r="Q93" s="18">
        <f t="shared" si="103"/>
        <v>0.82932727742630608</v>
      </c>
      <c r="S93" s="18">
        <f t="shared" si="104"/>
        <v>0.82932727742630608</v>
      </c>
      <c r="T93" s="18">
        <f t="shared" si="105"/>
        <v>2.2427559504879069</v>
      </c>
      <c r="U93" s="18">
        <f t="shared" si="106"/>
        <v>2.8604817264432647</v>
      </c>
      <c r="W93" t="str">
        <f t="shared" si="107"/>
        <v>41 Administrative occupations</v>
      </c>
      <c r="X93" s="18">
        <f t="shared" si="108"/>
        <v>0.20577306037696808</v>
      </c>
      <c r="Y93" s="18">
        <f t="shared" si="108"/>
        <v>-3.0404041828747119</v>
      </c>
      <c r="Z93" s="18">
        <f t="shared" si="108"/>
        <v>0.27981372976815244</v>
      </c>
      <c r="AA93" s="18">
        <f t="shared" si="108"/>
        <v>-1.0222396078253704</v>
      </c>
      <c r="AB93" s="18">
        <f t="shared" si="109"/>
        <v>-0.59011120971641517</v>
      </c>
      <c r="AD93" s="18">
        <f t="shared" si="110"/>
        <v>-0.59011120971641517</v>
      </c>
      <c r="AE93" s="18">
        <f t="shared" si="111"/>
        <v>2.9564336814590586</v>
      </c>
      <c r="AF93" s="18">
        <f t="shared" si="112"/>
        <v>2.5697863749599925</v>
      </c>
    </row>
    <row r="94" spans="1:32" x14ac:dyDescent="0.2">
      <c r="A94" t="str">
        <f t="shared" si="95"/>
        <v>42 Secretarial and related occupations</v>
      </c>
      <c r="B94" s="18">
        <f t="shared" si="96"/>
        <v>-2.4517611643225856</v>
      </c>
      <c r="C94" s="18">
        <f t="shared" si="96"/>
        <v>-3.9224534592963489</v>
      </c>
      <c r="D94" s="18">
        <f t="shared" si="96"/>
        <v>-2.0880203136619646</v>
      </c>
      <c r="E94" s="18">
        <f t="shared" si="96"/>
        <v>-2.759670122419855</v>
      </c>
      <c r="F94" s="18">
        <f t="shared" si="97"/>
        <v>-2.5363003461624234</v>
      </c>
      <c r="H94" s="18">
        <f t="shared" si="98"/>
        <v>-2.5363003461624234</v>
      </c>
      <c r="I94" s="18">
        <f t="shared" si="99"/>
        <v>2.4789610989818245</v>
      </c>
      <c r="J94" s="18">
        <f t="shared" si="100"/>
        <v>0.78267110301841747</v>
      </c>
      <c r="L94" t="str">
        <f t="shared" si="101"/>
        <v>42 Secretarial and related occupations</v>
      </c>
      <c r="M94" s="18">
        <f t="shared" si="102"/>
        <v>-4.7287808596891416</v>
      </c>
      <c r="N94" s="18">
        <f t="shared" si="102"/>
        <v>-8.9687517046987182</v>
      </c>
      <c r="O94" s="18">
        <f t="shared" si="102"/>
        <v>-0.66959326439910427</v>
      </c>
      <c r="P94" s="18">
        <f t="shared" si="102"/>
        <v>1.119938089140371</v>
      </c>
      <c r="Q94" s="18">
        <f t="shared" si="103"/>
        <v>0.51987378977318421</v>
      </c>
      <c r="S94" s="18">
        <f t="shared" si="104"/>
        <v>0.51987378977318421</v>
      </c>
      <c r="T94" s="18">
        <f t="shared" si="105"/>
        <v>1.8691674119561519</v>
      </c>
      <c r="U94" s="18">
        <f t="shared" si="106"/>
        <v>2.2737962343457152</v>
      </c>
      <c r="W94" t="str">
        <f t="shared" si="107"/>
        <v>42 Secretarial and related occupations</v>
      </c>
      <c r="X94" s="18">
        <f t="shared" si="108"/>
        <v>-2.3512542024621164</v>
      </c>
      <c r="Y94" s="18">
        <f t="shared" si="108"/>
        <v>-3.7130958353642218</v>
      </c>
      <c r="Z94" s="18">
        <f t="shared" si="108"/>
        <v>-2.1453576340500713</v>
      </c>
      <c r="AA94" s="18">
        <f t="shared" si="108"/>
        <v>-2.9582861421929563</v>
      </c>
      <c r="AB94" s="18">
        <f t="shared" si="109"/>
        <v>-2.6880631360436946</v>
      </c>
      <c r="AD94" s="18">
        <f t="shared" si="110"/>
        <v>-2.6880631360436946</v>
      </c>
      <c r="AE94" s="18">
        <f t="shared" si="111"/>
        <v>2.5018720411530193</v>
      </c>
      <c r="AF94" s="18">
        <f t="shared" si="112"/>
        <v>0.71742661490052928</v>
      </c>
    </row>
    <row r="95" spans="1:32" x14ac:dyDescent="0.2">
      <c r="A95" t="str">
        <f t="shared" si="95"/>
        <v>51 Skilled agricultural and related trades</v>
      </c>
      <c r="B95" s="18">
        <f t="shared" si="96"/>
        <v>3.4627007760064554</v>
      </c>
      <c r="C95" s="18">
        <f t="shared" si="96"/>
        <v>-22.297093839298043</v>
      </c>
      <c r="D95" s="18">
        <f t="shared" si="96"/>
        <v>0.41528975453732908</v>
      </c>
      <c r="E95" s="18">
        <f t="shared" si="96"/>
        <v>1.4958188261754879</v>
      </c>
      <c r="F95" s="18">
        <f t="shared" si="97"/>
        <v>1.1343567040447589</v>
      </c>
      <c r="H95" s="18">
        <f t="shared" si="98"/>
        <v>1.1343567040447589</v>
      </c>
      <c r="I95" s="18">
        <f t="shared" si="99"/>
        <v>3.177200618895637</v>
      </c>
      <c r="J95" s="18">
        <f t="shared" si="100"/>
        <v>3.9306432773143829</v>
      </c>
      <c r="L95" t="str">
        <f t="shared" si="101"/>
        <v>51 Skilled agricultural and related trades</v>
      </c>
      <c r="M95" s="18">
        <f t="shared" si="102"/>
        <v>5.9873360831932843</v>
      </c>
      <c r="N95" s="18">
        <f t="shared" si="102"/>
        <v>-31.357266714722865</v>
      </c>
      <c r="O95" s="18">
        <f t="shared" si="102"/>
        <v>-0.15185283627539015</v>
      </c>
      <c r="P95" s="18">
        <f t="shared" si="102"/>
        <v>1.1915263811928867</v>
      </c>
      <c r="Q95" s="18">
        <f t="shared" si="103"/>
        <v>0.74173698793016385</v>
      </c>
      <c r="S95" s="18">
        <f t="shared" si="104"/>
        <v>0.74173698793016385</v>
      </c>
      <c r="T95" s="18">
        <f t="shared" si="105"/>
        <v>2.8680640552134706</v>
      </c>
      <c r="U95" s="18">
        <f t="shared" si="106"/>
        <v>3.3761446888590507</v>
      </c>
      <c r="W95" t="str">
        <f t="shared" si="107"/>
        <v>51 Skilled agricultural and related trades</v>
      </c>
      <c r="X95" s="18">
        <f t="shared" si="108"/>
        <v>-6.7260360207421988</v>
      </c>
      <c r="Y95" s="18">
        <f t="shared" si="108"/>
        <v>28.349132571479107</v>
      </c>
      <c r="Z95" s="18">
        <f t="shared" si="108"/>
        <v>2.0384416278619977</v>
      </c>
      <c r="AA95" s="18">
        <f t="shared" si="108"/>
        <v>2.2736889986069819</v>
      </c>
      <c r="AB95" s="18">
        <f t="shared" si="109"/>
        <v>2.1952130080667764</v>
      </c>
      <c r="AD95" s="18">
        <f t="shared" si="110"/>
        <v>2.1952130080667764</v>
      </c>
      <c r="AE95" s="18">
        <f t="shared" si="111"/>
        <v>4.0309862171575395</v>
      </c>
      <c r="AF95" s="18">
        <f t="shared" si="112"/>
        <v>5.3779112930898654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1.8917157338925072</v>
      </c>
      <c r="C96" s="18">
        <f t="shared" si="96"/>
        <v>-13.712900779598158</v>
      </c>
      <c r="D96" s="18">
        <f t="shared" si="96"/>
        <v>0.3536024878059818</v>
      </c>
      <c r="E96" s="18">
        <f t="shared" si="96"/>
        <v>-0.33664014615178983</v>
      </c>
      <c r="F96" s="18">
        <f t="shared" si="97"/>
        <v>-0.10708839404691695</v>
      </c>
      <c r="H96" s="18">
        <f t="shared" si="98"/>
        <v>-0.10708839404691695</v>
      </c>
      <c r="I96" s="18">
        <f t="shared" si="99"/>
        <v>2.1901641532096061</v>
      </c>
      <c r="J96" s="18">
        <f t="shared" si="100"/>
        <v>2.111258473575206</v>
      </c>
      <c r="L96" t="str">
        <f t="shared" si="101"/>
        <v>52 Skilled metal, electrical and electronic trades</v>
      </c>
      <c r="M96" s="18">
        <f t="shared" si="102"/>
        <v>1.4821971444722193</v>
      </c>
      <c r="N96" s="18">
        <f t="shared" si="102"/>
        <v>-13.112220458168766</v>
      </c>
      <c r="O96" s="18">
        <f t="shared" si="102"/>
        <v>-0.19656967282157822</v>
      </c>
      <c r="P96" s="18">
        <f t="shared" si="102"/>
        <v>-0.57065687535804432</v>
      </c>
      <c r="Q96" s="18">
        <f t="shared" si="103"/>
        <v>-0.44611719779701353</v>
      </c>
      <c r="S96" s="18">
        <f t="shared" si="104"/>
        <v>-0.44611719779701353</v>
      </c>
      <c r="T96" s="18">
        <f t="shared" si="105"/>
        <v>2.0735358886329491</v>
      </c>
      <c r="U96" s="18">
        <f t="shared" si="106"/>
        <v>1.7416327291771116</v>
      </c>
      <c r="W96" t="str">
        <f t="shared" si="107"/>
        <v>52 Skilled metal, electrical and electronic trades</v>
      </c>
      <c r="X96" s="18">
        <f t="shared" si="108"/>
        <v>15.521353024707963</v>
      </c>
      <c r="Y96" s="18">
        <f t="shared" si="108"/>
        <v>-28.315741741108091</v>
      </c>
      <c r="Z96" s="18">
        <f t="shared" si="108"/>
        <v>12.858761073542491</v>
      </c>
      <c r="AA96" s="18">
        <f t="shared" si="108"/>
        <v>2.8527296212361497</v>
      </c>
      <c r="AB96" s="18">
        <f t="shared" si="109"/>
        <v>6.0854055065216794</v>
      </c>
      <c r="AD96" s="18">
        <f t="shared" si="110"/>
        <v>6.0854055065216794</v>
      </c>
      <c r="AE96" s="18">
        <f t="shared" si="111"/>
        <v>4.9921740556773342</v>
      </c>
      <c r="AF96" s="18">
        <f t="shared" si="112"/>
        <v>8.7151705016809125</v>
      </c>
    </row>
    <row r="97" spans="1:32" x14ac:dyDescent="0.2">
      <c r="A97" t="str">
        <f t="shared" si="95"/>
        <v>53 Skilled construction and building trades</v>
      </c>
      <c r="B97" s="18">
        <f t="shared" si="96"/>
        <v>0.33742062514747762</v>
      </c>
      <c r="C97" s="18">
        <f t="shared" si="96"/>
        <v>-10.434204254124301</v>
      </c>
      <c r="D97" s="18">
        <f t="shared" si="96"/>
        <v>0.49845153418865973</v>
      </c>
      <c r="E97" s="18">
        <f t="shared" si="96"/>
        <v>-0.91455917414814403</v>
      </c>
      <c r="F97" s="18">
        <f t="shared" si="97"/>
        <v>-0.44577695358650749</v>
      </c>
      <c r="H97" s="18">
        <f t="shared" si="98"/>
        <v>-0.44577695358650749</v>
      </c>
      <c r="I97" s="18">
        <f t="shared" si="99"/>
        <v>2.3416569198041026</v>
      </c>
      <c r="J97" s="18">
        <f t="shared" si="100"/>
        <v>2.0222492371716916</v>
      </c>
      <c r="L97" t="str">
        <f t="shared" si="101"/>
        <v>53 Skilled construction and building trades</v>
      </c>
      <c r="M97" s="18">
        <f t="shared" si="102"/>
        <v>0.238362938351111</v>
      </c>
      <c r="N97" s="18">
        <f t="shared" si="102"/>
        <v>-10.554997831494973</v>
      </c>
      <c r="O97" s="18">
        <f t="shared" si="102"/>
        <v>0.65283210642004263</v>
      </c>
      <c r="P97" s="18">
        <f t="shared" si="102"/>
        <v>-0.9579375286657088</v>
      </c>
      <c r="Q97" s="18">
        <f t="shared" si="103"/>
        <v>-0.42389904785791188</v>
      </c>
      <c r="S97" s="18">
        <f t="shared" si="104"/>
        <v>-0.42389904785791188</v>
      </c>
      <c r="T97" s="18">
        <f t="shared" si="105"/>
        <v>2.3449826465086643</v>
      </c>
      <c r="U97" s="18">
        <f t="shared" si="106"/>
        <v>2.041251546117695</v>
      </c>
      <c r="W97" t="str">
        <f t="shared" si="107"/>
        <v>53 Skilled construction and building trades</v>
      </c>
      <c r="X97" s="18">
        <f t="shared" si="108"/>
        <v>5.9246361052200935</v>
      </c>
      <c r="Y97" s="18">
        <f t="shared" si="108"/>
        <v>-4.4879975283104612</v>
      </c>
      <c r="Z97" s="18">
        <f t="shared" si="108"/>
        <v>-7.9446773500148726</v>
      </c>
      <c r="AA97" s="18">
        <f t="shared" si="108"/>
        <v>1.8344416235696492</v>
      </c>
      <c r="AB97" s="18">
        <f t="shared" si="109"/>
        <v>-1.5355576143625926</v>
      </c>
      <c r="AD97" s="18">
        <f t="shared" si="110"/>
        <v>-1.5355576143625926</v>
      </c>
      <c r="AE97" s="18">
        <f t="shared" si="111"/>
        <v>2.1866762532691597</v>
      </c>
      <c r="AF97" s="18">
        <f t="shared" si="112"/>
        <v>1.0874757140352465</v>
      </c>
    </row>
    <row r="98" spans="1:32" x14ac:dyDescent="0.2">
      <c r="A98" t="str">
        <f t="shared" si="95"/>
        <v>54 Textiles, printing and other skilled trades</v>
      </c>
      <c r="B98" s="18">
        <f t="shared" si="96"/>
        <v>-1.8494260787443872</v>
      </c>
      <c r="C98" s="18">
        <f t="shared" si="96"/>
        <v>-8.970091044626205</v>
      </c>
      <c r="D98" s="18">
        <f t="shared" si="96"/>
        <v>1.7542503669225162</v>
      </c>
      <c r="E98" s="18">
        <f t="shared" si="96"/>
        <v>0.49188807584850114</v>
      </c>
      <c r="F98" s="18">
        <f t="shared" si="97"/>
        <v>0.91092574671074455</v>
      </c>
      <c r="H98" s="18">
        <f t="shared" si="98"/>
        <v>0.91092574671074455</v>
      </c>
      <c r="I98" s="18">
        <f t="shared" si="99"/>
        <v>2.6220495744184502</v>
      </c>
      <c r="J98" s="18">
        <f t="shared" si="100"/>
        <v>3.2688258990137387</v>
      </c>
      <c r="L98" t="str">
        <f t="shared" si="101"/>
        <v>54 Textiles, printing and other skilled trades</v>
      </c>
      <c r="M98" s="18">
        <f t="shared" si="102"/>
        <v>-1.6092804599917576</v>
      </c>
      <c r="N98" s="18">
        <f t="shared" si="102"/>
        <v>-17.204425419841961</v>
      </c>
      <c r="O98" s="18">
        <f t="shared" si="102"/>
        <v>1.9721012852794484</v>
      </c>
      <c r="P98" s="18">
        <f t="shared" si="102"/>
        <v>0.45224450978074149</v>
      </c>
      <c r="Q98" s="18">
        <f t="shared" si="103"/>
        <v>0.95632962551299716</v>
      </c>
      <c r="S98" s="18">
        <f t="shared" si="104"/>
        <v>0.95632962551299716</v>
      </c>
      <c r="T98" s="18">
        <f t="shared" si="105"/>
        <v>2.0693038758881732</v>
      </c>
      <c r="U98" s="18">
        <f t="shared" si="106"/>
        <v>2.7995977040802256</v>
      </c>
      <c r="W98" t="str">
        <f t="shared" si="107"/>
        <v>54 Textiles, printing and other skilled trades</v>
      </c>
      <c r="X98" s="18">
        <f t="shared" si="108"/>
        <v>-2.2475204724485942</v>
      </c>
      <c r="Y98" s="18">
        <f t="shared" si="108"/>
        <v>4.9041310048538289</v>
      </c>
      <c r="Z98" s="18">
        <f t="shared" si="108"/>
        <v>1.4616252749734437</v>
      </c>
      <c r="AA98" s="18">
        <f t="shared" si="108"/>
        <v>0.54572089969817661</v>
      </c>
      <c r="AB98" s="18">
        <f t="shared" si="109"/>
        <v>0.85009999047918061</v>
      </c>
      <c r="AD98" s="18">
        <f t="shared" si="110"/>
        <v>0.85009999047918061</v>
      </c>
      <c r="AE98" s="18">
        <f t="shared" si="111"/>
        <v>3.2979574855071636</v>
      </c>
      <c r="AF98" s="18">
        <f t="shared" si="112"/>
        <v>3.8499013371560586</v>
      </c>
    </row>
    <row r="99" spans="1:32" x14ac:dyDescent="0.2">
      <c r="A99" t="str">
        <f t="shared" si="95"/>
        <v>61 Caring personal service occupations</v>
      </c>
      <c r="B99" s="18">
        <f t="shared" si="96"/>
        <v>1.1592702226744134</v>
      </c>
      <c r="C99" s="18">
        <f t="shared" si="96"/>
        <v>-5.7038900925208136</v>
      </c>
      <c r="D99" s="18">
        <f t="shared" si="96"/>
        <v>0.73576511556070479</v>
      </c>
      <c r="E99" s="18">
        <f t="shared" si="96"/>
        <v>0.66163348299115299</v>
      </c>
      <c r="F99" s="18">
        <f t="shared" si="97"/>
        <v>0.68633796368617883</v>
      </c>
      <c r="H99" s="18">
        <f t="shared" si="98"/>
        <v>0.68633796368617883</v>
      </c>
      <c r="I99" s="18">
        <f t="shared" si="99"/>
        <v>3.1246453699164789</v>
      </c>
      <c r="J99" s="18">
        <f t="shared" si="100"/>
        <v>3.5786033254406879</v>
      </c>
      <c r="L99" t="str">
        <f t="shared" si="101"/>
        <v>61 Caring personal service occupations</v>
      </c>
      <c r="M99" s="18">
        <f t="shared" si="102"/>
        <v>0.3812215605989655</v>
      </c>
      <c r="N99" s="18">
        <f t="shared" si="102"/>
        <v>-1.66245703558211</v>
      </c>
      <c r="O99" s="18">
        <f t="shared" si="102"/>
        <v>3.6265312355552304</v>
      </c>
      <c r="P99" s="18">
        <f t="shared" si="102"/>
        <v>1.4878439887358264</v>
      </c>
      <c r="Q99" s="18">
        <f t="shared" si="103"/>
        <v>2.1957898569279877</v>
      </c>
      <c r="S99" s="18">
        <f t="shared" si="104"/>
        <v>2.1957898569279877</v>
      </c>
      <c r="T99" s="18">
        <f t="shared" si="105"/>
        <v>2.9394346088974954</v>
      </c>
      <c r="U99" s="18">
        <f t="shared" si="106"/>
        <v>4.4788905806997681</v>
      </c>
      <c r="W99" t="str">
        <f t="shared" si="107"/>
        <v>61 Caring personal service occupations</v>
      </c>
      <c r="X99" s="18">
        <f t="shared" si="108"/>
        <v>1.3242922223750009</v>
      </c>
      <c r="Y99" s="18">
        <f t="shared" si="108"/>
        <v>-6.5412309033878069</v>
      </c>
      <c r="Z99" s="18">
        <f t="shared" si="108"/>
        <v>5.931803306598038E-2</v>
      </c>
      <c r="AA99" s="18">
        <f t="shared" si="108"/>
        <v>0.43668546750721404</v>
      </c>
      <c r="AB99" s="18">
        <f t="shared" si="109"/>
        <v>0.31073845189046878</v>
      </c>
      <c r="AD99" s="18">
        <f t="shared" si="110"/>
        <v>0.31073845189046878</v>
      </c>
      <c r="AE99" s="18">
        <f t="shared" si="111"/>
        <v>3.1644110125992331</v>
      </c>
      <c r="AF99" s="18">
        <f t="shared" si="112"/>
        <v>3.3669318509908841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1.1353573395946448</v>
      </c>
      <c r="C100" s="18">
        <f t="shared" si="96"/>
        <v>-9.3531562704143525</v>
      </c>
      <c r="D100" s="18">
        <f t="shared" si="96"/>
        <v>-1.2655726100168518</v>
      </c>
      <c r="E100" s="18">
        <f t="shared" si="96"/>
        <v>0.21997118224412748</v>
      </c>
      <c r="F100" s="18">
        <f t="shared" si="97"/>
        <v>-0.27767709406327779</v>
      </c>
      <c r="H100" s="18">
        <f t="shared" si="98"/>
        <v>-0.27767709406327779</v>
      </c>
      <c r="I100" s="18">
        <f t="shared" si="99"/>
        <v>2.6476561683646649</v>
      </c>
      <c r="J100" s="18">
        <f t="shared" si="100"/>
        <v>2.4562787567458111</v>
      </c>
      <c r="L100" t="str">
        <f t="shared" si="101"/>
        <v>62 Leisure, travel and related personal service occupations</v>
      </c>
      <c r="M100" s="18">
        <f t="shared" si="102"/>
        <v>2.6951379686499077</v>
      </c>
      <c r="N100" s="18">
        <f t="shared" si="102"/>
        <v>-12.772947953694446</v>
      </c>
      <c r="O100" s="18">
        <f t="shared" si="102"/>
        <v>-0.40925009048702332</v>
      </c>
      <c r="P100" s="18">
        <f t="shared" si="102"/>
        <v>1.0345281987471422</v>
      </c>
      <c r="Q100" s="18">
        <f t="shared" si="103"/>
        <v>0.55095800386133487</v>
      </c>
      <c r="S100" s="18">
        <f t="shared" si="104"/>
        <v>0.55095800386133487</v>
      </c>
      <c r="T100" s="18">
        <f t="shared" si="105"/>
        <v>2.4792643371607248</v>
      </c>
      <c r="U100" s="18">
        <f t="shared" si="106"/>
        <v>2.8748740677975615</v>
      </c>
      <c r="W100" t="str">
        <f t="shared" si="107"/>
        <v>62 Leisure, travel and related personal service occupations</v>
      </c>
      <c r="X100" s="18">
        <f t="shared" si="108"/>
        <v>0.42962170805007638</v>
      </c>
      <c r="Y100" s="18">
        <f t="shared" si="108"/>
        <v>-7.7172890706386781</v>
      </c>
      <c r="Z100" s="18">
        <f t="shared" si="108"/>
        <v>-1.6627124864891485</v>
      </c>
      <c r="AA100" s="18">
        <f t="shared" si="108"/>
        <v>-0.19471003293090039</v>
      </c>
      <c r="AB100" s="18">
        <f t="shared" si="109"/>
        <v>-0.6864631335649074</v>
      </c>
      <c r="AD100" s="18">
        <f t="shared" si="110"/>
        <v>-0.6864631335649074</v>
      </c>
      <c r="AE100" s="18">
        <f t="shared" si="111"/>
        <v>2.722542182644383</v>
      </c>
      <c r="AF100" s="18">
        <f t="shared" si="112"/>
        <v>2.2588618047695741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-3.2585430552001915</v>
      </c>
      <c r="C101" s="18">
        <f t="shared" si="96"/>
        <v>20.543219981771109</v>
      </c>
      <c r="D101" s="18">
        <f t="shared" si="96"/>
        <v>-5.0843208855306248</v>
      </c>
      <c r="E101" s="18">
        <f t="shared" si="96"/>
        <v>0.72259449088156735</v>
      </c>
      <c r="F101" s="18">
        <f t="shared" si="97"/>
        <v>-1.2514813857387508</v>
      </c>
      <c r="H101" s="18">
        <f t="shared" si="98"/>
        <v>-1.2514813857387508</v>
      </c>
      <c r="I101" s="18">
        <f t="shared" si="99"/>
        <v>2.2568265343033023</v>
      </c>
      <c r="J101" s="18">
        <f t="shared" si="100"/>
        <v>1.3647213903883237</v>
      </c>
      <c r="L101" t="str">
        <f t="shared" si="101"/>
        <v>63 Community and civil enforcement occupations</v>
      </c>
      <c r="M101" s="18">
        <f t="shared" si="102"/>
        <v>-6.8239169074154393</v>
      </c>
      <c r="N101" s="18">
        <f t="shared" si="102"/>
        <v>41.313915835796465</v>
      </c>
      <c r="O101" s="18">
        <f t="shared" si="102"/>
        <v>-10.731798008748639</v>
      </c>
      <c r="P101" s="18">
        <f t="shared" si="102"/>
        <v>1.2738010608732919</v>
      </c>
      <c r="Q101" s="18">
        <f t="shared" si="103"/>
        <v>-2.8975168303026266</v>
      </c>
      <c r="S101" s="18">
        <f t="shared" si="104"/>
        <v>-2.8975168303026266</v>
      </c>
      <c r="T101" s="18">
        <f t="shared" si="105"/>
        <v>1.5298188146737779</v>
      </c>
      <c r="U101" s="18">
        <f t="shared" si="106"/>
        <v>-0.70646019205566901</v>
      </c>
      <c r="W101" t="str">
        <f t="shared" si="107"/>
        <v>63 Community and civil enforcement occupations</v>
      </c>
      <c r="X101" s="18">
        <f t="shared" si="108"/>
        <v>5.4352863895089198</v>
      </c>
      <c r="Y101" s="18">
        <f t="shared" si="108"/>
        <v>-16.779956340485647</v>
      </c>
      <c r="Z101" s="18">
        <f t="shared" si="108"/>
        <v>6.8268232833349929</v>
      </c>
      <c r="AA101" s="18">
        <f t="shared" si="108"/>
        <v>-2.9010239320670372E-3</v>
      </c>
      <c r="AB101" s="18">
        <f t="shared" si="109"/>
        <v>2.2237256450013065</v>
      </c>
      <c r="AD101" s="18">
        <f t="shared" si="110"/>
        <v>2.2237256450013065</v>
      </c>
      <c r="AE101" s="18">
        <f t="shared" si="111"/>
        <v>4.1127012149742459</v>
      </c>
      <c r="AF101" s="18">
        <f t="shared" si="112"/>
        <v>5.4646298047700714</v>
      </c>
    </row>
    <row r="102" spans="1:32" x14ac:dyDescent="0.2">
      <c r="A102" t="str">
        <f t="shared" si="95"/>
        <v>71 Sales occupations</v>
      </c>
      <c r="B102" s="18">
        <f t="shared" si="96"/>
        <v>0.17525433291056824</v>
      </c>
      <c r="C102" s="18">
        <f t="shared" si="96"/>
        <v>-0.24020098960045866</v>
      </c>
      <c r="D102" s="18">
        <f t="shared" si="96"/>
        <v>-0.15600492026309754</v>
      </c>
      <c r="E102" s="18">
        <f t="shared" si="96"/>
        <v>-0.24895056966144358</v>
      </c>
      <c r="F102" s="18">
        <f t="shared" si="97"/>
        <v>-0.21797830427717768</v>
      </c>
      <c r="H102" s="18">
        <f t="shared" si="98"/>
        <v>-0.21797830427717768</v>
      </c>
      <c r="I102" s="18">
        <f t="shared" si="99"/>
        <v>2.4315242342167753</v>
      </c>
      <c r="J102" s="18">
        <f t="shared" si="100"/>
        <v>2.276527661065475</v>
      </c>
      <c r="L102" t="str">
        <f t="shared" si="101"/>
        <v>71 Sales occupations</v>
      </c>
      <c r="M102" s="18">
        <f t="shared" si="102"/>
        <v>1.4502362924128098</v>
      </c>
      <c r="N102" s="18">
        <f t="shared" si="102"/>
        <v>-0.52893244810739981</v>
      </c>
      <c r="O102" s="18">
        <f t="shared" si="102"/>
        <v>0.13944664711482702</v>
      </c>
      <c r="P102" s="18">
        <f t="shared" si="102"/>
        <v>9.5235848434516157E-2</v>
      </c>
      <c r="Q102" s="18">
        <f t="shared" si="103"/>
        <v>0.10997061215463066</v>
      </c>
      <c r="S102" s="18">
        <f t="shared" si="104"/>
        <v>0.10997061215463066</v>
      </c>
      <c r="T102" s="18">
        <f t="shared" si="105"/>
        <v>1.9496248580213704</v>
      </c>
      <c r="U102" s="18">
        <f t="shared" si="106"/>
        <v>2.0337091700024734</v>
      </c>
      <c r="W102" t="str">
        <f t="shared" si="107"/>
        <v>71 Sales occupations</v>
      </c>
      <c r="X102" s="18">
        <f t="shared" si="108"/>
        <v>-0.80998738971069795</v>
      </c>
      <c r="Y102" s="18">
        <f t="shared" si="108"/>
        <v>-4.1647134597533331E-3</v>
      </c>
      <c r="Z102" s="18">
        <f t="shared" si="108"/>
        <v>-0.39887213479804506</v>
      </c>
      <c r="AA102" s="18">
        <f t="shared" si="108"/>
        <v>-0.54491685199010709</v>
      </c>
      <c r="AB102" s="18">
        <f t="shared" si="109"/>
        <v>-0.49625908897417137</v>
      </c>
      <c r="AD102" s="18">
        <f t="shared" si="110"/>
        <v>-0.49625908897417137</v>
      </c>
      <c r="AE102" s="18">
        <f t="shared" si="111"/>
        <v>2.801270205157147</v>
      </c>
      <c r="AF102" s="18">
        <f t="shared" si="112"/>
        <v>2.4682054420512411</v>
      </c>
    </row>
    <row r="103" spans="1:32" x14ac:dyDescent="0.2">
      <c r="A103" t="str">
        <f t="shared" si="95"/>
        <v>72 Customer service occupations</v>
      </c>
      <c r="B103" s="18">
        <f t="shared" si="96"/>
        <v>2.933674306715961</v>
      </c>
      <c r="C103" s="18">
        <f t="shared" si="96"/>
        <v>0.58905355434328843</v>
      </c>
      <c r="D103" s="18">
        <f t="shared" si="96"/>
        <v>2.2563660510287242</v>
      </c>
      <c r="E103" s="18">
        <f t="shared" si="96"/>
        <v>1.1774918610342855</v>
      </c>
      <c r="F103" s="18">
        <f t="shared" si="97"/>
        <v>1.5358458617548143</v>
      </c>
      <c r="H103" s="18">
        <f t="shared" si="98"/>
        <v>1.5358458617548143</v>
      </c>
      <c r="I103" s="18">
        <f t="shared" si="99"/>
        <v>2.8389993455770535</v>
      </c>
      <c r="J103" s="18">
        <f t="shared" si="100"/>
        <v>3.9138947239878652</v>
      </c>
      <c r="L103" t="str">
        <f t="shared" si="101"/>
        <v>72 Customer service occupations</v>
      </c>
      <c r="M103" s="18">
        <f t="shared" si="102"/>
        <v>-1.0088124922609687</v>
      </c>
      <c r="N103" s="18">
        <f t="shared" si="102"/>
        <v>13.420156560193952</v>
      </c>
      <c r="O103" s="18">
        <f t="shared" si="102"/>
        <v>4.7758243423422941</v>
      </c>
      <c r="P103" s="18">
        <f t="shared" si="102"/>
        <v>1.8251626871056414</v>
      </c>
      <c r="Q103" s="18">
        <f t="shared" si="103"/>
        <v>2.7993662381674778</v>
      </c>
      <c r="S103" s="18">
        <f t="shared" si="104"/>
        <v>2.7993662381674778</v>
      </c>
      <c r="T103" s="18">
        <f t="shared" si="105"/>
        <v>2.4920565704843911</v>
      </c>
      <c r="U103" s="18">
        <f t="shared" si="106"/>
        <v>4.5873033053489554</v>
      </c>
      <c r="W103" t="str">
        <f t="shared" si="107"/>
        <v>72 Customer service occupations</v>
      </c>
      <c r="X103" s="18">
        <f t="shared" si="108"/>
        <v>4.9258168515120104</v>
      </c>
      <c r="Y103" s="18">
        <f t="shared" si="108"/>
        <v>-5.0122023785062364</v>
      </c>
      <c r="Z103" s="18">
        <f t="shared" si="108"/>
        <v>0.83796992593836439</v>
      </c>
      <c r="AA103" s="18">
        <f t="shared" si="108"/>
        <v>0.74855130186444185</v>
      </c>
      <c r="AB103" s="18">
        <f t="shared" si="109"/>
        <v>0.778348696142106</v>
      </c>
      <c r="AD103" s="18">
        <f t="shared" si="110"/>
        <v>0.778348696142106</v>
      </c>
      <c r="AE103" s="18">
        <f t="shared" si="111"/>
        <v>3.0135443696087227</v>
      </c>
      <c r="AF103" s="18">
        <f t="shared" si="112"/>
        <v>3.5370874546577946</v>
      </c>
    </row>
    <row r="104" spans="1:32" x14ac:dyDescent="0.2">
      <c r="A104" t="str">
        <f t="shared" si="95"/>
        <v>81 Process, plant and machine operatives</v>
      </c>
      <c r="B104" s="18">
        <f t="shared" si="96"/>
        <v>1.3262354320446201</v>
      </c>
      <c r="C104" s="18">
        <f t="shared" si="96"/>
        <v>-12.689683962195708</v>
      </c>
      <c r="D104" s="18">
        <f t="shared" si="96"/>
        <v>1.2120166236022856</v>
      </c>
      <c r="E104" s="18">
        <f t="shared" si="96"/>
        <v>-0.54033981147836307</v>
      </c>
      <c r="F104" s="18">
        <f t="shared" si="97"/>
        <v>4.0381704979197686E-2</v>
      </c>
      <c r="H104" s="18">
        <f t="shared" si="98"/>
        <v>4.0381704979197686E-2</v>
      </c>
      <c r="I104" s="18">
        <f t="shared" si="99"/>
        <v>2.2483126892553384</v>
      </c>
      <c r="J104" s="18">
        <f t="shared" si="100"/>
        <v>2.2779164032228572</v>
      </c>
      <c r="L104" t="str">
        <f t="shared" si="101"/>
        <v>81 Process, plant and machine operatives</v>
      </c>
      <c r="M104" s="18">
        <f t="shared" si="102"/>
        <v>1.3474787283802137</v>
      </c>
      <c r="N104" s="18">
        <f t="shared" si="102"/>
        <v>-12.580009826842831</v>
      </c>
      <c r="O104" s="18">
        <f t="shared" si="102"/>
        <v>0.84152033943925009</v>
      </c>
      <c r="P104" s="18">
        <f t="shared" si="102"/>
        <v>-0.66452235967282558</v>
      </c>
      <c r="Q104" s="18">
        <f t="shared" si="103"/>
        <v>-0.1650240131733649</v>
      </c>
      <c r="S104" s="18">
        <f t="shared" si="104"/>
        <v>-0.1650240131733649</v>
      </c>
      <c r="T104" s="18">
        <f t="shared" si="105"/>
        <v>2.1074602383055252</v>
      </c>
      <c r="U104" s="18">
        <f t="shared" si="106"/>
        <v>1.984606989120441</v>
      </c>
      <c r="W104" t="str">
        <f t="shared" si="107"/>
        <v>81 Process, plant and machine operatives</v>
      </c>
      <c r="X104" s="18">
        <f t="shared" si="108"/>
        <v>1.221545616215014</v>
      </c>
      <c r="Y104" s="18">
        <f t="shared" si="108"/>
        <v>-13.231855839641415</v>
      </c>
      <c r="Z104" s="18">
        <f t="shared" si="108"/>
        <v>2.9809344340245403</v>
      </c>
      <c r="AA104" s="18">
        <f t="shared" si="108"/>
        <v>1.157695430631378E-5</v>
      </c>
      <c r="AB104" s="18">
        <f t="shared" si="109"/>
        <v>0.98393963438574428</v>
      </c>
      <c r="AD104" s="18">
        <f t="shared" si="110"/>
        <v>0.98393963438574428</v>
      </c>
      <c r="AE104" s="18">
        <f t="shared" si="111"/>
        <v>2.9120910816995638</v>
      </c>
      <c r="AF104" s="18">
        <f t="shared" si="112"/>
        <v>3.5859659154114265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3.5002551285797212</v>
      </c>
      <c r="C105" s="18">
        <f t="shared" si="96"/>
        <v>-16.696614222096031</v>
      </c>
      <c r="D105" s="18">
        <f t="shared" si="96"/>
        <v>0.3986554762449801</v>
      </c>
      <c r="E105" s="18">
        <f t="shared" si="96"/>
        <v>-0.11989653051204252</v>
      </c>
      <c r="F105" s="18">
        <f t="shared" si="97"/>
        <v>5.2655866033224363E-2</v>
      </c>
      <c r="H105" s="18">
        <f t="shared" si="98"/>
        <v>5.2655866033224363E-2</v>
      </c>
      <c r="I105" s="18">
        <f t="shared" si="99"/>
        <v>2.881486855633475</v>
      </c>
      <c r="J105" s="18">
        <f t="shared" si="100"/>
        <v>2.916909418203173</v>
      </c>
      <c r="L105" t="str">
        <f t="shared" si="101"/>
        <v>82 Transport and mobile machine drivers and operatives</v>
      </c>
      <c r="M105" s="18">
        <f t="shared" si="102"/>
        <v>3.8378976830695022</v>
      </c>
      <c r="N105" s="18">
        <f t="shared" si="102"/>
        <v>-16.699773986777178</v>
      </c>
      <c r="O105" s="18">
        <f t="shared" si="102"/>
        <v>-0.11802474522367712</v>
      </c>
      <c r="P105" s="18">
        <f t="shared" si="102"/>
        <v>-0.3124191266683285</v>
      </c>
      <c r="Q105" s="18">
        <f t="shared" si="103"/>
        <v>-0.24766307351136163</v>
      </c>
      <c r="S105" s="18">
        <f t="shared" si="104"/>
        <v>-0.24766307351136163</v>
      </c>
      <c r="T105" s="18">
        <f t="shared" si="105"/>
        <v>2.7748014188236469</v>
      </c>
      <c r="U105" s="18">
        <f t="shared" si="106"/>
        <v>2.6069625431152099</v>
      </c>
      <c r="W105" t="str">
        <f t="shared" si="107"/>
        <v>82 Transport and mobile machine drivers and operatives</v>
      </c>
      <c r="X105" s="18">
        <f t="shared" si="108"/>
        <v>0.51921285368232706</v>
      </c>
      <c r="Y105" s="18">
        <f t="shared" si="108"/>
        <v>-16.666340791022595</v>
      </c>
      <c r="Z105" s="18">
        <f t="shared" si="108"/>
        <v>4.8782833882701659</v>
      </c>
      <c r="AA105" s="18">
        <f t="shared" si="108"/>
        <v>1.2273631372992533</v>
      </c>
      <c r="AB105" s="18">
        <f t="shared" si="109"/>
        <v>2.4299921696628868</v>
      </c>
      <c r="AD105" s="18">
        <f t="shared" si="110"/>
        <v>2.4299921696628868</v>
      </c>
      <c r="AE105" s="18">
        <f t="shared" si="111"/>
        <v>3.8318546651092689</v>
      </c>
      <c r="AF105" s="18">
        <f t="shared" si="112"/>
        <v>5.369110909120467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-1.7288851077601475</v>
      </c>
      <c r="C106" s="18">
        <f t="shared" si="96"/>
        <v>-12.292634973173522</v>
      </c>
      <c r="D106" s="18">
        <f t="shared" si="96"/>
        <v>13.08643514464638</v>
      </c>
      <c r="E106" s="18">
        <f t="shared" si="96"/>
        <v>1.1901352588898462</v>
      </c>
      <c r="F106" s="18">
        <f t="shared" si="97"/>
        <v>5.0095882493422783</v>
      </c>
      <c r="H106" s="18">
        <f t="shared" si="98"/>
        <v>5.0095882493422783</v>
      </c>
      <c r="I106" s="18">
        <f t="shared" si="99"/>
        <v>3.9909638138584391</v>
      </c>
      <c r="J106" s="18">
        <f t="shared" si="100"/>
        <v>7.3074659926309016</v>
      </c>
      <c r="L106" t="str">
        <f t="shared" si="101"/>
        <v>91 Elementary trades and related occupations</v>
      </c>
      <c r="M106" s="18">
        <f t="shared" si="102"/>
        <v>-1.0651306477138411</v>
      </c>
      <c r="N106" s="18">
        <f t="shared" si="102"/>
        <v>-11.942513646021213</v>
      </c>
      <c r="O106" s="18">
        <f t="shared" si="102"/>
        <v>6.7090845348162231</v>
      </c>
      <c r="P106" s="18">
        <f t="shared" si="102"/>
        <v>0.79182399228752143</v>
      </c>
      <c r="Q106" s="18">
        <f t="shared" si="103"/>
        <v>2.7268570657173363</v>
      </c>
      <c r="S106" s="18">
        <f t="shared" si="104"/>
        <v>2.7268570657173363</v>
      </c>
      <c r="T106" s="18">
        <f t="shared" si="105"/>
        <v>2.5401991611894381</v>
      </c>
      <c r="U106" s="18">
        <f t="shared" si="106"/>
        <v>4.5669826270123615</v>
      </c>
      <c r="W106" t="str">
        <f t="shared" si="107"/>
        <v>91 Elementary trades and related occupations</v>
      </c>
      <c r="X106" s="18">
        <f t="shared" si="108"/>
        <v>-4.605298574006822</v>
      </c>
      <c r="Y106" s="18">
        <f t="shared" si="108"/>
        <v>-13.955482657016372</v>
      </c>
      <c r="Z106" s="18">
        <f t="shared" si="108"/>
        <v>32.694465289511768</v>
      </c>
      <c r="AA106" s="18">
        <f t="shared" si="108"/>
        <v>1.8123145214119063</v>
      </c>
      <c r="AB106" s="18">
        <f t="shared" si="109"/>
        <v>11.211869964451227</v>
      </c>
      <c r="AD106" s="18">
        <f t="shared" si="110"/>
        <v>11.211869964451227</v>
      </c>
      <c r="AE106" s="18">
        <f t="shared" si="111"/>
        <v>8.6265027619232715</v>
      </c>
      <c r="AF106" s="18">
        <f t="shared" si="112"/>
        <v>14.256950163667369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1.1982428428471525</v>
      </c>
      <c r="C107" s="18">
        <f t="shared" si="96"/>
        <v>-10.213907522479882</v>
      </c>
      <c r="D107" s="18">
        <f t="shared" si="96"/>
        <v>-1.9382835546784438</v>
      </c>
      <c r="E107" s="18">
        <f t="shared" si="96"/>
        <v>-0.60266783930350565</v>
      </c>
      <c r="F107" s="18">
        <f t="shared" si="97"/>
        <v>-1.0498821933233149</v>
      </c>
      <c r="H107" s="18">
        <f t="shared" si="98"/>
        <v>-1.0498821933233149</v>
      </c>
      <c r="I107" s="18">
        <f t="shared" si="99"/>
        <v>2.4294145251837485</v>
      </c>
      <c r="J107" s="18">
        <f t="shared" si="100"/>
        <v>1.6962709293239175</v>
      </c>
      <c r="L107" t="str">
        <f t="shared" si="101"/>
        <v>92 Elementary administration and service occupations</v>
      </c>
      <c r="M107" s="18">
        <f t="shared" si="102"/>
        <v>0.94328563926759923</v>
      </c>
      <c r="N107" s="18">
        <f t="shared" si="102"/>
        <v>-9.2204150552065443</v>
      </c>
      <c r="O107" s="18">
        <f t="shared" si="102"/>
        <v>-0.61302196493051575</v>
      </c>
      <c r="P107" s="18">
        <f t="shared" si="102"/>
        <v>-0.70367671782826102</v>
      </c>
      <c r="Q107" s="18">
        <f t="shared" si="103"/>
        <v>-0.67346765833883326</v>
      </c>
      <c r="S107" s="18">
        <f t="shared" si="104"/>
        <v>-0.67346765833883326</v>
      </c>
      <c r="T107" s="18">
        <f t="shared" si="105"/>
        <v>2.126334346603187</v>
      </c>
      <c r="U107" s="18">
        <f t="shared" si="106"/>
        <v>1.631216087406151</v>
      </c>
      <c r="W107" t="str">
        <f t="shared" si="107"/>
        <v>92 Elementary administration and service occupations</v>
      </c>
      <c r="X107" s="18">
        <f t="shared" si="108"/>
        <v>1.4107096287494958</v>
      </c>
      <c r="Y107" s="18">
        <f t="shared" si="108"/>
        <v>-11.032319249355115</v>
      </c>
      <c r="Z107" s="18">
        <f t="shared" si="108"/>
        <v>-3.1104391219805128</v>
      </c>
      <c r="AA107" s="18">
        <f t="shared" si="108"/>
        <v>-0.5070981355212778</v>
      </c>
      <c r="AB107" s="18">
        <f t="shared" si="109"/>
        <v>-1.3825592551598986</v>
      </c>
      <c r="AD107" s="18">
        <f t="shared" si="110"/>
        <v>-1.3825592551598986</v>
      </c>
      <c r="AE107" s="18">
        <f t="shared" si="111"/>
        <v>2.6748007809366925</v>
      </c>
      <c r="AF107" s="18">
        <f t="shared" si="112"/>
        <v>1.7505056172706146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1.7986996873261329</v>
      </c>
      <c r="C109" s="26">
        <f>IF(AND(D$6-C$6 &lt;&gt; 0,C35&lt;&gt;0,D35&lt;&gt;0),(EXP(LN(D35/C35)/(D$6-C$6))-1)*100,0)</f>
        <v>-2.8922106700826067</v>
      </c>
      <c r="D109" s="26">
        <f>IF(AND(E$6-D$6 &lt;&gt; 0,D35&lt;&gt;0,E35&lt;&gt;0),(EXP(LN(E35/D35)/(E$6-D$6))-1)*100,0)</f>
        <v>0.51034166331178632</v>
      </c>
      <c r="E109" s="26">
        <f>IF(AND(F$6-E$6 &lt;&gt; 0,E35&lt;&gt;0,F35&lt;&gt;0),(EXP(LN(F35/E35)/(F$6-E$6))-1)*100,0)</f>
        <v>0.42140472933416273</v>
      </c>
      <c r="F109" s="26">
        <f t="shared" ref="F109" si="113">IF(AND(F$6-D$6 &lt;&gt; 0,D35&lt;&gt;0,F35&lt;&gt;0),(EXP(LN(F35/D35)/(F$6-D$6))-1)*100,0)</f>
        <v>0.45104162653475388</v>
      </c>
      <c r="H109" s="26">
        <f t="shared" ref="H109" si="114">IF($F$6-$D$6 &lt;&gt; 0,(EXP(LN(1+(H72/100))/($F$6-$D$6))-1)*100,0)</f>
        <v>0.45104162653475388</v>
      </c>
      <c r="I109" s="26">
        <f>IF(D35&gt;0,((1+(I35/D35))^(1/($F$6-$D$6))-1)*100,0)</f>
        <v>2.7336302312546579</v>
      </c>
      <c r="J109" s="26">
        <f t="shared" ref="J109" si="115">IF($F$6-$D$6 &lt;&gt; 0,(EXP(LN(1+(J72/100))/($F$6-$D$6))-1)*100,0)</f>
        <v>3.0460472255226856</v>
      </c>
      <c r="L109" s="24" t="str">
        <f>L35</f>
        <v>All occupations</v>
      </c>
      <c r="M109" s="26">
        <f>IF(AND(N$6-M$6 &lt;&gt; 0,M35&lt;&gt;0,N35&lt;&gt;0),(EXP(LN(N35/M35)/(N$6-M$6))-1)*100,0)</f>
        <v>1.7554773867001439</v>
      </c>
      <c r="N109" s="26">
        <f>IF(AND(O$6-N$6 &lt;&gt; 0,N35&lt;&gt;0,O35&lt;&gt;0),(EXP(LN(O35/N35)/(O$6-N$6))-1)*100,0)</f>
        <v>-3.8495374827232753</v>
      </c>
      <c r="O109" s="26">
        <f>IF(AND(P$6-O$6 &lt;&gt; 0,O35&lt;&gt;0,P35&lt;&gt;0),(EXP(LN(P35/O35)/(P$6-O$6))-1)*100,0)</f>
        <v>0.56064029746083488</v>
      </c>
      <c r="P109" s="26">
        <f>IF(AND(Q$6-P$6 &lt;&gt; 0,P35&lt;&gt;0,Q35&lt;&gt;0),(EXP(LN(Q35/P35)/(Q$6-P$6))-1)*100,0)</f>
        <v>0.41029883381367149</v>
      </c>
      <c r="Q109" s="26">
        <f t="shared" ref="Q109" si="116">IF(AND(Q$6-O$6 &lt;&gt; 0,O35&lt;&gt;0,Q35&lt;&gt;0),(EXP(LN(Q35/O35)/(Q$6-O$6))-1)*100,0)</f>
        <v>0.46038766448392998</v>
      </c>
      <c r="S109" s="26">
        <f t="shared" ref="S109" si="117">IF($F$6-$D$6 &lt;&gt; 0,(EXP(LN(1+(S72/100))/($F$6-$D$6))-1)*100,0)</f>
        <v>0.46038766448392998</v>
      </c>
      <c r="T109" s="26">
        <f t="shared" ref="T109" si="118">IF(O35&gt;0,((1+(T35/O35))^(1/($F$6-$D$6))-1)*100,0)</f>
        <v>2.3347359175280413</v>
      </c>
      <c r="U109" s="26">
        <f t="shared" ref="U109" si="119">IF($F$6-$D$6 &lt;&gt; 0,(EXP(LN(1+(U72/100))/($F$6-$D$6))-1)*100,0)</f>
        <v>2.671115794838208</v>
      </c>
      <c r="W109" s="24" t="str">
        <f>W35</f>
        <v>All occupations</v>
      </c>
      <c r="X109" s="26">
        <f>IF(AND(Y$6-X$6 &lt;&gt; 0,X35&lt;&gt;0,Y35&lt;&gt;0),(EXP(LN(Y35/X35)/(Y$6-X$6))-1)*100,0)</f>
        <v>1.8417983702270213</v>
      </c>
      <c r="Y109" s="26">
        <f>IF(AND(Z$6-Y$6 &lt;&gt; 0,Y35&lt;&gt;0,Z35&lt;&gt;0),(EXP(LN(Z35/Y35)/(Z$6-Y$6))-1)*100,0)</f>
        <v>-1.9396433409997527</v>
      </c>
      <c r="Z109" s="26">
        <f>IF(AND(AA$6-Z$6 &lt;&gt; 0,Z35&lt;&gt;0,AA35&lt;&gt;0),(EXP(LN(AA35/Z35)/(AA$6-Z$6))-1)*100,0)</f>
        <v>0.46117065025210735</v>
      </c>
      <c r="AA109" s="26">
        <f>IF(AND(AB$6-AA$6 &lt;&gt; 0,AA35&lt;&gt;0,AB35&lt;&gt;0),(EXP(LN(AB35/AA35)/(AB$6-AA$6))-1)*100,0)</f>
        <v>0.43228320604162818</v>
      </c>
      <c r="AB109" s="26">
        <f t="shared" ref="AB109" si="120">IF(AND(AB$6-Z$6 &lt;&gt; 0,Z35&lt;&gt;0,AB35&lt;&gt;0),(EXP(LN(AB35/Z35)/(AB$6-Z$6))-1)*100,0)</f>
        <v>0.44191143104526098</v>
      </c>
      <c r="AD109" s="26">
        <f t="shared" ref="AD109" si="121">IF($F$6-$D$6 &lt;&gt; 0,(EXP(LN(1+(AD72/100))/($F$6-$D$6))-1)*100,0)</f>
        <v>0.44191143104526098</v>
      </c>
      <c r="AE109" s="26">
        <f t="shared" ref="AE109" si="122">IF(Z35&gt;0,((1+(AE35/Z35))^(1/($F$6-$D$6))-1)*100,0)</f>
        <v>3.102967982714433</v>
      </c>
      <c r="AF109" s="26">
        <f t="shared" ref="AF109" si="123">IF($F$6-$D$6 &lt;&gt; 0,(EXP(LN(1+(AF72/100))/($F$6-$D$6))-1)*100,0)</f>
        <v>3.3943157754838138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Oxfordshire (Continued)</v>
      </c>
      <c r="L112" s="19" t="str">
        <f>CONCATENATE(L$1," (Continued)")</f>
        <v>Occupation Table 2.1  Males: Employment Change by Occupation (SOC 2020) and Replacement Demand, 2015-2035, Oxfordshire (Continued)</v>
      </c>
      <c r="W112" s="19" t="str">
        <f>CONCATENATE(W$1," (Continued)")</f>
        <v>Occupation Table 2.2  Females: Employment Change by Occupation (SOC 2020) and Replacement Demand, 2015-2035, Oxfordshire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6.1615142234929543</v>
      </c>
      <c r="C119" s="27">
        <f t="shared" si="125"/>
        <v>9.3721020697962842E-2</v>
      </c>
      <c r="D119" s="27">
        <f t="shared" si="125"/>
        <v>-2.9862309845834076</v>
      </c>
      <c r="E119" s="27">
        <f t="shared" si="125"/>
        <v>2.9473706248259219</v>
      </c>
      <c r="F119" s="27">
        <f t="shared" ref="F119:F144" si="126">F8-D8</f>
        <v>-3.8860359757485696E-2</v>
      </c>
      <c r="L119" t="str">
        <f t="shared" ref="L119:L144" si="127">L8</f>
        <v>11 Corporate managers and directors</v>
      </c>
      <c r="M119" s="27">
        <f t="shared" ref="M119:P144" si="128">N8-M8</f>
        <v>3.2072671524773106</v>
      </c>
      <c r="N119" s="27">
        <f t="shared" si="128"/>
        <v>-0.14126851389472606</v>
      </c>
      <c r="O119" s="27">
        <f t="shared" si="128"/>
        <v>-2.975621772741615</v>
      </c>
      <c r="P119" s="27">
        <f t="shared" si="128"/>
        <v>0.83183332515937281</v>
      </c>
      <c r="Q119" s="27">
        <f t="shared" ref="Q119:Q144" si="129">Q8-O8</f>
        <v>-2.1437884475822422</v>
      </c>
      <c r="W119" t="str">
        <f t="shared" ref="W119:W144" si="130">W8</f>
        <v>11 Corporate managers and directors</v>
      </c>
      <c r="X119" s="27">
        <f t="shared" ref="X119:AA144" si="131">Y8-X8</f>
        <v>2.954247071015633</v>
      </c>
      <c r="Y119" s="27">
        <f t="shared" si="131"/>
        <v>0.23498953459271377</v>
      </c>
      <c r="Z119" s="27">
        <f t="shared" si="131"/>
        <v>-1.0609211841746458E-2</v>
      </c>
      <c r="AA119" s="27">
        <f t="shared" si="131"/>
        <v>2.1155372996664532</v>
      </c>
      <c r="AB119" s="27">
        <f t="shared" ref="AB119:AB144" si="132">AB8-Z8</f>
        <v>2.1049280878247068</v>
      </c>
    </row>
    <row r="120" spans="1:28" x14ac:dyDescent="0.2">
      <c r="A120" t="str">
        <f t="shared" si="124"/>
        <v>12 Other managers and proprietors</v>
      </c>
      <c r="B120" s="27">
        <f t="shared" si="125"/>
        <v>1.0657243044138767</v>
      </c>
      <c r="C120" s="27">
        <f t="shared" si="125"/>
        <v>-0.32796824263000346</v>
      </c>
      <c r="D120" s="27">
        <f t="shared" si="125"/>
        <v>0.74508467145291313</v>
      </c>
      <c r="E120" s="27">
        <f t="shared" si="125"/>
        <v>2.0389200884936383</v>
      </c>
      <c r="F120" s="27">
        <f t="shared" si="126"/>
        <v>2.7840047599465514</v>
      </c>
      <c r="L120" t="str">
        <f t="shared" si="127"/>
        <v>12 Other managers and proprietors</v>
      </c>
      <c r="M120" s="27">
        <f t="shared" si="128"/>
        <v>0.60646053116848986</v>
      </c>
      <c r="N120" s="27">
        <f t="shared" si="128"/>
        <v>-0.60421176647778463</v>
      </c>
      <c r="O120" s="27">
        <f t="shared" si="128"/>
        <v>1.1104351434273285</v>
      </c>
      <c r="P120" s="27">
        <f t="shared" si="128"/>
        <v>1.1619025912667134</v>
      </c>
      <c r="Q120" s="27">
        <f t="shared" si="129"/>
        <v>2.2723377346940419</v>
      </c>
      <c r="W120" t="str">
        <f t="shared" si="130"/>
        <v>12 Other managers and proprietors</v>
      </c>
      <c r="X120" s="27">
        <f t="shared" si="131"/>
        <v>0.45926377324536904</v>
      </c>
      <c r="Y120" s="27">
        <f t="shared" si="131"/>
        <v>0.2762435238477865</v>
      </c>
      <c r="Z120" s="27">
        <f t="shared" si="131"/>
        <v>-0.36535047197442783</v>
      </c>
      <c r="AA120" s="27">
        <f t="shared" si="131"/>
        <v>0.87701749722694355</v>
      </c>
      <c r="AB120" s="27">
        <f t="shared" si="132"/>
        <v>0.51166702525251573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3.5609529963653372</v>
      </c>
      <c r="C121" s="27">
        <f t="shared" si="125"/>
        <v>0.61858127605167823</v>
      </c>
      <c r="D121" s="27">
        <f t="shared" si="125"/>
        <v>7.1833046227431723</v>
      </c>
      <c r="E121" s="27">
        <f t="shared" si="125"/>
        <v>5.0589784444713644</v>
      </c>
      <c r="F121" s="27">
        <f t="shared" si="126"/>
        <v>12.242283067214537</v>
      </c>
      <c r="L121" t="str">
        <f t="shared" si="127"/>
        <v>21 Science, research, engineering and technology professionals</v>
      </c>
      <c r="M121" s="27">
        <f t="shared" si="128"/>
        <v>3.0034476484020338</v>
      </c>
      <c r="N121" s="27">
        <f t="shared" si="128"/>
        <v>-0.48915167054374109</v>
      </c>
      <c r="O121" s="27">
        <f t="shared" si="128"/>
        <v>4.4340448284197471</v>
      </c>
      <c r="P121" s="27">
        <f t="shared" si="128"/>
        <v>2.9735035243657286</v>
      </c>
      <c r="Q121" s="27">
        <f t="shared" si="129"/>
        <v>7.4075483527854757</v>
      </c>
      <c r="W121" t="str">
        <f t="shared" si="130"/>
        <v>21 Science, research, engineering and technology professionals</v>
      </c>
      <c r="X121" s="27">
        <f t="shared" si="131"/>
        <v>0.55750534796325724</v>
      </c>
      <c r="Y121" s="27">
        <f t="shared" si="131"/>
        <v>1.1077329465954211</v>
      </c>
      <c r="Z121" s="27">
        <f t="shared" si="131"/>
        <v>2.7492597943234838</v>
      </c>
      <c r="AA121" s="27">
        <f t="shared" si="131"/>
        <v>2.0854749201056677</v>
      </c>
      <c r="AB121" s="27">
        <f t="shared" si="132"/>
        <v>4.8347347144291515</v>
      </c>
    </row>
    <row r="122" spans="1:28" x14ac:dyDescent="0.2">
      <c r="A122" t="str">
        <f t="shared" si="124"/>
        <v>22 Health professionals</v>
      </c>
      <c r="B122" s="27">
        <f t="shared" si="125"/>
        <v>3.020503116347534</v>
      </c>
      <c r="C122" s="27">
        <f t="shared" si="125"/>
        <v>-0.1385940786489499</v>
      </c>
      <c r="D122" s="27">
        <f t="shared" si="125"/>
        <v>-0.41011605718448152</v>
      </c>
      <c r="E122" s="27">
        <f t="shared" si="125"/>
        <v>0.57294919297333635</v>
      </c>
      <c r="F122" s="27">
        <f t="shared" si="126"/>
        <v>0.16283313578885483</v>
      </c>
      <c r="L122" t="str">
        <f t="shared" si="127"/>
        <v>22 Health professionals</v>
      </c>
      <c r="M122" s="27">
        <f t="shared" si="128"/>
        <v>0.61142891767030472</v>
      </c>
      <c r="N122" s="27">
        <f t="shared" si="128"/>
        <v>0.30716883794992533</v>
      </c>
      <c r="O122" s="27">
        <f t="shared" si="128"/>
        <v>-6.3015743095024668E-2</v>
      </c>
      <c r="P122" s="27">
        <f t="shared" si="128"/>
        <v>0.17452464120816291</v>
      </c>
      <c r="Q122" s="27">
        <f t="shared" si="129"/>
        <v>0.11150889811313824</v>
      </c>
      <c r="W122" t="str">
        <f t="shared" si="130"/>
        <v>22 Health professionals</v>
      </c>
      <c r="X122" s="27">
        <f t="shared" si="131"/>
        <v>2.4090741986772155</v>
      </c>
      <c r="Y122" s="27">
        <f t="shared" si="131"/>
        <v>-0.44576291659886103</v>
      </c>
      <c r="Z122" s="27">
        <f t="shared" si="131"/>
        <v>-0.34710031408945952</v>
      </c>
      <c r="AA122" s="27">
        <f t="shared" si="131"/>
        <v>0.39842455176514768</v>
      </c>
      <c r="AB122" s="27">
        <f t="shared" si="132"/>
        <v>5.1324237675688167E-2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2.2868825840702094</v>
      </c>
      <c r="C123" s="27">
        <f t="shared" si="125"/>
        <v>-0.43433579157227697</v>
      </c>
      <c r="D123" s="27">
        <f t="shared" si="125"/>
        <v>-0.95923162580963606</v>
      </c>
      <c r="E123" s="27">
        <f t="shared" si="125"/>
        <v>2.0424395918440119</v>
      </c>
      <c r="F123" s="27">
        <f t="shared" si="126"/>
        <v>1.0832079660343759</v>
      </c>
      <c r="L123" t="str">
        <f t="shared" si="127"/>
        <v>23 Teaching and other educational professionals</v>
      </c>
      <c r="M123" s="27">
        <f t="shared" si="128"/>
        <v>0.22574232167821862</v>
      </c>
      <c r="N123" s="27">
        <f t="shared" si="128"/>
        <v>0.3053392099163581</v>
      </c>
      <c r="O123" s="27">
        <f t="shared" si="128"/>
        <v>-8.3621974935033094E-2</v>
      </c>
      <c r="P123" s="27">
        <f t="shared" si="128"/>
        <v>0.57446571558333126</v>
      </c>
      <c r="Q123" s="27">
        <f t="shared" si="129"/>
        <v>0.49084374064829817</v>
      </c>
      <c r="W123" t="str">
        <f t="shared" si="130"/>
        <v>23 Teaching and other educational professionals</v>
      </c>
      <c r="X123" s="27">
        <f t="shared" si="131"/>
        <v>2.0611402623919908</v>
      </c>
      <c r="Y123" s="27">
        <f t="shared" si="131"/>
        <v>-0.73967500148864929</v>
      </c>
      <c r="Z123" s="27">
        <f t="shared" si="131"/>
        <v>-0.87560965087457632</v>
      </c>
      <c r="AA123" s="27">
        <f t="shared" si="131"/>
        <v>1.4679738762606327</v>
      </c>
      <c r="AB123" s="27">
        <f t="shared" si="132"/>
        <v>0.59236422538605638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3.9995065392142557</v>
      </c>
      <c r="C124" s="27">
        <f t="shared" si="125"/>
        <v>1.411658628669457</v>
      </c>
      <c r="D124" s="27">
        <f t="shared" si="125"/>
        <v>1.7652251917961088</v>
      </c>
      <c r="E124" s="27">
        <f t="shared" si="125"/>
        <v>3.443213020731811</v>
      </c>
      <c r="F124" s="27">
        <f t="shared" si="126"/>
        <v>5.2084382125279198</v>
      </c>
      <c r="L124" t="str">
        <f t="shared" si="127"/>
        <v>24 Business, media and public service professionals</v>
      </c>
      <c r="M124" s="27">
        <f t="shared" si="128"/>
        <v>1.4768428855480664</v>
      </c>
      <c r="N124" s="27">
        <f t="shared" si="128"/>
        <v>0.60670338472010243</v>
      </c>
      <c r="O124" s="27">
        <f t="shared" si="128"/>
        <v>1.119234205445629</v>
      </c>
      <c r="P124" s="27">
        <f t="shared" si="128"/>
        <v>1.5062860307193233</v>
      </c>
      <c r="Q124" s="27">
        <f t="shared" si="129"/>
        <v>2.6255202361649523</v>
      </c>
      <c r="W124" t="str">
        <f t="shared" si="130"/>
        <v>24 Business, media and public service professionals</v>
      </c>
      <c r="X124" s="27">
        <f t="shared" si="131"/>
        <v>2.5226636536661946</v>
      </c>
      <c r="Y124" s="27">
        <f t="shared" si="131"/>
        <v>0.80495524394933327</v>
      </c>
      <c r="Z124" s="27">
        <f t="shared" si="131"/>
        <v>0.64599098635043184</v>
      </c>
      <c r="AA124" s="27">
        <f t="shared" si="131"/>
        <v>1.9369269900125268</v>
      </c>
      <c r="AB124" s="27">
        <f t="shared" si="132"/>
        <v>2.5829179763629586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1.1383640899041652</v>
      </c>
      <c r="C125" s="27">
        <f t="shared" si="125"/>
        <v>0.52209140210557337</v>
      </c>
      <c r="D125" s="27">
        <f t="shared" si="125"/>
        <v>-0.47594785229094683</v>
      </c>
      <c r="E125" s="27">
        <f t="shared" si="125"/>
        <v>0.73153894402443953</v>
      </c>
      <c r="F125" s="27">
        <f t="shared" si="126"/>
        <v>0.2555910917334927</v>
      </c>
      <c r="L125" t="str">
        <f t="shared" si="127"/>
        <v>31 Science, engineering and technology associate professionals</v>
      </c>
      <c r="M125" s="27">
        <f t="shared" si="128"/>
        <v>1.0554062478405308</v>
      </c>
      <c r="N125" s="27">
        <f t="shared" si="128"/>
        <v>9.6092369508001596E-2</v>
      </c>
      <c r="O125" s="27">
        <f t="shared" si="128"/>
        <v>-0.69660801819540286</v>
      </c>
      <c r="P125" s="27">
        <f t="shared" si="128"/>
        <v>0.19306823558641195</v>
      </c>
      <c r="Q125" s="27">
        <f t="shared" si="129"/>
        <v>-0.5035397826089909</v>
      </c>
      <c r="W125" t="str">
        <f t="shared" si="130"/>
        <v>31 Science, engineering and technology associate professionals</v>
      </c>
      <c r="X125" s="27">
        <f t="shared" si="131"/>
        <v>8.2957842063616116E-2</v>
      </c>
      <c r="Y125" s="27">
        <f t="shared" si="131"/>
        <v>0.4259990325975811</v>
      </c>
      <c r="Z125" s="27">
        <f t="shared" si="131"/>
        <v>0.22066016590446669</v>
      </c>
      <c r="AA125" s="27">
        <f t="shared" si="131"/>
        <v>0.53847070843801914</v>
      </c>
      <c r="AB125" s="27">
        <f t="shared" si="132"/>
        <v>0.75913087434248583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1.0261597363299391</v>
      </c>
      <c r="C126" s="27">
        <f t="shared" si="125"/>
        <v>9.0288049137500437E-2</v>
      </c>
      <c r="D126" s="27">
        <f t="shared" si="125"/>
        <v>4.1831875022884857</v>
      </c>
      <c r="E126" s="27">
        <f t="shared" si="125"/>
        <v>1.7198459265017565</v>
      </c>
      <c r="F126" s="27">
        <f t="shared" si="126"/>
        <v>5.9030334287902422</v>
      </c>
      <c r="L126" t="str">
        <f t="shared" si="127"/>
        <v>32 Health and social care associate professionals</v>
      </c>
      <c r="M126" s="27">
        <f t="shared" si="128"/>
        <v>5.1476988241459187E-2</v>
      </c>
      <c r="N126" s="27">
        <f t="shared" si="128"/>
        <v>0.18159684185709191</v>
      </c>
      <c r="O126" s="27">
        <f t="shared" si="128"/>
        <v>0.49050189119731735</v>
      </c>
      <c r="P126" s="27">
        <f t="shared" si="128"/>
        <v>0.22404724032503154</v>
      </c>
      <c r="Q126" s="27">
        <f t="shared" si="129"/>
        <v>0.71454913152234889</v>
      </c>
      <c r="W126" t="str">
        <f t="shared" si="130"/>
        <v>32 Health and social care associate professionals</v>
      </c>
      <c r="X126" s="27">
        <f t="shared" si="131"/>
        <v>0.97468274808847788</v>
      </c>
      <c r="Y126" s="27">
        <f t="shared" si="131"/>
        <v>-9.130879271959369E-2</v>
      </c>
      <c r="Z126" s="27">
        <f t="shared" si="131"/>
        <v>3.6926856110911697</v>
      </c>
      <c r="AA126" s="27">
        <f t="shared" si="131"/>
        <v>1.4957986861767303</v>
      </c>
      <c r="AB126" s="27">
        <f t="shared" si="132"/>
        <v>5.1884842972678999</v>
      </c>
    </row>
    <row r="127" spans="1:28" x14ac:dyDescent="0.2">
      <c r="A127" t="str">
        <f t="shared" si="124"/>
        <v>33 Protective service occupations</v>
      </c>
      <c r="B127" s="27">
        <f t="shared" si="125"/>
        <v>2.4310942877266761E-2</v>
      </c>
      <c r="C127" s="27">
        <f t="shared" si="125"/>
        <v>0.24633853050366383</v>
      </c>
      <c r="D127" s="27">
        <f t="shared" si="125"/>
        <v>-0.609615211752641</v>
      </c>
      <c r="E127" s="27">
        <f t="shared" si="125"/>
        <v>0.333123156561272</v>
      </c>
      <c r="F127" s="27">
        <f t="shared" si="126"/>
        <v>-0.27649205519136899</v>
      </c>
      <c r="L127" t="str">
        <f t="shared" si="127"/>
        <v>33 Protective service occupations</v>
      </c>
      <c r="M127" s="27">
        <f t="shared" si="128"/>
        <v>-0.12134045233156776</v>
      </c>
      <c r="N127" s="27">
        <f t="shared" si="128"/>
        <v>0.11907748736459922</v>
      </c>
      <c r="O127" s="27">
        <f t="shared" si="128"/>
        <v>-0.4927870525387692</v>
      </c>
      <c r="P127" s="27">
        <f t="shared" si="128"/>
        <v>-2.9081351504639308E-2</v>
      </c>
      <c r="Q127" s="27">
        <f t="shared" si="129"/>
        <v>-0.52186840404340851</v>
      </c>
      <c r="W127" t="str">
        <f t="shared" si="130"/>
        <v>33 Protective service occupations</v>
      </c>
      <c r="X127" s="27">
        <f t="shared" si="131"/>
        <v>0.1456513952088403</v>
      </c>
      <c r="Y127" s="27">
        <f t="shared" si="131"/>
        <v>0.12726104313906728</v>
      </c>
      <c r="Z127" s="27">
        <f t="shared" si="131"/>
        <v>-0.11682815921386691</v>
      </c>
      <c r="AA127" s="27">
        <f t="shared" si="131"/>
        <v>0.36220450806591042</v>
      </c>
      <c r="AB127" s="27">
        <f t="shared" si="132"/>
        <v>0.24537634885204351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-0.65548426388189007</v>
      </c>
      <c r="C128" s="27">
        <f t="shared" si="125"/>
        <v>0.51923202007081493</v>
      </c>
      <c r="D128" s="27">
        <f t="shared" si="125"/>
        <v>-0.94485228101844854</v>
      </c>
      <c r="E128" s="27">
        <f t="shared" si="125"/>
        <v>0.67379295451596555</v>
      </c>
      <c r="F128" s="27">
        <f t="shared" si="126"/>
        <v>-0.27105932650248299</v>
      </c>
      <c r="L128" t="str">
        <f t="shared" si="127"/>
        <v>34 Culture, media and sports occupations</v>
      </c>
      <c r="M128" s="27">
        <f t="shared" si="128"/>
        <v>-0.53044326213649029</v>
      </c>
      <c r="N128" s="27">
        <f t="shared" si="128"/>
        <v>-4.7077652964119032E-2</v>
      </c>
      <c r="O128" s="27">
        <f t="shared" si="128"/>
        <v>-0.54096876853849452</v>
      </c>
      <c r="P128" s="27">
        <f t="shared" si="128"/>
        <v>0.40966250820839267</v>
      </c>
      <c r="Q128" s="27">
        <f t="shared" si="129"/>
        <v>-0.13130626033010184</v>
      </c>
      <c r="W128" t="str">
        <f t="shared" si="130"/>
        <v>34 Culture, media and sports occupations</v>
      </c>
      <c r="X128" s="27">
        <f t="shared" si="131"/>
        <v>-0.12504100174539978</v>
      </c>
      <c r="Y128" s="27">
        <f t="shared" si="131"/>
        <v>0.56630967303493218</v>
      </c>
      <c r="Z128" s="27">
        <f t="shared" si="131"/>
        <v>-0.40388351247996379</v>
      </c>
      <c r="AA128" s="27">
        <f t="shared" si="131"/>
        <v>0.26413044630757909</v>
      </c>
      <c r="AB128" s="27">
        <f t="shared" si="132"/>
        <v>-0.1397530661723847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2.1705093542799574</v>
      </c>
      <c r="C129" s="27">
        <f t="shared" si="125"/>
        <v>0.24172167613103923</v>
      </c>
      <c r="D129" s="27">
        <f t="shared" si="125"/>
        <v>0.69177726974824694</v>
      </c>
      <c r="E129" s="27">
        <f t="shared" si="125"/>
        <v>1.809809411795225</v>
      </c>
      <c r="F129" s="27">
        <f t="shared" si="126"/>
        <v>2.501586681543472</v>
      </c>
      <c r="L129" t="str">
        <f t="shared" si="127"/>
        <v>35 Business and public service associate professionals</v>
      </c>
      <c r="M129" s="27">
        <f t="shared" si="128"/>
        <v>0.88081758779249419</v>
      </c>
      <c r="N129" s="27">
        <f t="shared" si="128"/>
        <v>0.23763384817859645</v>
      </c>
      <c r="O129" s="27">
        <f t="shared" si="128"/>
        <v>0.12659182194565055</v>
      </c>
      <c r="P129" s="27">
        <f t="shared" si="128"/>
        <v>0.46673603525220742</v>
      </c>
      <c r="Q129" s="27">
        <f t="shared" si="129"/>
        <v>0.59332785719785797</v>
      </c>
      <c r="W129" t="str">
        <f t="shared" si="130"/>
        <v>35 Business and public service associate professionals</v>
      </c>
      <c r="X129" s="27">
        <f t="shared" si="131"/>
        <v>1.2896917664875325</v>
      </c>
      <c r="Y129" s="27">
        <f t="shared" si="131"/>
        <v>4.0878279523841599E-3</v>
      </c>
      <c r="Z129" s="27">
        <f t="shared" si="131"/>
        <v>0.56518544780262125</v>
      </c>
      <c r="AA129" s="27">
        <f t="shared" si="131"/>
        <v>1.3430733765430016</v>
      </c>
      <c r="AB129" s="27">
        <f t="shared" si="132"/>
        <v>1.9082588243456229</v>
      </c>
    </row>
    <row r="130" spans="1:28" x14ac:dyDescent="0.2">
      <c r="A130" t="str">
        <f t="shared" si="124"/>
        <v>41 Administrative occupations</v>
      </c>
      <c r="B130" s="27">
        <f t="shared" si="125"/>
        <v>-0.14224819551947121</v>
      </c>
      <c r="C130" s="27">
        <f t="shared" si="125"/>
        <v>0.37712960214280855</v>
      </c>
      <c r="D130" s="27">
        <f t="shared" si="125"/>
        <v>0.71789333729653038</v>
      </c>
      <c r="E130" s="27">
        <f t="shared" si="125"/>
        <v>-1.6186193210590147</v>
      </c>
      <c r="F130" s="27">
        <f t="shared" si="126"/>
        <v>-0.90072598376248436</v>
      </c>
      <c r="L130" t="str">
        <f t="shared" si="127"/>
        <v>41 Administrative occupations</v>
      </c>
      <c r="M130" s="27">
        <f t="shared" si="128"/>
        <v>-0.34754743378498798</v>
      </c>
      <c r="N130" s="27">
        <f t="shared" si="128"/>
        <v>1.139385619544373</v>
      </c>
      <c r="O130" s="27">
        <f t="shared" si="128"/>
        <v>0.375890436763191</v>
      </c>
      <c r="P130" s="27">
        <f t="shared" si="128"/>
        <v>0.78845252831735024</v>
      </c>
      <c r="Q130" s="27">
        <f t="shared" si="129"/>
        <v>1.1643429650805412</v>
      </c>
      <c r="W130" t="str">
        <f t="shared" si="130"/>
        <v>41 Administrative occupations</v>
      </c>
      <c r="X130" s="27">
        <f t="shared" si="131"/>
        <v>0.205299238265507</v>
      </c>
      <c r="Y130" s="27">
        <f t="shared" si="131"/>
        <v>-0.76225601740156179</v>
      </c>
      <c r="Z130" s="27">
        <f t="shared" si="131"/>
        <v>0.34200290053333049</v>
      </c>
      <c r="AA130" s="27">
        <f t="shared" si="131"/>
        <v>-2.4070718493763721</v>
      </c>
      <c r="AB130" s="27">
        <f t="shared" si="132"/>
        <v>-2.0650689488430416</v>
      </c>
    </row>
    <row r="131" spans="1:28" x14ac:dyDescent="0.2">
      <c r="A131" t="str">
        <f t="shared" si="124"/>
        <v>42 Secretarial and related occupations</v>
      </c>
      <c r="B131" s="27">
        <f t="shared" si="125"/>
        <v>-1.0133961439804136</v>
      </c>
      <c r="C131" s="27">
        <f t="shared" si="125"/>
        <v>-0.3807853538985615</v>
      </c>
      <c r="D131" s="27">
        <f t="shared" si="125"/>
        <v>-0.93392948127404907</v>
      </c>
      <c r="E131" s="27">
        <f t="shared" si="125"/>
        <v>-2.0487625227803141</v>
      </c>
      <c r="F131" s="27">
        <f t="shared" si="126"/>
        <v>-2.9826920040543632</v>
      </c>
      <c r="L131" t="str">
        <f t="shared" si="127"/>
        <v>42 Secretarial and related occupations</v>
      </c>
      <c r="M131" s="27">
        <f t="shared" si="128"/>
        <v>-8.2684846342649998E-2</v>
      </c>
      <c r="N131" s="27">
        <f t="shared" si="128"/>
        <v>-3.4682971378349248E-2</v>
      </c>
      <c r="O131" s="27">
        <f t="shared" si="128"/>
        <v>-1.1628934003868274E-2</v>
      </c>
      <c r="P131" s="27">
        <f t="shared" si="128"/>
        <v>4.0102148342169408E-2</v>
      </c>
      <c r="Q131" s="27">
        <f t="shared" si="129"/>
        <v>2.8473214338301134E-2</v>
      </c>
      <c r="W131" t="str">
        <f t="shared" si="130"/>
        <v>42 Secretarial and related occupations</v>
      </c>
      <c r="X131" s="27">
        <f t="shared" si="131"/>
        <v>-0.93071129763775673</v>
      </c>
      <c r="Y131" s="27">
        <f t="shared" si="131"/>
        <v>-0.34610238252022008</v>
      </c>
      <c r="Z131" s="27">
        <f t="shared" si="131"/>
        <v>-0.92230054727017929</v>
      </c>
      <c r="AA131" s="27">
        <f t="shared" si="131"/>
        <v>-2.0888646711224821</v>
      </c>
      <c r="AB131" s="27">
        <f t="shared" si="132"/>
        <v>-3.0111652183926614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0.52518394654088452</v>
      </c>
      <c r="C132" s="27">
        <f t="shared" si="125"/>
        <v>-0.91987706918587708</v>
      </c>
      <c r="D132" s="27">
        <f t="shared" si="125"/>
        <v>6.7119260857417373E-2</v>
      </c>
      <c r="E132" s="27">
        <f t="shared" si="125"/>
        <v>0.52385192858537444</v>
      </c>
      <c r="F132" s="27">
        <f t="shared" si="126"/>
        <v>0.59097118944279181</v>
      </c>
      <c r="L132" t="str">
        <f t="shared" si="127"/>
        <v>51 Skilled agricultural and related trades</v>
      </c>
      <c r="M132" s="27">
        <f t="shared" si="128"/>
        <v>0.7262460861686737</v>
      </c>
      <c r="N132" s="27">
        <f t="shared" si="128"/>
        <v>-1.0973519566882768</v>
      </c>
      <c r="O132" s="27">
        <f t="shared" si="128"/>
        <v>-1.8183448321946738E-2</v>
      </c>
      <c r="P132" s="27">
        <f t="shared" si="128"/>
        <v>0.29978230780152249</v>
      </c>
      <c r="Q132" s="27">
        <f t="shared" si="129"/>
        <v>0.28159885947957575</v>
      </c>
      <c r="W132" t="str">
        <f t="shared" si="130"/>
        <v>51 Skilled agricultural and related trades</v>
      </c>
      <c r="X132" s="27">
        <f t="shared" si="131"/>
        <v>-0.20106213962778985</v>
      </c>
      <c r="Y132" s="27">
        <f t="shared" si="131"/>
        <v>0.17747488750240381</v>
      </c>
      <c r="Z132" s="27">
        <f t="shared" si="131"/>
        <v>8.5302709179362779E-2</v>
      </c>
      <c r="AA132" s="27">
        <f t="shared" si="131"/>
        <v>0.22406962078385484</v>
      </c>
      <c r="AB132" s="27">
        <f t="shared" si="132"/>
        <v>0.30937232996321762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0.97959523533080883</v>
      </c>
      <c r="C133" s="27">
        <f t="shared" si="125"/>
        <v>-1.8599959326600892</v>
      </c>
      <c r="D133" s="27">
        <f t="shared" si="125"/>
        <v>0.20839399104198897</v>
      </c>
      <c r="E133" s="27">
        <f t="shared" si="125"/>
        <v>-0.39499309371012181</v>
      </c>
      <c r="F133" s="27">
        <f t="shared" si="126"/>
        <v>-0.18659910266813284</v>
      </c>
      <c r="L133" t="str">
        <f t="shared" si="127"/>
        <v>52 Skilled metal, electrical and electronic trades</v>
      </c>
      <c r="M133" s="27">
        <f t="shared" si="128"/>
        <v>0.7446049135640731</v>
      </c>
      <c r="N133" s="27">
        <f t="shared" si="128"/>
        <v>-1.7082525288817241</v>
      </c>
      <c r="O133" s="27">
        <f t="shared" si="128"/>
        <v>-0.11081885696707872</v>
      </c>
      <c r="P133" s="27">
        <f t="shared" si="128"/>
        <v>-0.62346368758048065</v>
      </c>
      <c r="Q133" s="27">
        <f t="shared" si="129"/>
        <v>-0.73428254454755937</v>
      </c>
      <c r="W133" t="str">
        <f t="shared" si="130"/>
        <v>52 Skilled metal, electrical and electronic trades</v>
      </c>
      <c r="X133" s="27">
        <f t="shared" si="131"/>
        <v>0.23499032176674861</v>
      </c>
      <c r="Y133" s="27">
        <f t="shared" si="131"/>
        <v>-0.15174340377836143</v>
      </c>
      <c r="Z133" s="27">
        <f t="shared" si="131"/>
        <v>0.3192128480090734</v>
      </c>
      <c r="AA133" s="27">
        <f t="shared" si="131"/>
        <v>0.22847059387035396</v>
      </c>
      <c r="AB133" s="27">
        <f t="shared" si="132"/>
        <v>0.54768344187942741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0.14969320654399176</v>
      </c>
      <c r="C134" s="27">
        <f t="shared" si="125"/>
        <v>-1.1670354796288915</v>
      </c>
      <c r="D134" s="27">
        <f t="shared" si="125"/>
        <v>0.2521676276810858</v>
      </c>
      <c r="E134" s="27">
        <f t="shared" si="125"/>
        <v>-0.90151113484841972</v>
      </c>
      <c r="F134" s="27">
        <f t="shared" si="126"/>
        <v>-0.64934350716733391</v>
      </c>
      <c r="L134" t="str">
        <f t="shared" si="127"/>
        <v>53 Skilled construction and building trades</v>
      </c>
      <c r="M134" s="27">
        <f t="shared" si="128"/>
        <v>0.10389773016924764</v>
      </c>
      <c r="N134" s="27">
        <f t="shared" si="128"/>
        <v>-1.1570412997623194</v>
      </c>
      <c r="O134" s="27">
        <f t="shared" si="128"/>
        <v>0.32425649830615555</v>
      </c>
      <c r="P134" s="27">
        <f t="shared" si="128"/>
        <v>-0.92954085932480446</v>
      </c>
      <c r="Q134" s="27">
        <f t="shared" si="129"/>
        <v>-0.60528436101864891</v>
      </c>
      <c r="W134" t="str">
        <f t="shared" si="130"/>
        <v>53 Skilled construction and building trades</v>
      </c>
      <c r="X134" s="27">
        <f t="shared" si="131"/>
        <v>4.5795476374743349E-2</v>
      </c>
      <c r="Y134" s="27">
        <f t="shared" si="131"/>
        <v>-9.9941798665748316E-3</v>
      </c>
      <c r="Z134" s="27">
        <f t="shared" si="131"/>
        <v>-7.2088870625057866E-2</v>
      </c>
      <c r="AA134" s="27">
        <f t="shared" si="131"/>
        <v>2.8029724476390044E-2</v>
      </c>
      <c r="AB134" s="27">
        <f t="shared" si="132"/>
        <v>-4.4059146148667822E-2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-0.67111685709845403</v>
      </c>
      <c r="C135" s="27">
        <f t="shared" si="125"/>
        <v>-0.7764894436531895</v>
      </c>
      <c r="D135" s="27">
        <f t="shared" si="125"/>
        <v>0.71584804850387318</v>
      </c>
      <c r="E135" s="27">
        <f t="shared" si="125"/>
        <v>0.4322993301254634</v>
      </c>
      <c r="F135" s="27">
        <f t="shared" si="126"/>
        <v>1.1481473786293366</v>
      </c>
      <c r="L135" t="str">
        <f t="shared" si="127"/>
        <v>54 Textiles, printing and other skilled trades</v>
      </c>
      <c r="M135" s="27">
        <f t="shared" si="128"/>
        <v>-0.36422083721130694</v>
      </c>
      <c r="N135" s="27">
        <f t="shared" si="128"/>
        <v>-0.93460291738454782</v>
      </c>
      <c r="O135" s="27">
        <f t="shared" si="128"/>
        <v>0.46134058412588708</v>
      </c>
      <c r="P135" s="27">
        <f t="shared" si="128"/>
        <v>0.22889120610224367</v>
      </c>
      <c r="Q135" s="27">
        <f t="shared" si="129"/>
        <v>0.69023179022813075</v>
      </c>
      <c r="W135" t="str">
        <f t="shared" si="130"/>
        <v>54 Textiles, printing and other skilled trades</v>
      </c>
      <c r="X135" s="27">
        <f t="shared" si="131"/>
        <v>-0.30689601988717374</v>
      </c>
      <c r="Y135" s="27">
        <f t="shared" si="131"/>
        <v>0.15811347373137297</v>
      </c>
      <c r="Z135" s="27">
        <f t="shared" si="131"/>
        <v>0.25450746437799232</v>
      </c>
      <c r="AA135" s="27">
        <f t="shared" si="131"/>
        <v>0.20340812402320863</v>
      </c>
      <c r="AB135" s="27">
        <f t="shared" si="132"/>
        <v>0.45791558840120095</v>
      </c>
    </row>
    <row r="136" spans="1:28" x14ac:dyDescent="0.2">
      <c r="A136" t="str">
        <f t="shared" si="124"/>
        <v>61 Caring personal service occupations</v>
      </c>
      <c r="B136" s="27">
        <f t="shared" si="125"/>
        <v>1.5241243263632427</v>
      </c>
      <c r="C136" s="27">
        <f t="shared" si="125"/>
        <v>-1.9294122493972594</v>
      </c>
      <c r="D136" s="27">
        <f t="shared" si="125"/>
        <v>1.1908239869473434</v>
      </c>
      <c r="E136" s="27">
        <f t="shared" si="125"/>
        <v>2.2555339442234654</v>
      </c>
      <c r="F136" s="27">
        <f t="shared" si="126"/>
        <v>3.4463579311708088</v>
      </c>
      <c r="L136" t="str">
        <f t="shared" si="127"/>
        <v>61 Caring personal service occupations</v>
      </c>
      <c r="M136" s="27">
        <f t="shared" si="128"/>
        <v>8.7691124156179967E-2</v>
      </c>
      <c r="N136" s="27">
        <f t="shared" si="128"/>
        <v>-9.6515237306044277E-2</v>
      </c>
      <c r="O136" s="27">
        <f t="shared" si="128"/>
        <v>1.1130614149971425</v>
      </c>
      <c r="P136" s="27">
        <f t="shared" si="128"/>
        <v>1.0857524152412514</v>
      </c>
      <c r="Q136" s="27">
        <f t="shared" si="129"/>
        <v>2.1988138302383939</v>
      </c>
      <c r="W136" t="str">
        <f t="shared" si="130"/>
        <v>61 Caring personal service occupations</v>
      </c>
      <c r="X136" s="27">
        <f t="shared" si="131"/>
        <v>1.4364332022070947</v>
      </c>
      <c r="Y136" s="27">
        <f t="shared" si="131"/>
        <v>-1.8328970120912409</v>
      </c>
      <c r="Z136" s="27">
        <f t="shared" si="131"/>
        <v>7.7762571950184878E-2</v>
      </c>
      <c r="AA136" s="27">
        <f t="shared" si="131"/>
        <v>1.1697815289822735</v>
      </c>
      <c r="AB136" s="27">
        <f t="shared" si="132"/>
        <v>1.2475441009324584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0.46954784671253513</v>
      </c>
      <c r="C137" s="27">
        <f t="shared" si="125"/>
        <v>-0.99464572134761831</v>
      </c>
      <c r="D137" s="27">
        <f t="shared" si="125"/>
        <v>-0.59474069794662654</v>
      </c>
      <c r="E137" s="27">
        <f t="shared" si="125"/>
        <v>0.20094381505548675</v>
      </c>
      <c r="F137" s="27">
        <f t="shared" si="126"/>
        <v>-0.39379688289113979</v>
      </c>
      <c r="L137" t="str">
        <f t="shared" si="127"/>
        <v>62 Leisure, travel and related personal service occupations</v>
      </c>
      <c r="M137" s="27">
        <f t="shared" si="128"/>
        <v>0.34724720187949654</v>
      </c>
      <c r="N137" s="27">
        <f t="shared" si="128"/>
        <v>-0.43951292588187307</v>
      </c>
      <c r="O137" s="27">
        <f t="shared" si="128"/>
        <v>-6.0916620517604159E-2</v>
      </c>
      <c r="P137" s="27">
        <f t="shared" si="128"/>
        <v>0.31876672460489797</v>
      </c>
      <c r="Q137" s="27">
        <f t="shared" si="129"/>
        <v>0.25785010408729381</v>
      </c>
      <c r="W137" t="str">
        <f t="shared" si="130"/>
        <v>62 Leisure, travel and related personal service occupations</v>
      </c>
      <c r="X137" s="27">
        <f t="shared" si="131"/>
        <v>0.12230064483305103</v>
      </c>
      <c r="Y137" s="27">
        <f t="shared" si="131"/>
        <v>-0.55513279546575856</v>
      </c>
      <c r="Z137" s="27">
        <f t="shared" si="131"/>
        <v>-0.53382407742902149</v>
      </c>
      <c r="AA137" s="27">
        <f t="shared" si="131"/>
        <v>-0.117822909549397</v>
      </c>
      <c r="AB137" s="27">
        <f t="shared" si="132"/>
        <v>-0.6516469869784185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-5.3170243324818289E-2</v>
      </c>
      <c r="C138" s="27">
        <f t="shared" si="125"/>
        <v>7.7088114407630137E-2</v>
      </c>
      <c r="D138" s="27">
        <f t="shared" si="125"/>
        <v>-0.10387771962470771</v>
      </c>
      <c r="E138" s="27">
        <f t="shared" si="125"/>
        <v>2.6014175803098061E-2</v>
      </c>
      <c r="F138" s="27">
        <f t="shared" si="126"/>
        <v>-7.7863543821609649E-2</v>
      </c>
      <c r="L138" t="str">
        <f t="shared" si="127"/>
        <v>63 Community and civil enforcement occupations</v>
      </c>
      <c r="M138" s="27">
        <f t="shared" si="128"/>
        <v>-7.8768899032622408E-2</v>
      </c>
      <c r="N138" s="27">
        <f t="shared" si="128"/>
        <v>9.9600963190986491E-2</v>
      </c>
      <c r="O138" s="27">
        <f t="shared" si="128"/>
        <v>-0.14756038090217435</v>
      </c>
      <c r="P138" s="27">
        <f t="shared" si="128"/>
        <v>2.6059232956801959E-2</v>
      </c>
      <c r="Q138" s="27">
        <f t="shared" si="129"/>
        <v>-0.1215011479453724</v>
      </c>
      <c r="W138" t="str">
        <f t="shared" si="130"/>
        <v>63 Community and civil enforcement occupations</v>
      </c>
      <c r="X138" s="27">
        <f t="shared" si="131"/>
        <v>2.5598655707803675E-2</v>
      </c>
      <c r="Y138" s="27">
        <f t="shared" si="131"/>
        <v>-2.2512848783356076E-2</v>
      </c>
      <c r="Z138" s="27">
        <f t="shared" si="131"/>
        <v>4.3682661277466783E-2</v>
      </c>
      <c r="AA138" s="27">
        <f t="shared" si="131"/>
        <v>-4.5057153703453867E-5</v>
      </c>
      <c r="AB138" s="27">
        <f t="shared" si="132"/>
        <v>4.3637604123763329E-2</v>
      </c>
    </row>
    <row r="139" spans="1:28" x14ac:dyDescent="0.2">
      <c r="A139" t="str">
        <f t="shared" si="124"/>
        <v>71 Sales occupations</v>
      </c>
      <c r="B139" s="27">
        <f t="shared" si="125"/>
        <v>0.16487898303348203</v>
      </c>
      <c r="C139" s="27">
        <f t="shared" si="125"/>
        <v>-5.6742914534993361E-2</v>
      </c>
      <c r="D139" s="27">
        <f t="shared" si="125"/>
        <v>-0.18325071231202728</v>
      </c>
      <c r="E139" s="27">
        <f t="shared" si="125"/>
        <v>-0.57564541298570049</v>
      </c>
      <c r="F139" s="27">
        <f t="shared" si="126"/>
        <v>-0.75889612529772776</v>
      </c>
      <c r="L139" t="str">
        <f t="shared" si="127"/>
        <v>71 Sales occupations</v>
      </c>
      <c r="M139" s="27">
        <f t="shared" si="128"/>
        <v>0.59466290579418768</v>
      </c>
      <c r="N139" s="27">
        <f t="shared" si="128"/>
        <v>-5.6201600916422123E-2</v>
      </c>
      <c r="O139" s="27">
        <f t="shared" si="128"/>
        <v>7.3898318082655123E-2</v>
      </c>
      <c r="P139" s="27">
        <f t="shared" si="128"/>
        <v>0.10179667727434705</v>
      </c>
      <c r="Q139" s="27">
        <f t="shared" si="129"/>
        <v>0.17569499535700217</v>
      </c>
      <c r="W139" t="str">
        <f t="shared" si="130"/>
        <v>71 Sales occupations</v>
      </c>
      <c r="X139" s="27">
        <f t="shared" si="131"/>
        <v>-0.42978392276076782</v>
      </c>
      <c r="Y139" s="27">
        <f t="shared" si="131"/>
        <v>-5.4131361851084137E-4</v>
      </c>
      <c r="Z139" s="27">
        <f t="shared" si="131"/>
        <v>-0.25714903039470904</v>
      </c>
      <c r="AA139" s="27">
        <f t="shared" si="131"/>
        <v>-0.67744209026008129</v>
      </c>
      <c r="AB139" s="27">
        <f t="shared" si="132"/>
        <v>-0.93459112065479033</v>
      </c>
    </row>
    <row r="140" spans="1:28" x14ac:dyDescent="0.2">
      <c r="A140" t="str">
        <f t="shared" si="124"/>
        <v>72 Customer service occupations</v>
      </c>
      <c r="B140" s="27">
        <f t="shared" si="125"/>
        <v>0.65670481354250665</v>
      </c>
      <c r="C140" s="27">
        <f t="shared" si="125"/>
        <v>3.5417660710253429E-2</v>
      </c>
      <c r="D140" s="27">
        <f t="shared" si="125"/>
        <v>0.71382586677787785</v>
      </c>
      <c r="E140" s="27">
        <f t="shared" si="125"/>
        <v>0.83974718500789525</v>
      </c>
      <c r="F140" s="27">
        <f t="shared" si="126"/>
        <v>1.5535730517857731</v>
      </c>
      <c r="L140" t="str">
        <f t="shared" si="127"/>
        <v>72 Customer service occupations</v>
      </c>
      <c r="M140" s="27">
        <f t="shared" si="128"/>
        <v>-7.5626952925145652E-2</v>
      </c>
      <c r="N140" s="27">
        <f t="shared" si="128"/>
        <v>0.24520378666733467</v>
      </c>
      <c r="O140" s="27">
        <f t="shared" si="128"/>
        <v>0.5444338848453758</v>
      </c>
      <c r="P140" s="27">
        <f t="shared" si="128"/>
        <v>0.51880094113021791</v>
      </c>
      <c r="Q140" s="27">
        <f t="shared" si="129"/>
        <v>1.0632348259755937</v>
      </c>
      <c r="W140" t="str">
        <f t="shared" si="130"/>
        <v>72 Customer service occupations</v>
      </c>
      <c r="X140" s="27">
        <f t="shared" si="131"/>
        <v>0.73233176646765008</v>
      </c>
      <c r="Y140" s="27">
        <f t="shared" si="131"/>
        <v>-0.2097861259570708</v>
      </c>
      <c r="Z140" s="27">
        <f t="shared" si="131"/>
        <v>0.16939198193248561</v>
      </c>
      <c r="AA140" s="27">
        <f t="shared" si="131"/>
        <v>0.32094624387767823</v>
      </c>
      <c r="AB140" s="27">
        <f t="shared" si="132"/>
        <v>0.49033822581016384</v>
      </c>
    </row>
    <row r="141" spans="1:28" x14ac:dyDescent="0.2">
      <c r="A141" t="str">
        <f t="shared" si="124"/>
        <v>81 Process, plant and machine operatives</v>
      </c>
      <c r="B141" s="27">
        <f t="shared" si="125"/>
        <v>0.32953488531726727</v>
      </c>
      <c r="C141" s="27">
        <f t="shared" si="125"/>
        <v>-0.81457155120055447</v>
      </c>
      <c r="D141" s="27">
        <f t="shared" si="125"/>
        <v>0.34797637540778403</v>
      </c>
      <c r="E141" s="27">
        <f t="shared" si="125"/>
        <v>-0.31393179823639183</v>
      </c>
      <c r="F141" s="27">
        <f t="shared" si="126"/>
        <v>3.4044577171392199E-2</v>
      </c>
      <c r="L141" t="str">
        <f t="shared" si="127"/>
        <v>81 Process, plant and machine operatives</v>
      </c>
      <c r="M141" s="27">
        <f t="shared" si="128"/>
        <v>0.27833547959519755</v>
      </c>
      <c r="N141" s="27">
        <f t="shared" si="128"/>
        <v>-0.67166294001058358</v>
      </c>
      <c r="O141" s="27">
        <f t="shared" si="128"/>
        <v>0.19972160509764425</v>
      </c>
      <c r="P141" s="27">
        <f t="shared" si="128"/>
        <v>-0.3139330547772925</v>
      </c>
      <c r="Q141" s="27">
        <f t="shared" si="129"/>
        <v>-0.11421144967964825</v>
      </c>
      <c r="W141" t="str">
        <f t="shared" si="130"/>
        <v>81 Process, plant and machine operatives</v>
      </c>
      <c r="X141" s="27">
        <f t="shared" si="131"/>
        <v>5.1199405722075264E-2</v>
      </c>
      <c r="Y141" s="27">
        <f t="shared" si="131"/>
        <v>-0.14290861118996301</v>
      </c>
      <c r="Z141" s="27">
        <f t="shared" si="131"/>
        <v>0.14825477031013323</v>
      </c>
      <c r="AA141" s="27">
        <f t="shared" si="131"/>
        <v>1.2565409115428139E-6</v>
      </c>
      <c r="AB141" s="27">
        <f t="shared" si="132"/>
        <v>0.14825602685104478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1.7489476264601151</v>
      </c>
      <c r="C142" s="27">
        <f t="shared" si="125"/>
        <v>-2.2713175316586298</v>
      </c>
      <c r="D142" s="27">
        <f t="shared" si="125"/>
        <v>0.22768923629890203</v>
      </c>
      <c r="E142" s="27">
        <f t="shared" si="125"/>
        <v>-0.13785299247813398</v>
      </c>
      <c r="F142" s="27">
        <f t="shared" si="126"/>
        <v>8.9836243820768047E-2</v>
      </c>
      <c r="L142" t="str">
        <f t="shared" si="127"/>
        <v>82 Transport and mobile machine drivers and operatives</v>
      </c>
      <c r="M142" s="27">
        <f t="shared" si="128"/>
        <v>1.7225893931359035</v>
      </c>
      <c r="N142" s="27">
        <f t="shared" si="128"/>
        <v>-2.0570449770236703</v>
      </c>
      <c r="O142" s="27">
        <f t="shared" si="128"/>
        <v>-6.0408395428671824E-2</v>
      </c>
      <c r="P142" s="27">
        <f t="shared" si="128"/>
        <v>-0.31423524662965008</v>
      </c>
      <c r="Q142" s="27">
        <f t="shared" si="129"/>
        <v>-0.3746436420583219</v>
      </c>
      <c r="W142" t="str">
        <f t="shared" si="130"/>
        <v>82 Transport and mobile machine drivers and operatives</v>
      </c>
      <c r="X142" s="27">
        <f t="shared" si="131"/>
        <v>2.6358233324213165E-2</v>
      </c>
      <c r="Y142" s="27">
        <f t="shared" si="131"/>
        <v>-0.21427255463495709</v>
      </c>
      <c r="Z142" s="27">
        <f t="shared" si="131"/>
        <v>0.28809763172757474</v>
      </c>
      <c r="AA142" s="27">
        <f t="shared" si="131"/>
        <v>0.17638225415149744</v>
      </c>
      <c r="AB142" s="27">
        <f t="shared" si="132"/>
        <v>0.46447988587907219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-0.34467186621420254</v>
      </c>
      <c r="C143" s="27">
        <f t="shared" si="125"/>
        <v>-0.58641740239948259</v>
      </c>
      <c r="D143" s="27">
        <f t="shared" si="125"/>
        <v>3.5543276993363859</v>
      </c>
      <c r="E143" s="27">
        <f t="shared" si="125"/>
        <v>0.97189498998175328</v>
      </c>
      <c r="F143" s="27">
        <f t="shared" si="126"/>
        <v>4.5262226893181392</v>
      </c>
      <c r="L143" t="str">
        <f t="shared" si="127"/>
        <v>91 Elementary trades and related occupations</v>
      </c>
      <c r="M143" s="27">
        <f t="shared" si="128"/>
        <v>-0.17246373250533154</v>
      </c>
      <c r="N143" s="27">
        <f t="shared" si="128"/>
        <v>-0.47062283020082063</v>
      </c>
      <c r="O143" s="27">
        <f t="shared" si="128"/>
        <v>1.3310954662971275</v>
      </c>
      <c r="P143" s="27">
        <f t="shared" si="128"/>
        <v>0.39400747400555591</v>
      </c>
      <c r="Q143" s="27">
        <f t="shared" si="129"/>
        <v>1.7251029403026834</v>
      </c>
      <c r="W143" t="str">
        <f t="shared" si="130"/>
        <v>91 Elementary trades and related occupations</v>
      </c>
      <c r="X143" s="27">
        <f t="shared" si="131"/>
        <v>-0.17220813370888799</v>
      </c>
      <c r="Y143" s="27">
        <f t="shared" si="131"/>
        <v>-0.11579457219864708</v>
      </c>
      <c r="Z143" s="27">
        <f t="shared" si="131"/>
        <v>2.22323223303925</v>
      </c>
      <c r="AA143" s="27">
        <f t="shared" si="131"/>
        <v>0.57788751597619425</v>
      </c>
      <c r="AB143" s="27">
        <f t="shared" si="132"/>
        <v>2.8011197490154442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1.9114488128790796</v>
      </c>
      <c r="C144" s="27">
        <f t="shared" si="125"/>
        <v>-4.1960792182117856</v>
      </c>
      <c r="D144" s="27">
        <f t="shared" si="125"/>
        <v>-3.4388520643814502</v>
      </c>
      <c r="E144" s="27">
        <f t="shared" si="125"/>
        <v>-1.961950449423</v>
      </c>
      <c r="F144" s="27">
        <f t="shared" si="126"/>
        <v>-5.4008025138044502</v>
      </c>
      <c r="L144" t="str">
        <f t="shared" si="127"/>
        <v>92 Elementary administration and service occupations</v>
      </c>
      <c r="M144" s="27">
        <f t="shared" si="128"/>
        <v>0.68394616517264595</v>
      </c>
      <c r="N144" s="27">
        <f t="shared" si="128"/>
        <v>-1.7109560029684765</v>
      </c>
      <c r="O144" s="27">
        <f t="shared" si="128"/>
        <v>-0.51003267039418532</v>
      </c>
      <c r="P144" s="27">
        <f t="shared" si="128"/>
        <v>-1.1137449805024122</v>
      </c>
      <c r="Q144" s="27">
        <f t="shared" si="129"/>
        <v>-1.6237776508965975</v>
      </c>
      <c r="W144" t="str">
        <f t="shared" si="130"/>
        <v>92 Elementary administration and service occupations</v>
      </c>
      <c r="X144" s="27">
        <f t="shared" si="131"/>
        <v>1.2275026477064337</v>
      </c>
      <c r="Y144" s="27">
        <f t="shared" si="131"/>
        <v>-2.485123215243302</v>
      </c>
      <c r="Z144" s="27">
        <f t="shared" si="131"/>
        <v>-2.9288193939873324</v>
      </c>
      <c r="AA144" s="27">
        <f t="shared" si="131"/>
        <v>-0.8482054689205647</v>
      </c>
      <c r="AB144" s="27">
        <f t="shared" si="132"/>
        <v>-3.7770248629078971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30.034000000000162</v>
      </c>
      <c r="C146" s="29">
        <f t="shared" ref="C146" si="133">D35-C35</f>
        <v>-12.620999999999754</v>
      </c>
      <c r="D146" s="29">
        <f>E35-D35</f>
        <v>10.923999999999637</v>
      </c>
      <c r="E146" s="29">
        <f>F35-E35</f>
        <v>18.66900000000021</v>
      </c>
      <c r="F146" s="29">
        <f t="shared" ref="F146" si="134">F35-D35</f>
        <v>29.592999999999847</v>
      </c>
      <c r="L146" s="24" t="str">
        <f>L35</f>
        <v>All occupations</v>
      </c>
      <c r="M146" s="29">
        <f>N35-M35</f>
        <v>14.635014864184512</v>
      </c>
      <c r="N146" s="29">
        <f t="shared" ref="N146" si="135">O35-N35</f>
        <v>-8.378355443386198</v>
      </c>
      <c r="O146" s="29">
        <f>P35-O35</f>
        <v>5.932333462371048</v>
      </c>
      <c r="P146" s="29">
        <f>Q35-P35</f>
        <v>8.9944423231317217</v>
      </c>
      <c r="Q146" s="29">
        <f t="shared" ref="Q146" si="136">Q35-O35</f>
        <v>14.92677578550277</v>
      </c>
      <c r="W146" s="24" t="str">
        <f>W35</f>
        <v>All occupations</v>
      </c>
      <c r="X146" s="29">
        <f>Y35-X35</f>
        <v>15.398985135815678</v>
      </c>
      <c r="Y146" s="29">
        <f t="shared" ref="Y146" si="137">Z35-Y35</f>
        <v>-4.2426445566136124</v>
      </c>
      <c r="Z146" s="29">
        <f>AA35-Z35</f>
        <v>4.991666537628646</v>
      </c>
      <c r="AA146" s="29">
        <f>AB35-AA35</f>
        <v>9.6745576768683748</v>
      </c>
      <c r="AB146" s="29">
        <f t="shared" ref="AB146" si="138">AB35-Z35</f>
        <v>14.666224214497021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29.920115047612224</v>
      </c>
      <c r="C153" s="11">
        <f t="shared" ref="C153:F153" si="143">C8</f>
        <v>36.081629271105179</v>
      </c>
      <c r="D153" s="11">
        <f t="shared" si="143"/>
        <v>36.175350291803142</v>
      </c>
      <c r="E153" s="11">
        <f t="shared" si="143"/>
        <v>33.189119307219734</v>
      </c>
      <c r="F153" s="11">
        <f t="shared" si="143"/>
        <v>36.136489932045656</v>
      </c>
      <c r="H153" s="40">
        <f>IF(D$151-B$151 &lt;&gt; 0,(EXP(LN(D153/B153)/(D$151-B$151))-1)*100,0)</f>
        <v>3.869943935059017</v>
      </c>
      <c r="I153" s="40">
        <f>IF(F$151-D$151 &lt;&gt; 0,(EXP(LN(F153/D153)/(F$151-D$151))-1)*100,0)</f>
        <v>-7.1650730456340739E-3</v>
      </c>
      <c r="L153" s="10" t="str">
        <f>L8</f>
        <v>11 Corporate managers and directors</v>
      </c>
      <c r="M153" s="11">
        <f>M8</f>
        <v>20.254335963523513</v>
      </c>
      <c r="N153" s="11">
        <f t="shared" ref="N153:Q153" si="144">N8</f>
        <v>23.461603116000823</v>
      </c>
      <c r="O153" s="11">
        <f t="shared" si="144"/>
        <v>23.320334602106097</v>
      </c>
      <c r="P153" s="11">
        <f t="shared" si="144"/>
        <v>20.344712829364482</v>
      </c>
      <c r="Q153" s="11">
        <f t="shared" si="144"/>
        <v>21.176546154523855</v>
      </c>
      <c r="S153" s="40">
        <f>IF(O$151-M$151 &lt;&gt; 0,(EXP(LN(O153/M153)/(O$151-M$151))-1)*100,0)</f>
        <v>2.8592500625698847</v>
      </c>
      <c r="T153" s="40">
        <f>IF(Q$151-O$151 &lt;&gt; 0,(EXP(LN(Q153/O153)/(Q$151-O$151))-1)*100,0)</f>
        <v>-0.64081433021927481</v>
      </c>
      <c r="W153" s="10" t="str">
        <f>W8</f>
        <v>11 Corporate managers and directors</v>
      </c>
      <c r="X153" s="11">
        <f>X8</f>
        <v>9.6657790840886868</v>
      </c>
      <c r="Y153" s="11">
        <f t="shared" ref="Y153:AB153" si="145">Y8</f>
        <v>12.62002615510432</v>
      </c>
      <c r="Z153" s="11">
        <f t="shared" si="145"/>
        <v>12.855015689697034</v>
      </c>
      <c r="AA153" s="11">
        <f t="shared" si="145"/>
        <v>12.844406477855287</v>
      </c>
      <c r="AB153" s="11">
        <f t="shared" si="145"/>
        <v>14.95994377752174</v>
      </c>
      <c r="AD153" s="40">
        <f>IF(Z$151-X$151 &lt;&gt; 0,(EXP(LN(Z153/X153)/(Z$151-X$151))-1)*100,0)</f>
        <v>5.8685949276467086</v>
      </c>
      <c r="AE153" s="40">
        <f>IF(AB$151-Z$151 &lt;&gt; 0,(EXP(LN(AB153/Z153)/(AB$151-Z$151))-1)*100,0)</f>
        <v>1.0160750272887098</v>
      </c>
    </row>
    <row r="154" spans="1:31" x14ac:dyDescent="0.2">
      <c r="A154" s="10" t="str">
        <f t="shared" si="142"/>
        <v>12 Other managers and proprietors</v>
      </c>
      <c r="B154" s="11">
        <f t="shared" si="142"/>
        <v>13.976107523465355</v>
      </c>
      <c r="C154" s="11">
        <f t="shared" ref="C154:F178" si="146">C9</f>
        <v>15.041831827879232</v>
      </c>
      <c r="D154" s="11">
        <f t="shared" si="146"/>
        <v>14.713863585249229</v>
      </c>
      <c r="E154" s="11">
        <f t="shared" si="146"/>
        <v>15.458948256702142</v>
      </c>
      <c r="F154" s="11">
        <f t="shared" si="146"/>
        <v>17.49786834519578</v>
      </c>
      <c r="H154" s="40">
        <f t="shared" ref="H154:H177" si="147">IF(D$151-B$151 &lt;&gt; 0,(EXP(LN(D154/B154)/(D$151-B$151))-1)*100,0)</f>
        <v>1.0341282082379166</v>
      </c>
      <c r="I154" s="40">
        <f t="shared" ref="I154:I180" si="148">IF(F$151-D$151 &lt;&gt; 0,(EXP(LN(F154/D154)/(F$151-D$151))-1)*100,0)</f>
        <v>1.1619583219652174</v>
      </c>
      <c r="L154" s="10" t="str">
        <f t="shared" ref="L154:Q154" si="149">L9</f>
        <v>12 Other managers and proprietors</v>
      </c>
      <c r="M154" s="11">
        <f t="shared" si="149"/>
        <v>7.9597583168624508</v>
      </c>
      <c r="N154" s="11">
        <f t="shared" si="149"/>
        <v>8.5662188480309407</v>
      </c>
      <c r="O154" s="11">
        <f t="shared" si="149"/>
        <v>7.9620070815531561</v>
      </c>
      <c r="P154" s="11">
        <f t="shared" si="149"/>
        <v>9.0724422249804846</v>
      </c>
      <c r="Q154" s="11">
        <f t="shared" si="149"/>
        <v>10.234344816247198</v>
      </c>
      <c r="S154" s="40">
        <f t="shared" ref="S154:S177" si="150">IF(O$151-M$151 &lt;&gt; 0,(EXP(LN(O154/M154)/(O$151-M$151))-1)*100,0)</f>
        <v>5.6496956787555064E-3</v>
      </c>
      <c r="T154" s="40">
        <f t="shared" ref="T154:T177" si="151">IF(Q$151-O$151 &lt;&gt; 0,(EXP(LN(Q154/O154)/(Q$151-O$151))-1)*100,0)</f>
        <v>1.6878735609366258</v>
      </c>
      <c r="W154" s="10" t="str">
        <f t="shared" ref="W154:AB154" si="152">W9</f>
        <v>12 Other managers and proprietors</v>
      </c>
      <c r="X154" s="11">
        <f t="shared" si="152"/>
        <v>6.0163492066029152</v>
      </c>
      <c r="Y154" s="11">
        <f t="shared" si="152"/>
        <v>6.4756129798482842</v>
      </c>
      <c r="Z154" s="11">
        <f t="shared" si="152"/>
        <v>6.7518565036960707</v>
      </c>
      <c r="AA154" s="11">
        <f t="shared" si="152"/>
        <v>6.3865060317216429</v>
      </c>
      <c r="AB154" s="11">
        <f t="shared" si="152"/>
        <v>7.2635235289485864</v>
      </c>
      <c r="AD154" s="40">
        <f t="shared" ref="AD154:AD177" si="153">IF(Z$151-X$151 &lt;&gt; 0,(EXP(LN(Z154/X154)/(Z$151-X$151))-1)*100,0)</f>
        <v>2.333548412129316</v>
      </c>
      <c r="AE154" s="40">
        <f t="shared" ref="AE154:AE177" si="154">IF(AB$151-Z$151 &lt;&gt; 0,(EXP(LN(AB154/Z154)/(AB$151-Z$151))-1)*100,0)</f>
        <v>0.48817129909095591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26.13565184866232</v>
      </c>
      <c r="C155" s="11">
        <f t="shared" si="146"/>
        <v>29.696604845027657</v>
      </c>
      <c r="D155" s="11">
        <f t="shared" si="146"/>
        <v>30.315186121079336</v>
      </c>
      <c r="E155" s="11">
        <f t="shared" si="146"/>
        <v>37.498490743822508</v>
      </c>
      <c r="F155" s="11">
        <f t="shared" si="146"/>
        <v>42.557469188293872</v>
      </c>
      <c r="H155" s="40">
        <f t="shared" si="147"/>
        <v>3.0114215701824598</v>
      </c>
      <c r="I155" s="40">
        <f t="shared" si="148"/>
        <v>2.2871403008292601</v>
      </c>
      <c r="L155" s="10" t="str">
        <f t="shared" ref="L155:Q155" si="155">L10</f>
        <v>21 Science, research, engineering and technology professionals</v>
      </c>
      <c r="M155" s="11">
        <f t="shared" si="155"/>
        <v>20.458691359636095</v>
      </c>
      <c r="N155" s="11">
        <f t="shared" si="155"/>
        <v>23.462139008038129</v>
      </c>
      <c r="O155" s="11">
        <f t="shared" si="155"/>
        <v>22.972987337494388</v>
      </c>
      <c r="P155" s="11">
        <f t="shared" si="155"/>
        <v>27.407032165914135</v>
      </c>
      <c r="Q155" s="11">
        <f t="shared" si="155"/>
        <v>30.380535690279864</v>
      </c>
      <c r="S155" s="40">
        <f t="shared" si="150"/>
        <v>2.3453049848964458</v>
      </c>
      <c r="T155" s="40">
        <f t="shared" si="151"/>
        <v>1.8806867145178208</v>
      </c>
      <c r="W155" s="10" t="str">
        <f t="shared" ref="W155:AB155" si="156">W10</f>
        <v>21 Science, research, engineering and technology professionals</v>
      </c>
      <c r="X155" s="11">
        <f t="shared" si="156"/>
        <v>5.6769604890262677</v>
      </c>
      <c r="Y155" s="11">
        <f t="shared" si="156"/>
        <v>6.2344658369895249</v>
      </c>
      <c r="Z155" s="11">
        <f t="shared" si="156"/>
        <v>7.342198783584946</v>
      </c>
      <c r="AA155" s="11">
        <f t="shared" si="156"/>
        <v>10.09145857790843</v>
      </c>
      <c r="AB155" s="11">
        <f t="shared" si="156"/>
        <v>12.176933498014098</v>
      </c>
      <c r="AD155" s="40">
        <f t="shared" si="153"/>
        <v>5.2790732724029121</v>
      </c>
      <c r="AE155" s="40">
        <f t="shared" si="154"/>
        <v>3.4302210966468349</v>
      </c>
    </row>
    <row r="156" spans="1:31" x14ac:dyDescent="0.2">
      <c r="A156" s="10" t="str">
        <f t="shared" si="142"/>
        <v>22 Health professionals</v>
      </c>
      <c r="B156" s="11">
        <f t="shared" si="142"/>
        <v>13.951855954474535</v>
      </c>
      <c r="C156" s="11">
        <f t="shared" si="146"/>
        <v>16.972359070822069</v>
      </c>
      <c r="D156" s="11">
        <f t="shared" si="146"/>
        <v>16.833764992173119</v>
      </c>
      <c r="E156" s="11">
        <f t="shared" si="146"/>
        <v>16.423648934988638</v>
      </c>
      <c r="F156" s="11">
        <f t="shared" si="146"/>
        <v>16.996598127961974</v>
      </c>
      <c r="H156" s="40">
        <f t="shared" si="147"/>
        <v>3.8268923315034398</v>
      </c>
      <c r="I156" s="40">
        <f t="shared" si="148"/>
        <v>6.419742124821326E-2</v>
      </c>
      <c r="L156" s="10" t="str">
        <f t="shared" ref="L156:Q156" si="157">L11</f>
        <v>22 Health professionals</v>
      </c>
      <c r="M156" s="11">
        <f t="shared" si="157"/>
        <v>2.9536730043767525</v>
      </c>
      <c r="N156" s="11">
        <f t="shared" si="157"/>
        <v>3.5651019220470572</v>
      </c>
      <c r="O156" s="11">
        <f t="shared" si="157"/>
        <v>3.8722707599969826</v>
      </c>
      <c r="P156" s="11">
        <f t="shared" si="157"/>
        <v>3.8092550169019579</v>
      </c>
      <c r="Q156" s="11">
        <f t="shared" si="157"/>
        <v>3.9837796581101208</v>
      </c>
      <c r="S156" s="40">
        <f t="shared" si="150"/>
        <v>5.5651722355782862</v>
      </c>
      <c r="T156" s="40">
        <f t="shared" si="151"/>
        <v>0.18944546720236488</v>
      </c>
      <c r="W156" s="10" t="str">
        <f t="shared" ref="W156:AB156" si="158">W11</f>
        <v>22 Health professionals</v>
      </c>
      <c r="X156" s="11">
        <f t="shared" si="158"/>
        <v>10.998182950097792</v>
      </c>
      <c r="Y156" s="11">
        <f t="shared" si="158"/>
        <v>13.407257148775008</v>
      </c>
      <c r="Z156" s="11">
        <f t="shared" si="158"/>
        <v>12.961494232176147</v>
      </c>
      <c r="AA156" s="11">
        <f t="shared" si="158"/>
        <v>12.614393918086687</v>
      </c>
      <c r="AB156" s="11">
        <f t="shared" si="158"/>
        <v>13.012818469851835</v>
      </c>
      <c r="AD156" s="40">
        <f t="shared" si="153"/>
        <v>3.3396119139126101</v>
      </c>
      <c r="AE156" s="40">
        <f t="shared" si="154"/>
        <v>2.6349656372115504E-2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27.616635951174089</v>
      </c>
      <c r="C157" s="11">
        <f t="shared" si="146"/>
        <v>29.903518535244299</v>
      </c>
      <c r="D157" s="11">
        <f t="shared" si="146"/>
        <v>29.469182743672022</v>
      </c>
      <c r="E157" s="11">
        <f t="shared" si="146"/>
        <v>28.509951117862386</v>
      </c>
      <c r="F157" s="11">
        <f t="shared" si="146"/>
        <v>30.552390709706398</v>
      </c>
      <c r="H157" s="40">
        <f t="shared" si="147"/>
        <v>1.3070020013602912</v>
      </c>
      <c r="I157" s="40">
        <f t="shared" si="148"/>
        <v>0.24094229142275214</v>
      </c>
      <c r="L157" s="10" t="str">
        <f t="shared" ref="L157:Q157" si="159">L12</f>
        <v>23 Teaching and other educational professionals</v>
      </c>
      <c r="M157" s="11">
        <f t="shared" si="159"/>
        <v>8.5836524345444634</v>
      </c>
      <c r="N157" s="11">
        <f t="shared" si="159"/>
        <v>8.809394756222682</v>
      </c>
      <c r="O157" s="11">
        <f t="shared" si="159"/>
        <v>9.1147339661390401</v>
      </c>
      <c r="P157" s="11">
        <f t="shared" si="159"/>
        <v>9.031111991204007</v>
      </c>
      <c r="Q157" s="11">
        <f t="shared" si="159"/>
        <v>9.6055777067873382</v>
      </c>
      <c r="S157" s="40">
        <f t="shared" si="150"/>
        <v>1.2078909203391497</v>
      </c>
      <c r="T157" s="40">
        <f t="shared" si="151"/>
        <v>0.35029021755770273</v>
      </c>
      <c r="W157" s="10" t="str">
        <f t="shared" ref="W157:AB157" si="160">W12</f>
        <v>23 Teaching and other educational professionals</v>
      </c>
      <c r="X157" s="11">
        <f t="shared" si="160"/>
        <v>19.032983516629642</v>
      </c>
      <c r="Y157" s="11">
        <f t="shared" si="160"/>
        <v>21.094123779021633</v>
      </c>
      <c r="Z157" s="11">
        <f t="shared" si="160"/>
        <v>20.354448777532983</v>
      </c>
      <c r="AA157" s="11">
        <f t="shared" si="160"/>
        <v>19.478839126658407</v>
      </c>
      <c r="AB157" s="11">
        <f t="shared" si="160"/>
        <v>20.94681300291904</v>
      </c>
      <c r="AD157" s="40">
        <f t="shared" si="153"/>
        <v>1.3515733276445285</v>
      </c>
      <c r="AE157" s="40">
        <f t="shared" si="154"/>
        <v>0.19142972444949891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26.546907401149362</v>
      </c>
      <c r="C158" s="11">
        <f t="shared" si="146"/>
        <v>30.546413940363617</v>
      </c>
      <c r="D158" s="11">
        <f t="shared" si="146"/>
        <v>31.958072569033074</v>
      </c>
      <c r="E158" s="11">
        <f t="shared" si="146"/>
        <v>33.723297760829183</v>
      </c>
      <c r="F158" s="11">
        <f t="shared" si="146"/>
        <v>37.166510781560994</v>
      </c>
      <c r="H158" s="40">
        <f t="shared" si="147"/>
        <v>3.7799193190167779</v>
      </c>
      <c r="I158" s="40">
        <f t="shared" si="148"/>
        <v>1.0116381175900413</v>
      </c>
      <c r="L158" s="10" t="str">
        <f t="shared" ref="L158:Q158" si="161">L13</f>
        <v>24 Business, media and public service professionals</v>
      </c>
      <c r="M158" s="11">
        <f t="shared" si="161"/>
        <v>15.540848267395742</v>
      </c>
      <c r="N158" s="11">
        <f t="shared" si="161"/>
        <v>17.017691152943808</v>
      </c>
      <c r="O158" s="11">
        <f t="shared" si="161"/>
        <v>17.62439453766391</v>
      </c>
      <c r="P158" s="11">
        <f t="shared" si="161"/>
        <v>18.743628743109539</v>
      </c>
      <c r="Q158" s="11">
        <f t="shared" si="161"/>
        <v>20.249914773828863</v>
      </c>
      <c r="S158" s="40">
        <f t="shared" si="150"/>
        <v>2.5481658783244487</v>
      </c>
      <c r="T158" s="40">
        <f t="shared" si="151"/>
        <v>0.93007583390798398</v>
      </c>
      <c r="W158" s="10" t="str">
        <f t="shared" ref="W158:AB158" si="162">W13</f>
        <v>24 Business, media and public service professionals</v>
      </c>
      <c r="X158" s="11">
        <f t="shared" si="162"/>
        <v>11.00605913375362</v>
      </c>
      <c r="Y158" s="11">
        <f t="shared" si="162"/>
        <v>13.528722787419815</v>
      </c>
      <c r="Z158" s="11">
        <f t="shared" si="162"/>
        <v>14.333678031369148</v>
      </c>
      <c r="AA158" s="11">
        <f t="shared" si="162"/>
        <v>14.97966901771958</v>
      </c>
      <c r="AB158" s="11">
        <f t="shared" si="162"/>
        <v>16.916596007732107</v>
      </c>
      <c r="AD158" s="40">
        <f t="shared" si="153"/>
        <v>5.4253764886451838</v>
      </c>
      <c r="AE158" s="40">
        <f t="shared" si="154"/>
        <v>1.1106779124507193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7.0296086519778598</v>
      </c>
      <c r="C159" s="11">
        <f t="shared" si="146"/>
        <v>8.1679727418820249</v>
      </c>
      <c r="D159" s="11">
        <f t="shared" si="146"/>
        <v>8.6900641439875983</v>
      </c>
      <c r="E159" s="11">
        <f t="shared" si="146"/>
        <v>8.2141162916966515</v>
      </c>
      <c r="F159" s="11">
        <f t="shared" si="146"/>
        <v>8.945655235721091</v>
      </c>
      <c r="H159" s="40">
        <f t="shared" si="147"/>
        <v>4.3322003879009863</v>
      </c>
      <c r="I159" s="40">
        <f t="shared" si="148"/>
        <v>0.19343781862266596</v>
      </c>
      <c r="L159" s="10" t="str">
        <f t="shared" ref="L159:Q159" si="163">L14</f>
        <v>31 Science, engineering and technology associate professionals</v>
      </c>
      <c r="M159" s="11">
        <f t="shared" si="163"/>
        <v>4.765465513372364</v>
      </c>
      <c r="N159" s="11">
        <f t="shared" si="163"/>
        <v>5.8208717612128948</v>
      </c>
      <c r="O159" s="11">
        <f t="shared" si="163"/>
        <v>5.9169641307208964</v>
      </c>
      <c r="P159" s="11">
        <f t="shared" si="163"/>
        <v>5.2203561125254936</v>
      </c>
      <c r="Q159" s="11">
        <f t="shared" si="163"/>
        <v>5.4134243481119055</v>
      </c>
      <c r="S159" s="40">
        <f t="shared" si="150"/>
        <v>4.4236143518334714</v>
      </c>
      <c r="T159" s="40">
        <f t="shared" si="151"/>
        <v>-0.59118983875652287</v>
      </c>
      <c r="W159" s="10" t="str">
        <f t="shared" ref="W159:AB159" si="164">W14</f>
        <v>31 Science, engineering and technology associate professionals</v>
      </c>
      <c r="X159" s="11">
        <f t="shared" si="164"/>
        <v>2.2641431386055038</v>
      </c>
      <c r="Y159" s="11">
        <f t="shared" si="164"/>
        <v>2.3471009806691199</v>
      </c>
      <c r="Z159" s="11">
        <f t="shared" si="164"/>
        <v>2.773100013266701</v>
      </c>
      <c r="AA159" s="11">
        <f t="shared" si="164"/>
        <v>2.9937601791711677</v>
      </c>
      <c r="AB159" s="11">
        <f t="shared" si="164"/>
        <v>3.5322308876091868</v>
      </c>
      <c r="AD159" s="40">
        <f t="shared" si="153"/>
        <v>4.1387428701804785</v>
      </c>
      <c r="AE159" s="40">
        <f t="shared" si="154"/>
        <v>1.626172690367822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6.5320112227195102</v>
      </c>
      <c r="C160" s="11">
        <f t="shared" si="146"/>
        <v>7.5581709590494492</v>
      </c>
      <c r="D160" s="11">
        <f t="shared" si="146"/>
        <v>7.6484590081869497</v>
      </c>
      <c r="E160" s="11">
        <f t="shared" si="146"/>
        <v>11.831646510475435</v>
      </c>
      <c r="F160" s="11">
        <f t="shared" si="146"/>
        <v>13.551492436977192</v>
      </c>
      <c r="H160" s="40">
        <f t="shared" si="147"/>
        <v>3.2061088404311988</v>
      </c>
      <c r="I160" s="40">
        <f t="shared" si="148"/>
        <v>3.8869219724996684</v>
      </c>
      <c r="L160" s="10" t="str">
        <f t="shared" ref="L160:Q160" si="165">L15</f>
        <v>32 Health and social care associate professionals</v>
      </c>
      <c r="M160" s="11">
        <f t="shared" si="165"/>
        <v>1.2798042793800175</v>
      </c>
      <c r="N160" s="11">
        <f t="shared" si="165"/>
        <v>1.3312812676214767</v>
      </c>
      <c r="O160" s="11">
        <f t="shared" si="165"/>
        <v>1.5128781094785686</v>
      </c>
      <c r="P160" s="11">
        <f t="shared" si="165"/>
        <v>2.003380000675886</v>
      </c>
      <c r="Q160" s="11">
        <f t="shared" si="165"/>
        <v>2.2274272410009175</v>
      </c>
      <c r="S160" s="40">
        <f t="shared" si="150"/>
        <v>3.4027469501670016</v>
      </c>
      <c r="T160" s="40">
        <f>IF(Q$151-O$151 &lt;&gt; 0,(EXP(LN(Q160/O160)/(Q$151-O$151))-1)*100,0)</f>
        <v>2.6124300261231914</v>
      </c>
      <c r="W160" s="10" t="str">
        <f t="shared" ref="W160:AB160" si="166">W15</f>
        <v>32 Health and social care associate professionals</v>
      </c>
      <c r="X160" s="11">
        <f t="shared" si="166"/>
        <v>5.2522069433394938</v>
      </c>
      <c r="Y160" s="11">
        <f t="shared" si="166"/>
        <v>6.2268896914279717</v>
      </c>
      <c r="Z160" s="11">
        <f t="shared" si="166"/>
        <v>6.135580898708378</v>
      </c>
      <c r="AA160" s="11">
        <f t="shared" si="166"/>
        <v>9.8282665097995476</v>
      </c>
      <c r="AB160" s="11">
        <f t="shared" si="166"/>
        <v>11.324065195976278</v>
      </c>
      <c r="AD160" s="40">
        <f t="shared" si="153"/>
        <v>3.1579662441382661</v>
      </c>
      <c r="AE160" s="40">
        <f t="shared" si="154"/>
        <v>4.1701073280736134</v>
      </c>
    </row>
    <row r="161" spans="1:31" x14ac:dyDescent="0.2">
      <c r="A161" s="10" t="str">
        <f t="shared" si="142"/>
        <v>33 Protective service occupations</v>
      </c>
      <c r="B161" s="11">
        <f t="shared" si="142"/>
        <v>4.8438469002589946</v>
      </c>
      <c r="C161" s="11">
        <f t="shared" si="146"/>
        <v>4.8681578431362613</v>
      </c>
      <c r="D161" s="11">
        <f t="shared" si="146"/>
        <v>5.1144963736399252</v>
      </c>
      <c r="E161" s="11">
        <f t="shared" si="146"/>
        <v>4.5048811618872842</v>
      </c>
      <c r="F161" s="11">
        <f t="shared" si="146"/>
        <v>4.8380043184485562</v>
      </c>
      <c r="H161" s="40">
        <f t="shared" si="147"/>
        <v>1.093327914447606</v>
      </c>
      <c r="I161" s="40">
        <f t="shared" si="148"/>
        <v>-0.36982531599039081</v>
      </c>
      <c r="L161" s="10" t="str">
        <f t="shared" ref="L161:Q161" si="167">L16</f>
        <v>33 Protective service occupations</v>
      </c>
      <c r="M161" s="11">
        <f t="shared" si="167"/>
        <v>3.7452032930194115</v>
      </c>
      <c r="N161" s="11">
        <f t="shared" si="167"/>
        <v>3.6238628406878437</v>
      </c>
      <c r="O161" s="11">
        <f t="shared" si="167"/>
        <v>3.7429403280524429</v>
      </c>
      <c r="P161" s="11">
        <f t="shared" si="167"/>
        <v>3.2501532755136737</v>
      </c>
      <c r="Q161" s="11">
        <f t="shared" si="167"/>
        <v>3.2210719240090344</v>
      </c>
      <c r="S161" s="40">
        <f t="shared" si="150"/>
        <v>-1.2087525984372238E-2</v>
      </c>
      <c r="T161" s="40">
        <f t="shared" si="151"/>
        <v>-0.99605476413545668</v>
      </c>
      <c r="W161" s="10" t="str">
        <f t="shared" ref="W161:AB161" si="168">W16</f>
        <v>33 Protective service occupations</v>
      </c>
      <c r="X161" s="11">
        <f t="shared" si="168"/>
        <v>1.0986436072395742</v>
      </c>
      <c r="Y161" s="11">
        <f t="shared" si="168"/>
        <v>1.2442950024484145</v>
      </c>
      <c r="Z161" s="11">
        <f t="shared" si="168"/>
        <v>1.3715560455874818</v>
      </c>
      <c r="AA161" s="11">
        <f t="shared" si="168"/>
        <v>1.2547278863736149</v>
      </c>
      <c r="AB161" s="11">
        <f t="shared" si="168"/>
        <v>1.6169323944395253</v>
      </c>
      <c r="AD161" s="40">
        <f t="shared" si="153"/>
        <v>4.5373159473842462</v>
      </c>
      <c r="AE161" s="40">
        <f t="shared" si="154"/>
        <v>1.1032741757584619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10.284912740143916</v>
      </c>
      <c r="C162" s="11">
        <f t="shared" si="146"/>
        <v>9.6294284762620261</v>
      </c>
      <c r="D162" s="11">
        <f t="shared" si="146"/>
        <v>10.148660496332841</v>
      </c>
      <c r="E162" s="11">
        <f t="shared" si="146"/>
        <v>9.2038082153143925</v>
      </c>
      <c r="F162" s="11">
        <f t="shared" si="146"/>
        <v>9.8776011698303581</v>
      </c>
      <c r="H162" s="40">
        <f t="shared" si="147"/>
        <v>-0.26637085973442165</v>
      </c>
      <c r="I162" s="40">
        <f t="shared" si="148"/>
        <v>-0.18031750076735742</v>
      </c>
      <c r="L162" s="10" t="str">
        <f t="shared" ref="L162:Q162" si="169">L17</f>
        <v>34 Culture, media and sports occupations</v>
      </c>
      <c r="M162" s="11">
        <f t="shared" si="169"/>
        <v>5.4003943908870395</v>
      </c>
      <c r="N162" s="11">
        <f t="shared" si="169"/>
        <v>4.8699511287505493</v>
      </c>
      <c r="O162" s="11">
        <f t="shared" si="169"/>
        <v>4.8228734757864302</v>
      </c>
      <c r="P162" s="11">
        <f t="shared" si="169"/>
        <v>4.2819047072479357</v>
      </c>
      <c r="Q162" s="11">
        <f t="shared" si="169"/>
        <v>4.6915672154563284</v>
      </c>
      <c r="S162" s="40">
        <f t="shared" si="150"/>
        <v>-2.2366492419397588</v>
      </c>
      <c r="T162" s="40">
        <f t="shared" si="151"/>
        <v>-0.18385224776448217</v>
      </c>
      <c r="W162" s="10" t="str">
        <f t="shared" ref="W162:AB162" si="170">W17</f>
        <v>34 Culture, media and sports occupations</v>
      </c>
      <c r="X162" s="11">
        <f t="shared" si="170"/>
        <v>4.8845183492568793</v>
      </c>
      <c r="Y162" s="11">
        <f t="shared" si="170"/>
        <v>4.7594773475114796</v>
      </c>
      <c r="Z162" s="11">
        <f t="shared" si="170"/>
        <v>5.3257870205464117</v>
      </c>
      <c r="AA162" s="11">
        <f t="shared" si="170"/>
        <v>4.9219035080664479</v>
      </c>
      <c r="AB162" s="11">
        <f t="shared" si="170"/>
        <v>5.186033954374027</v>
      </c>
      <c r="AD162" s="40">
        <f t="shared" si="153"/>
        <v>1.7448439199652999</v>
      </c>
      <c r="AE162" s="40">
        <f t="shared" si="154"/>
        <v>-0.17711805085952603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25.397518795947047</v>
      </c>
      <c r="C163" s="11">
        <f t="shared" si="146"/>
        <v>27.568028150227004</v>
      </c>
      <c r="D163" s="11">
        <f t="shared" si="146"/>
        <v>27.809749826358043</v>
      </c>
      <c r="E163" s="11">
        <f t="shared" si="146"/>
        <v>28.50152709610629</v>
      </c>
      <c r="F163" s="11">
        <f t="shared" si="146"/>
        <v>30.311336507901515</v>
      </c>
      <c r="H163" s="40">
        <f t="shared" si="147"/>
        <v>1.831269570546934</v>
      </c>
      <c r="I163" s="40">
        <f t="shared" si="148"/>
        <v>0.57588596646700463</v>
      </c>
      <c r="L163" s="10" t="str">
        <f t="shared" ref="L163:Q163" si="171">L18</f>
        <v>35 Business and public service associate professionals</v>
      </c>
      <c r="M163" s="11">
        <f t="shared" si="171"/>
        <v>13.145276376160657</v>
      </c>
      <c r="N163" s="11">
        <f t="shared" si="171"/>
        <v>14.026093963953151</v>
      </c>
      <c r="O163" s="11">
        <f t="shared" si="171"/>
        <v>14.263727812131748</v>
      </c>
      <c r="P163" s="11">
        <f t="shared" si="171"/>
        <v>14.390319634077398</v>
      </c>
      <c r="Q163" s="11">
        <f t="shared" si="171"/>
        <v>14.857055669329606</v>
      </c>
      <c r="S163" s="40">
        <f t="shared" si="150"/>
        <v>1.6465550308693455</v>
      </c>
      <c r="T163" s="40">
        <f t="shared" si="151"/>
        <v>0.27206999671089971</v>
      </c>
      <c r="W163" s="10" t="str">
        <f t="shared" ref="W163:AB163" si="172">W18</f>
        <v>35 Business and public service associate professionals</v>
      </c>
      <c r="X163" s="11">
        <f t="shared" si="172"/>
        <v>12.252242419786377</v>
      </c>
      <c r="Y163" s="11">
        <f t="shared" si="172"/>
        <v>13.54193418627391</v>
      </c>
      <c r="Z163" s="11">
        <f t="shared" si="172"/>
        <v>13.546022014226294</v>
      </c>
      <c r="AA163" s="11">
        <f t="shared" si="172"/>
        <v>14.111207462028915</v>
      </c>
      <c r="AB163" s="11">
        <f t="shared" si="172"/>
        <v>15.454280838571917</v>
      </c>
      <c r="AD163" s="40">
        <f t="shared" si="153"/>
        <v>2.0279684504308504</v>
      </c>
      <c r="AE163" s="40">
        <f t="shared" si="154"/>
        <v>0.88249197478869057</v>
      </c>
    </row>
    <row r="164" spans="1:31" x14ac:dyDescent="0.2">
      <c r="A164" s="10" t="str">
        <f t="shared" si="142"/>
        <v>41 Administrative occupations</v>
      </c>
      <c r="B164" s="11">
        <f t="shared" si="142"/>
        <v>32.902082805130661</v>
      </c>
      <c r="C164" s="11">
        <f t="shared" si="146"/>
        <v>32.75983460961119</v>
      </c>
      <c r="D164" s="11">
        <f t="shared" si="146"/>
        <v>33.136964211753998</v>
      </c>
      <c r="E164" s="11">
        <f t="shared" si="146"/>
        <v>33.854857549050529</v>
      </c>
      <c r="F164" s="11">
        <f t="shared" si="146"/>
        <v>32.236238227991514</v>
      </c>
      <c r="H164" s="40">
        <f t="shared" si="147"/>
        <v>0.14237004870456538</v>
      </c>
      <c r="I164" s="40">
        <f t="shared" si="148"/>
        <v>-0.18355248459583917</v>
      </c>
      <c r="L164" s="10" t="str">
        <f t="shared" ref="L164:Q164" si="173">L19</f>
        <v>41 Administrative occupations</v>
      </c>
      <c r="M164" s="11">
        <f t="shared" si="173"/>
        <v>8.0365042405362512</v>
      </c>
      <c r="N164" s="11">
        <f t="shared" si="173"/>
        <v>7.6889568067512633</v>
      </c>
      <c r="O164" s="11">
        <f t="shared" si="173"/>
        <v>8.8283424262956363</v>
      </c>
      <c r="P164" s="11">
        <f t="shared" si="173"/>
        <v>9.2042328630588273</v>
      </c>
      <c r="Q164" s="11">
        <f t="shared" si="173"/>
        <v>9.9926853913761775</v>
      </c>
      <c r="S164" s="40">
        <f t="shared" si="150"/>
        <v>1.897234724506025</v>
      </c>
      <c r="T164" s="40">
        <f t="shared" si="151"/>
        <v>0.82932727742630608</v>
      </c>
      <c r="W164" s="10" t="str">
        <f t="shared" ref="W164:AB164" si="174">W19</f>
        <v>41 Administrative occupations</v>
      </c>
      <c r="X164" s="11">
        <f t="shared" si="174"/>
        <v>24.865578564594415</v>
      </c>
      <c r="Y164" s="11">
        <f t="shared" si="174"/>
        <v>25.070877802859922</v>
      </c>
      <c r="Z164" s="11">
        <f t="shared" si="174"/>
        <v>24.30862178545836</v>
      </c>
      <c r="AA164" s="11">
        <f t="shared" si="174"/>
        <v>24.650624685991691</v>
      </c>
      <c r="AB164" s="11">
        <f t="shared" si="174"/>
        <v>22.243552836615319</v>
      </c>
      <c r="AD164" s="40">
        <f t="shared" si="153"/>
        <v>-0.45204253270789696</v>
      </c>
      <c r="AE164" s="40">
        <f t="shared" si="154"/>
        <v>-0.59011120971641517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10.721232268742767</v>
      </c>
      <c r="C165" s="11">
        <f t="shared" si="146"/>
        <v>9.7078361247623537</v>
      </c>
      <c r="D165" s="11">
        <f t="shared" si="146"/>
        <v>9.3270507708637922</v>
      </c>
      <c r="E165" s="11">
        <f t="shared" si="146"/>
        <v>8.3931212895897431</v>
      </c>
      <c r="F165" s="11">
        <f t="shared" si="146"/>
        <v>6.344358766809429</v>
      </c>
      <c r="H165" s="40">
        <f t="shared" si="147"/>
        <v>-2.7476896796188699</v>
      </c>
      <c r="I165" s="40">
        <f t="shared" si="148"/>
        <v>-2.5363003461624234</v>
      </c>
      <c r="L165" s="10" t="str">
        <f t="shared" ref="L165:Q165" si="175">L20</f>
        <v>42 Secretarial and related occupations</v>
      </c>
      <c r="M165" s="11">
        <f t="shared" si="175"/>
        <v>0.46939386137959088</v>
      </c>
      <c r="N165" s="11">
        <f t="shared" si="175"/>
        <v>0.38670901503694088</v>
      </c>
      <c r="O165" s="11">
        <f t="shared" si="175"/>
        <v>0.35202604365859164</v>
      </c>
      <c r="P165" s="11">
        <f t="shared" si="175"/>
        <v>0.34039710965472336</v>
      </c>
      <c r="Q165" s="11">
        <f t="shared" si="175"/>
        <v>0.38049925799689277</v>
      </c>
      <c r="S165" s="40">
        <f>IF(O$151-M$151 &lt;&gt; 0,(EXP(LN(O165/M165)/(O$151-M$151))-1)*100,0)</f>
        <v>-5.5922868467792046</v>
      </c>
      <c r="T165" s="40">
        <f t="shared" si="151"/>
        <v>0.51987378977318421</v>
      </c>
      <c r="W165" s="10" t="str">
        <f t="shared" ref="W165:AB165" si="176">W20</f>
        <v>42 Secretarial and related occupations</v>
      </c>
      <c r="X165" s="11">
        <f t="shared" si="176"/>
        <v>10.251838407363174</v>
      </c>
      <c r="Y165" s="11">
        <f t="shared" si="176"/>
        <v>9.3211271097254169</v>
      </c>
      <c r="Z165" s="11">
        <f t="shared" si="176"/>
        <v>8.9750247272051968</v>
      </c>
      <c r="AA165" s="11">
        <f t="shared" si="176"/>
        <v>8.0527241799350175</v>
      </c>
      <c r="AB165" s="11">
        <f t="shared" si="176"/>
        <v>5.9638595088125355</v>
      </c>
      <c r="AD165" s="40">
        <f t="shared" si="153"/>
        <v>-2.6251547840809852</v>
      </c>
      <c r="AE165" s="40">
        <f t="shared" si="154"/>
        <v>-2.6880631360436946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3.6003629781646915</v>
      </c>
      <c r="C166" s="11">
        <f t="shared" si="146"/>
        <v>4.125546924705576</v>
      </c>
      <c r="D166" s="11">
        <f t="shared" si="146"/>
        <v>3.205669855519699</v>
      </c>
      <c r="E166" s="11">
        <f t="shared" si="146"/>
        <v>3.2727891163771163</v>
      </c>
      <c r="F166" s="11">
        <f t="shared" si="146"/>
        <v>3.7966410449624908</v>
      </c>
      <c r="H166" s="40">
        <f t="shared" si="147"/>
        <v>-2.2955147075997107</v>
      </c>
      <c r="I166" s="40">
        <f t="shared" si="148"/>
        <v>1.1343567040447589</v>
      </c>
      <c r="L166" s="10" t="str">
        <f t="shared" ref="L166:Q166" si="177">L21</f>
        <v>51 Skilled agricultural and related trades</v>
      </c>
      <c r="M166" s="11">
        <f t="shared" si="177"/>
        <v>2.7732679711998793</v>
      </c>
      <c r="N166" s="11">
        <f t="shared" si="177"/>
        <v>3.499514057368553</v>
      </c>
      <c r="O166" s="11">
        <f t="shared" si="177"/>
        <v>2.4021621006802762</v>
      </c>
      <c r="P166" s="11">
        <f t="shared" si="177"/>
        <v>2.3839786523583295</v>
      </c>
      <c r="Q166" s="11">
        <f t="shared" si="177"/>
        <v>2.683760960159852</v>
      </c>
      <c r="S166" s="40">
        <f t="shared" si="150"/>
        <v>-2.8322615089202641</v>
      </c>
      <c r="T166" s="40">
        <f t="shared" si="151"/>
        <v>0.74173698793016385</v>
      </c>
      <c r="W166" s="10" t="str">
        <f t="shared" ref="W166:AB166" si="178">W21</f>
        <v>51 Skilled agricultural and related trades</v>
      </c>
      <c r="X166" s="11">
        <f t="shared" si="178"/>
        <v>0.82709500696481031</v>
      </c>
      <c r="Y166" s="11">
        <f t="shared" si="178"/>
        <v>0.62603286733702046</v>
      </c>
      <c r="Z166" s="11">
        <f t="shared" si="178"/>
        <v>0.80350775483942427</v>
      </c>
      <c r="AA166" s="11">
        <f t="shared" si="178"/>
        <v>0.88881046401878705</v>
      </c>
      <c r="AB166" s="11">
        <f t="shared" si="178"/>
        <v>1.1128800848026419</v>
      </c>
      <c r="AD166" s="40">
        <f t="shared" si="153"/>
        <v>-0.57698368702614466</v>
      </c>
      <c r="AE166" s="40">
        <f t="shared" si="154"/>
        <v>2.1952130080667764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12.584244848944888</v>
      </c>
      <c r="C167" s="11">
        <f t="shared" si="146"/>
        <v>13.563840084275697</v>
      </c>
      <c r="D167" s="11">
        <f t="shared" si="146"/>
        <v>11.703844151615607</v>
      </c>
      <c r="E167" s="11">
        <f t="shared" si="146"/>
        <v>11.912238142657596</v>
      </c>
      <c r="F167" s="11">
        <f t="shared" si="146"/>
        <v>11.517245048947474</v>
      </c>
      <c r="H167" s="40">
        <f t="shared" si="147"/>
        <v>-1.440095483085635</v>
      </c>
      <c r="I167" s="40">
        <f t="shared" si="148"/>
        <v>-0.10708839404691695</v>
      </c>
      <c r="L167" s="10" t="str">
        <f t="shared" ref="L167:Q167" si="179">L22</f>
        <v>52 Skilled metal, electrical and electronic trades</v>
      </c>
      <c r="M167" s="11">
        <f t="shared" si="179"/>
        <v>12.283337488193682</v>
      </c>
      <c r="N167" s="11">
        <f t="shared" si="179"/>
        <v>13.027942401757755</v>
      </c>
      <c r="O167" s="11">
        <f t="shared" si="179"/>
        <v>11.319689872876031</v>
      </c>
      <c r="P167" s="11">
        <f t="shared" si="179"/>
        <v>11.208871015908953</v>
      </c>
      <c r="Q167" s="11">
        <f t="shared" si="179"/>
        <v>10.585407328328472</v>
      </c>
      <c r="S167" s="40">
        <f t="shared" si="150"/>
        <v>-1.6207224824343558</v>
      </c>
      <c r="T167" s="40">
        <f t="shared" si="151"/>
        <v>-0.44611719779701353</v>
      </c>
      <c r="W167" s="10" t="str">
        <f t="shared" ref="W167:AB167" si="180">W22</f>
        <v>52 Skilled metal, electrical and electronic trades</v>
      </c>
      <c r="X167" s="11">
        <f t="shared" si="180"/>
        <v>0.30090736075118485</v>
      </c>
      <c r="Y167" s="11">
        <f t="shared" si="180"/>
        <v>0.53589768251793346</v>
      </c>
      <c r="Z167" s="11">
        <f t="shared" si="180"/>
        <v>0.38415427873957203</v>
      </c>
      <c r="AA167" s="11">
        <f t="shared" si="180"/>
        <v>0.70336712674864543</v>
      </c>
      <c r="AB167" s="11">
        <f t="shared" si="180"/>
        <v>0.93183772061899939</v>
      </c>
      <c r="AD167" s="40">
        <f t="shared" si="153"/>
        <v>5.0061106069748007</v>
      </c>
      <c r="AE167" s="40">
        <f t="shared" si="154"/>
        <v>6.0854055065216794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11.03501672634428</v>
      </c>
      <c r="C168" s="11">
        <f t="shared" si="146"/>
        <v>11.184709932888271</v>
      </c>
      <c r="D168" s="11">
        <f t="shared" si="146"/>
        <v>10.01767445325938</v>
      </c>
      <c r="E168" s="11">
        <f t="shared" si="146"/>
        <v>10.269842080940466</v>
      </c>
      <c r="F168" s="11">
        <f t="shared" si="146"/>
        <v>9.3683309460920459</v>
      </c>
      <c r="H168" s="40">
        <f t="shared" si="147"/>
        <v>-1.9158610981917956</v>
      </c>
      <c r="I168" s="40">
        <f t="shared" si="148"/>
        <v>-0.44577695358650749</v>
      </c>
      <c r="L168" s="10" t="str">
        <f t="shared" ref="L168:Q168" si="181">L23</f>
        <v>53 Skilled construction and building trades</v>
      </c>
      <c r="M168" s="11">
        <f t="shared" si="181"/>
        <v>10.858125362908357</v>
      </c>
      <c r="N168" s="11">
        <f t="shared" si="181"/>
        <v>10.962023093077605</v>
      </c>
      <c r="O168" s="11">
        <f t="shared" si="181"/>
        <v>9.8049817933152852</v>
      </c>
      <c r="P168" s="11">
        <f t="shared" si="181"/>
        <v>10.129238291621441</v>
      </c>
      <c r="Q168" s="11">
        <f t="shared" si="181"/>
        <v>9.1996974322966363</v>
      </c>
      <c r="S168" s="40">
        <f t="shared" si="150"/>
        <v>-2.0197850205030177</v>
      </c>
      <c r="T168" s="40">
        <f t="shared" si="151"/>
        <v>-0.42389904785791188</v>
      </c>
      <c r="W168" s="10" t="str">
        <f t="shared" ref="W168:AB168" si="182">W23</f>
        <v>53 Skilled construction and building trades</v>
      </c>
      <c r="X168" s="11">
        <f t="shared" si="182"/>
        <v>0.17689136343591058</v>
      </c>
      <c r="Y168" s="11">
        <f t="shared" si="182"/>
        <v>0.22268683981065393</v>
      </c>
      <c r="Z168" s="11">
        <f t="shared" si="182"/>
        <v>0.2126926599440791</v>
      </c>
      <c r="AA168" s="11">
        <f t="shared" si="182"/>
        <v>0.14060378931902123</v>
      </c>
      <c r="AB168" s="11">
        <f t="shared" si="182"/>
        <v>0.16863351379541128</v>
      </c>
      <c r="AD168" s="40">
        <f t="shared" si="153"/>
        <v>3.755033424547527</v>
      </c>
      <c r="AE168" s="40">
        <f t="shared" si="154"/>
        <v>-1.5355576143625926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9.3275445320256534</v>
      </c>
      <c r="C169" s="11">
        <f t="shared" si="146"/>
        <v>8.6564276749271993</v>
      </c>
      <c r="D169" s="11">
        <f t="shared" si="146"/>
        <v>7.8799382312740098</v>
      </c>
      <c r="E169" s="11">
        <f t="shared" si="146"/>
        <v>8.595786279777883</v>
      </c>
      <c r="F169" s="11">
        <f t="shared" si="146"/>
        <v>9.0280856099033464</v>
      </c>
      <c r="H169" s="40">
        <f t="shared" si="147"/>
        <v>-3.3167821352178772</v>
      </c>
      <c r="I169" s="40">
        <f t="shared" si="148"/>
        <v>0.91092574671074455</v>
      </c>
      <c r="L169" s="10" t="str">
        <f t="shared" ref="L169:Q169" si="183">L24</f>
        <v>54 Textiles, printing and other skilled trades</v>
      </c>
      <c r="M169" s="11">
        <f t="shared" si="183"/>
        <v>5.796561032116422</v>
      </c>
      <c r="N169" s="11">
        <f t="shared" si="183"/>
        <v>5.4323401949051151</v>
      </c>
      <c r="O169" s="11">
        <f t="shared" si="183"/>
        <v>4.4977372775205673</v>
      </c>
      <c r="P169" s="11">
        <f t="shared" si="183"/>
        <v>4.9590778616464544</v>
      </c>
      <c r="Q169" s="11">
        <f t="shared" si="183"/>
        <v>5.187969067748698</v>
      </c>
      <c r="S169" s="40">
        <f t="shared" si="150"/>
        <v>-4.947239476723519</v>
      </c>
      <c r="T169" s="40">
        <f t="shared" si="151"/>
        <v>0.95632962551299716</v>
      </c>
      <c r="W169" s="10" t="str">
        <f t="shared" ref="W169:AB169" si="184">W24</f>
        <v>54 Textiles, printing and other skilled trades</v>
      </c>
      <c r="X169" s="11">
        <f t="shared" si="184"/>
        <v>3.5309834999092486</v>
      </c>
      <c r="Y169" s="11">
        <f t="shared" si="184"/>
        <v>3.2240874800220749</v>
      </c>
      <c r="Z169" s="11">
        <f t="shared" si="184"/>
        <v>3.3822009537534479</v>
      </c>
      <c r="AA169" s="11">
        <f t="shared" si="184"/>
        <v>3.6367084181314402</v>
      </c>
      <c r="AB169" s="11">
        <f t="shared" si="184"/>
        <v>3.8401165421546488</v>
      </c>
      <c r="AD169" s="40">
        <f t="shared" si="153"/>
        <v>-0.85729958212674706</v>
      </c>
      <c r="AE169" s="40">
        <f t="shared" si="154"/>
        <v>0.85009999047918061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32.302127899765523</v>
      </c>
      <c r="C170" s="11">
        <f t="shared" si="146"/>
        <v>33.826252226128766</v>
      </c>
      <c r="D170" s="11">
        <f t="shared" si="146"/>
        <v>31.896839976731506</v>
      </c>
      <c r="E170" s="11">
        <f t="shared" si="146"/>
        <v>33.08766396367885</v>
      </c>
      <c r="F170" s="11">
        <f t="shared" si="146"/>
        <v>35.343197907902315</v>
      </c>
      <c r="H170" s="40">
        <f t="shared" si="147"/>
        <v>-0.25220468254091299</v>
      </c>
      <c r="I170" s="40">
        <f t="shared" si="148"/>
        <v>0.68633796368617883</v>
      </c>
      <c r="L170" s="10" t="str">
        <f t="shared" ref="L170:Q170" si="185">L25</f>
        <v>61 Caring personal service occupations</v>
      </c>
      <c r="M170" s="11">
        <f t="shared" si="185"/>
        <v>5.7178867187773292</v>
      </c>
      <c r="N170" s="11">
        <f t="shared" si="185"/>
        <v>5.8055778429335092</v>
      </c>
      <c r="O170" s="11">
        <f t="shared" si="185"/>
        <v>5.7090626056274649</v>
      </c>
      <c r="P170" s="11">
        <f t="shared" si="185"/>
        <v>6.8221240206246074</v>
      </c>
      <c r="Q170" s="11">
        <f t="shared" si="185"/>
        <v>7.9078764358658589</v>
      </c>
      <c r="S170" s="40">
        <f t="shared" si="150"/>
        <v>-3.0884016241639056E-2</v>
      </c>
      <c r="T170" s="40">
        <f t="shared" si="151"/>
        <v>2.1957898569279877</v>
      </c>
      <c r="W170" s="10" t="str">
        <f t="shared" ref="W170:AB170" si="186">W25</f>
        <v>61 Caring personal service occupations</v>
      </c>
      <c r="X170" s="11">
        <f t="shared" si="186"/>
        <v>26.584241180988187</v>
      </c>
      <c r="Y170" s="11">
        <f t="shared" si="186"/>
        <v>28.020674383195281</v>
      </c>
      <c r="Z170" s="11">
        <f t="shared" si="186"/>
        <v>26.18777737110404</v>
      </c>
      <c r="AA170" s="11">
        <f t="shared" si="186"/>
        <v>26.265539943054225</v>
      </c>
      <c r="AB170" s="11">
        <f t="shared" si="186"/>
        <v>27.435321472036499</v>
      </c>
      <c r="AD170" s="40">
        <f t="shared" si="153"/>
        <v>-0.30006518300608187</v>
      </c>
      <c r="AE170" s="40">
        <f t="shared" si="154"/>
        <v>0.31073845189046878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10.164784485506207</v>
      </c>
      <c r="C171" s="11">
        <f t="shared" si="146"/>
        <v>10.634332332218742</v>
      </c>
      <c r="D171" s="11">
        <f t="shared" si="146"/>
        <v>9.6396866108711237</v>
      </c>
      <c r="E171" s="11">
        <f t="shared" si="146"/>
        <v>9.0449459129244971</v>
      </c>
      <c r="F171" s="11">
        <f t="shared" si="146"/>
        <v>9.2458897279799839</v>
      </c>
      <c r="H171" s="40">
        <f t="shared" si="147"/>
        <v>-1.0552061506744148</v>
      </c>
      <c r="I171" s="40">
        <f t="shared" si="148"/>
        <v>-0.27767709406327779</v>
      </c>
      <c r="L171" s="10" t="str">
        <f t="shared" ref="L171:Q171" si="187">L26</f>
        <v>62 Leisure, travel and related personal service occupations</v>
      </c>
      <c r="M171" s="11">
        <f t="shared" si="187"/>
        <v>3.0937198127457246</v>
      </c>
      <c r="N171" s="11">
        <f t="shared" si="187"/>
        <v>3.4409670146252211</v>
      </c>
      <c r="O171" s="11">
        <f t="shared" si="187"/>
        <v>3.0014540887433481</v>
      </c>
      <c r="P171" s="11">
        <f t="shared" si="187"/>
        <v>2.9405374682257439</v>
      </c>
      <c r="Q171" s="11">
        <f t="shared" si="187"/>
        <v>3.2593041928306419</v>
      </c>
      <c r="S171" s="40">
        <f t="shared" si="150"/>
        <v>-0.60371670872085836</v>
      </c>
      <c r="T171" s="40">
        <f t="shared" si="151"/>
        <v>0.55095800386133487</v>
      </c>
      <c r="W171" s="10" t="str">
        <f t="shared" ref="W171:AB171" si="188">W26</f>
        <v>62 Leisure, travel and related personal service occupations</v>
      </c>
      <c r="X171" s="11">
        <f t="shared" si="188"/>
        <v>7.0710646727604773</v>
      </c>
      <c r="Y171" s="11">
        <f t="shared" si="188"/>
        <v>7.1933653175935284</v>
      </c>
      <c r="Z171" s="11">
        <f t="shared" si="188"/>
        <v>6.6382325221277698</v>
      </c>
      <c r="AA171" s="11">
        <f t="shared" si="188"/>
        <v>6.1044084446987483</v>
      </c>
      <c r="AB171" s="11">
        <f t="shared" si="188"/>
        <v>5.9865855351493513</v>
      </c>
      <c r="AD171" s="40">
        <f t="shared" si="153"/>
        <v>-1.2553601252983992</v>
      </c>
      <c r="AE171" s="40">
        <f t="shared" si="154"/>
        <v>-0.6864631335649074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0.4284186925749055</v>
      </c>
      <c r="C172" s="11">
        <f t="shared" si="146"/>
        <v>0.37524844925008721</v>
      </c>
      <c r="D172" s="11">
        <f t="shared" si="146"/>
        <v>0.45233656365771735</v>
      </c>
      <c r="E172" s="11">
        <f t="shared" si="146"/>
        <v>0.34845884403300964</v>
      </c>
      <c r="F172" s="11">
        <f t="shared" si="146"/>
        <v>0.3744730198361077</v>
      </c>
      <c r="H172" s="40">
        <f t="shared" si="147"/>
        <v>1.0924347948600088</v>
      </c>
      <c r="I172" s="40">
        <f t="shared" si="148"/>
        <v>-1.2514813857387508</v>
      </c>
      <c r="L172" s="10" t="str">
        <f t="shared" ref="L172:Q172" si="189">L27</f>
        <v>63 Community and civil enforcement occupations</v>
      </c>
      <c r="M172" s="11">
        <f t="shared" si="189"/>
        <v>0.3198522269525752</v>
      </c>
      <c r="N172" s="11">
        <f t="shared" si="189"/>
        <v>0.24108332791995279</v>
      </c>
      <c r="O172" s="11">
        <f t="shared" si="189"/>
        <v>0.34068429111093929</v>
      </c>
      <c r="P172" s="11">
        <f t="shared" si="189"/>
        <v>0.19312391020876493</v>
      </c>
      <c r="Q172" s="11">
        <f t="shared" si="189"/>
        <v>0.21918314316556689</v>
      </c>
      <c r="S172" s="40">
        <f t="shared" si="150"/>
        <v>1.2699384435302719</v>
      </c>
      <c r="T172" s="40">
        <f t="shared" si="151"/>
        <v>-2.8975168303026266</v>
      </c>
      <c r="W172" s="10" t="str">
        <f t="shared" ref="W172:AB172" si="190">W27</f>
        <v>63 Community and civil enforcement occupations</v>
      </c>
      <c r="X172" s="11">
        <f t="shared" si="190"/>
        <v>0.1085664656223303</v>
      </c>
      <c r="Y172" s="11">
        <f t="shared" si="190"/>
        <v>0.13416512133013397</v>
      </c>
      <c r="Z172" s="11">
        <f t="shared" si="190"/>
        <v>0.1116522725467779</v>
      </c>
      <c r="AA172" s="11">
        <f t="shared" si="190"/>
        <v>0.15533493382424468</v>
      </c>
      <c r="AB172" s="11">
        <f t="shared" si="190"/>
        <v>0.15528987667054123</v>
      </c>
      <c r="AD172" s="40">
        <f t="shared" si="153"/>
        <v>0.56210914755983055</v>
      </c>
      <c r="AE172" s="40">
        <f t="shared" si="154"/>
        <v>2.2237256450013065</v>
      </c>
    </row>
    <row r="173" spans="1:31" x14ac:dyDescent="0.2">
      <c r="A173" s="10" t="str">
        <f t="shared" si="142"/>
        <v>71 Sales occupations</v>
      </c>
      <c r="B173" s="11">
        <f t="shared" si="142"/>
        <v>23.458218752483063</v>
      </c>
      <c r="C173" s="11">
        <f t="shared" si="146"/>
        <v>23.623097735516545</v>
      </c>
      <c r="D173" s="11">
        <f t="shared" si="146"/>
        <v>23.566354820981552</v>
      </c>
      <c r="E173" s="11">
        <f t="shared" si="146"/>
        <v>23.383104108669524</v>
      </c>
      <c r="F173" s="11">
        <f t="shared" si="146"/>
        <v>22.807458695683824</v>
      </c>
      <c r="H173" s="40">
        <f t="shared" si="147"/>
        <v>9.2025083482294434E-2</v>
      </c>
      <c r="I173" s="40">
        <f t="shared" si="148"/>
        <v>-0.21797830427717768</v>
      </c>
      <c r="L173" s="10" t="str">
        <f t="shared" ref="L173:Q173" si="191">L28</f>
        <v>71 Sales occupations</v>
      </c>
      <c r="M173" s="11">
        <f t="shared" si="191"/>
        <v>10.030815095701092</v>
      </c>
      <c r="N173" s="11">
        <f t="shared" si="191"/>
        <v>10.62547800149528</v>
      </c>
      <c r="O173" s="11">
        <f t="shared" si="191"/>
        <v>10.569276400578858</v>
      </c>
      <c r="P173" s="11">
        <f t="shared" si="191"/>
        <v>10.643174718661513</v>
      </c>
      <c r="Q173" s="11">
        <f t="shared" si="191"/>
        <v>10.74497139593586</v>
      </c>
      <c r="S173" s="40">
        <f t="shared" si="150"/>
        <v>1.0512769959445833</v>
      </c>
      <c r="T173" s="40">
        <f t="shared" si="151"/>
        <v>0.10997061215463066</v>
      </c>
      <c r="W173" s="10" t="str">
        <f t="shared" ref="W173:AB173" si="192">W28</f>
        <v>71 Sales occupations</v>
      </c>
      <c r="X173" s="11">
        <f t="shared" si="192"/>
        <v>13.427403656782023</v>
      </c>
      <c r="Y173" s="11">
        <f t="shared" si="192"/>
        <v>12.997619734021255</v>
      </c>
      <c r="Z173" s="11">
        <f t="shared" si="192"/>
        <v>12.997078420402744</v>
      </c>
      <c r="AA173" s="11">
        <f t="shared" si="192"/>
        <v>12.739929390008035</v>
      </c>
      <c r="AB173" s="11">
        <f t="shared" si="192"/>
        <v>12.062487299747954</v>
      </c>
      <c r="AD173" s="40">
        <f t="shared" si="153"/>
        <v>-0.6493440382802973</v>
      </c>
      <c r="AE173" s="40">
        <f t="shared" si="154"/>
        <v>-0.49625908897417137</v>
      </c>
    </row>
    <row r="174" spans="1:31" x14ac:dyDescent="0.2">
      <c r="A174" s="10" t="str">
        <f t="shared" si="142"/>
        <v>72 Customer service occupations</v>
      </c>
      <c r="B174" s="11">
        <f t="shared" si="142"/>
        <v>5.3559336722297175</v>
      </c>
      <c r="C174" s="11">
        <f t="shared" si="146"/>
        <v>6.0126384857722242</v>
      </c>
      <c r="D174" s="11">
        <f t="shared" si="146"/>
        <v>6.0480561464824776</v>
      </c>
      <c r="E174" s="11">
        <f t="shared" si="146"/>
        <v>6.7618820132603554</v>
      </c>
      <c r="F174" s="11">
        <f t="shared" si="146"/>
        <v>7.6016291982682507</v>
      </c>
      <c r="H174" s="40">
        <f t="shared" si="147"/>
        <v>2.4604183608536223</v>
      </c>
      <c r="I174" s="40">
        <f t="shared" si="148"/>
        <v>1.5358458617548143</v>
      </c>
      <c r="L174" s="10" t="str">
        <f t="shared" ref="L174:Q174" si="193">L29</f>
        <v>72 Customer service occupations</v>
      </c>
      <c r="M174" s="11">
        <f t="shared" si="193"/>
        <v>1.9027575498560563</v>
      </c>
      <c r="N174" s="11">
        <f t="shared" si="193"/>
        <v>1.8271305969309106</v>
      </c>
      <c r="O174" s="11">
        <f t="shared" si="193"/>
        <v>2.0723343835982453</v>
      </c>
      <c r="P174" s="11">
        <f t="shared" si="193"/>
        <v>2.6167682684436211</v>
      </c>
      <c r="Q174" s="11">
        <f t="shared" si="193"/>
        <v>3.135569209573839</v>
      </c>
      <c r="S174" s="40">
        <f t="shared" si="150"/>
        <v>1.722090257006692</v>
      </c>
      <c r="T174" s="40">
        <f t="shared" si="151"/>
        <v>2.7993662381674778</v>
      </c>
      <c r="W174" s="10" t="str">
        <f t="shared" ref="W174:AB174" si="194">W29</f>
        <v>72 Customer service occupations</v>
      </c>
      <c r="X174" s="11">
        <f t="shared" si="194"/>
        <v>3.4531761223736654</v>
      </c>
      <c r="Y174" s="11">
        <f t="shared" si="194"/>
        <v>4.1855078888413155</v>
      </c>
      <c r="Z174" s="11">
        <f t="shared" si="194"/>
        <v>3.9757217628842447</v>
      </c>
      <c r="AA174" s="11">
        <f t="shared" si="194"/>
        <v>4.1451137448167303</v>
      </c>
      <c r="AB174" s="11">
        <f t="shared" si="194"/>
        <v>4.4660599886944086</v>
      </c>
      <c r="AD174" s="40">
        <f t="shared" si="153"/>
        <v>2.8583257136924667</v>
      </c>
      <c r="AE174" s="40">
        <f>IF(AB$151-Z$151 &lt;&gt; 0,(EXP(LN(AB174/Z174)/(AB$151-Z$151))-1)*100,0)</f>
        <v>0.778348696142106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6.0896285361459732</v>
      </c>
      <c r="C175" s="11">
        <f t="shared" si="146"/>
        <v>6.4191634214632405</v>
      </c>
      <c r="D175" s="11">
        <f t="shared" si="146"/>
        <v>5.604591870262686</v>
      </c>
      <c r="E175" s="11">
        <f t="shared" si="146"/>
        <v>5.95256824567047</v>
      </c>
      <c r="F175" s="11">
        <f t="shared" si="146"/>
        <v>5.6386364474340782</v>
      </c>
      <c r="H175" s="40">
        <f t="shared" si="147"/>
        <v>-1.6463145560766113</v>
      </c>
      <c r="I175" s="40">
        <f t="shared" si="148"/>
        <v>4.0381704979197686E-2</v>
      </c>
      <c r="L175" s="10" t="str">
        <f t="shared" ref="L175:Q175" si="195">L30</f>
        <v>81 Process, plant and machine operatives</v>
      </c>
      <c r="M175" s="11">
        <f t="shared" si="195"/>
        <v>5.0607934182011327</v>
      </c>
      <c r="N175" s="11">
        <f t="shared" si="195"/>
        <v>5.3391288977963303</v>
      </c>
      <c r="O175" s="11">
        <f t="shared" si="195"/>
        <v>4.6674659577857467</v>
      </c>
      <c r="P175" s="11">
        <f t="shared" si="195"/>
        <v>4.8671875628833909</v>
      </c>
      <c r="Q175" s="11">
        <f t="shared" si="195"/>
        <v>4.5532545081060984</v>
      </c>
      <c r="S175" s="40">
        <f t="shared" si="150"/>
        <v>-1.6051178560576251</v>
      </c>
      <c r="T175" s="40">
        <f t="shared" si="151"/>
        <v>-0.1650240131733649</v>
      </c>
      <c r="W175" s="10" t="str">
        <f t="shared" ref="W175:AB175" si="196">W30</f>
        <v>81 Process, plant and machine operatives</v>
      </c>
      <c r="X175" s="11">
        <f t="shared" si="196"/>
        <v>1.0288351179448316</v>
      </c>
      <c r="Y175" s="11">
        <f t="shared" si="196"/>
        <v>1.0800345236669069</v>
      </c>
      <c r="Z175" s="11">
        <f t="shared" si="196"/>
        <v>0.93712591247694388</v>
      </c>
      <c r="AA175" s="11">
        <f t="shared" si="196"/>
        <v>1.0853806827870771</v>
      </c>
      <c r="AB175" s="11">
        <f t="shared" si="196"/>
        <v>1.0853819393279887</v>
      </c>
      <c r="AD175" s="40">
        <f t="shared" si="153"/>
        <v>-1.849970749578711</v>
      </c>
      <c r="AE175" s="40">
        <f t="shared" si="154"/>
        <v>0.98393963438574428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11.854514137978361</v>
      </c>
      <c r="C176" s="11">
        <f t="shared" si="146"/>
        <v>13.603461764438476</v>
      </c>
      <c r="D176" s="11">
        <f t="shared" si="146"/>
        <v>11.332144232779847</v>
      </c>
      <c r="E176" s="11">
        <f t="shared" si="146"/>
        <v>11.559833469078749</v>
      </c>
      <c r="F176" s="11">
        <f t="shared" si="146"/>
        <v>11.421980476600615</v>
      </c>
      <c r="H176" s="40">
        <f t="shared" si="147"/>
        <v>-0.89725889352262334</v>
      </c>
      <c r="I176" s="40">
        <f t="shared" si="148"/>
        <v>5.2655866033224363E-2</v>
      </c>
      <c r="L176" s="10" t="str">
        <f t="shared" ref="L176:Q176" si="197">L31</f>
        <v>82 Transport and mobile machine drivers and operatives</v>
      </c>
      <c r="M176" s="11">
        <f t="shared" si="197"/>
        <v>10.59521190556689</v>
      </c>
      <c r="N176" s="11">
        <f t="shared" si="197"/>
        <v>12.317801298702793</v>
      </c>
      <c r="O176" s="11">
        <f t="shared" si="197"/>
        <v>10.260756321679123</v>
      </c>
      <c r="P176" s="11">
        <f t="shared" si="197"/>
        <v>10.200347926250451</v>
      </c>
      <c r="Q176" s="11">
        <f t="shared" si="197"/>
        <v>9.8861126796208012</v>
      </c>
      <c r="S176" s="40">
        <f t="shared" si="150"/>
        <v>-0.63945948891395155</v>
      </c>
      <c r="T176" s="40">
        <f t="shared" si="151"/>
        <v>-0.24766307351136163</v>
      </c>
      <c r="W176" s="10" t="str">
        <f t="shared" ref="W176:AB176" si="198">W31</f>
        <v>82 Transport and mobile machine drivers and operatives</v>
      </c>
      <c r="X176" s="11">
        <f t="shared" si="198"/>
        <v>1.2593022324114689</v>
      </c>
      <c r="Y176" s="11">
        <f t="shared" si="198"/>
        <v>1.285660465735682</v>
      </c>
      <c r="Z176" s="11">
        <f t="shared" si="198"/>
        <v>1.071387911100725</v>
      </c>
      <c r="AA176" s="11">
        <f t="shared" si="198"/>
        <v>1.3594855428282997</v>
      </c>
      <c r="AB176" s="11">
        <f t="shared" si="198"/>
        <v>1.5358677969797971</v>
      </c>
      <c r="AD176" s="40">
        <f t="shared" si="153"/>
        <v>-3.1803844764495048</v>
      </c>
      <c r="AE176" s="40">
        <f t="shared" si="154"/>
        <v>2.4299921696628868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5.1151495032646315</v>
      </c>
      <c r="C177" s="11">
        <f t="shared" si="146"/>
        <v>4.7704776370504289</v>
      </c>
      <c r="D177" s="11">
        <f t="shared" si="146"/>
        <v>4.1840602346509463</v>
      </c>
      <c r="E177" s="11">
        <f t="shared" si="146"/>
        <v>7.7383879339873323</v>
      </c>
      <c r="F177" s="11">
        <f t="shared" si="146"/>
        <v>8.7102829239690855</v>
      </c>
      <c r="H177" s="40">
        <f t="shared" si="147"/>
        <v>-3.9388195216472188</v>
      </c>
      <c r="I177" s="40">
        <f t="shared" si="148"/>
        <v>5.0095882493422783</v>
      </c>
      <c r="L177" s="10" t="str">
        <f t="shared" ref="L177:Q178" si="199">L32</f>
        <v>91 Elementary trades and related occupations</v>
      </c>
      <c r="M177" s="11">
        <f t="shared" si="199"/>
        <v>4.1131988587123169</v>
      </c>
      <c r="N177" s="11">
        <f t="shared" si="199"/>
        <v>3.9407351262069854</v>
      </c>
      <c r="O177" s="11">
        <f t="shared" si="199"/>
        <v>3.4701122960061648</v>
      </c>
      <c r="P177" s="11">
        <f t="shared" si="199"/>
        <v>4.8012077623032923</v>
      </c>
      <c r="Q177" s="11">
        <f t="shared" si="199"/>
        <v>5.1952152363088482</v>
      </c>
      <c r="S177" s="40">
        <f t="shared" si="150"/>
        <v>-3.3431217515296541</v>
      </c>
      <c r="T177" s="40">
        <f t="shared" si="151"/>
        <v>2.7268570657173363</v>
      </c>
      <c r="W177" s="10" t="str">
        <f t="shared" ref="W177:AB178" si="200">W32</f>
        <v>91 Elementary trades and related occupations</v>
      </c>
      <c r="X177" s="11">
        <f t="shared" si="200"/>
        <v>1.0019506445523181</v>
      </c>
      <c r="Y177" s="11">
        <f t="shared" si="200"/>
        <v>0.82974251084343009</v>
      </c>
      <c r="Z177" s="11">
        <f t="shared" si="200"/>
        <v>0.71394793864478301</v>
      </c>
      <c r="AA177" s="11">
        <f t="shared" si="200"/>
        <v>2.9371801716840329</v>
      </c>
      <c r="AB177" s="11">
        <f t="shared" si="200"/>
        <v>3.5150676876602271</v>
      </c>
      <c r="AD177" s="40">
        <f t="shared" si="153"/>
        <v>-6.553284120073755</v>
      </c>
      <c r="AE177" s="40">
        <f t="shared" si="154"/>
        <v>11.211869964451227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39.170568123113306</v>
      </c>
      <c r="C178" s="11">
        <f t="shared" si="146"/>
        <v>41.082016935992385</v>
      </c>
      <c r="D178" s="11">
        <f t="shared" si="146"/>
        <v>36.8859377177806</v>
      </c>
      <c r="E178" s="11">
        <f t="shared" si="146"/>
        <v>33.447085653399149</v>
      </c>
      <c r="F178" s="11">
        <f t="shared" si="146"/>
        <v>31.485135203976149</v>
      </c>
      <c r="H178" s="40">
        <f>IF(D$151-B$151 &lt;&gt; 0,(EXP(LN(D178/B178)/(D$151-B$151))-1)*100,0)</f>
        <v>-1.1947112660539605</v>
      </c>
      <c r="I178" s="40">
        <f t="shared" ref="I178" si="201">IF(F$151-D$151 &lt;&gt; 0,(EXP(LN(F178/D178)/(F$151-D$151))-1)*100,0)</f>
        <v>-1.0498821933233149</v>
      </c>
      <c r="L178" s="10" t="str">
        <f t="shared" si="199"/>
        <v>92 Elementary administration and service occupations</v>
      </c>
      <c r="M178" s="11">
        <f t="shared" si="199"/>
        <v>17.872225034542939</v>
      </c>
      <c r="N178" s="11">
        <f t="shared" si="199"/>
        <v>18.556171199715585</v>
      </c>
      <c r="O178" s="11">
        <f t="shared" si="199"/>
        <v>16.845215196747109</v>
      </c>
      <c r="P178" s="11">
        <f t="shared" si="199"/>
        <v>16.335182526352924</v>
      </c>
      <c r="Q178" s="11">
        <f t="shared" si="199"/>
        <v>15.221437545850511</v>
      </c>
      <c r="S178" s="40">
        <f t="shared" ref="S178" si="202">IF(O$151-M$151 &lt;&gt; 0,(EXP(LN(O178/M178)/(O$151-M$151))-1)*100,0)</f>
        <v>-1.1766463671275984</v>
      </c>
      <c r="T178" s="40">
        <f t="shared" ref="T178" si="203">IF(Q$151-O$151 &lt;&gt; 0,(EXP(LN(Q178/O178)/(Q$151-O$151))-1)*100,0)</f>
        <v>-0.67346765833883326</v>
      </c>
      <c r="W178" s="10" t="str">
        <f t="shared" si="200"/>
        <v>92 Elementary administration and service occupations</v>
      </c>
      <c r="X178" s="11">
        <f t="shared" si="200"/>
        <v>21.298343088570359</v>
      </c>
      <c r="Y178" s="11">
        <f t="shared" si="200"/>
        <v>22.525845736276793</v>
      </c>
      <c r="Z178" s="11">
        <f t="shared" si="200"/>
        <v>20.040722521033491</v>
      </c>
      <c r="AA178" s="11">
        <f t="shared" si="200"/>
        <v>17.111903127046158</v>
      </c>
      <c r="AB178" s="11">
        <f t="shared" si="200"/>
        <v>16.263697658125594</v>
      </c>
      <c r="AD178" s="40">
        <f t="shared" ref="AD178" si="204">IF(Z$151-X$151 &lt;&gt; 0,(EXP(LN(Z178/X178)/(Z$151-X$151))-1)*100,0)</f>
        <v>-1.209880389966167</v>
      </c>
      <c r="AE178" s="40">
        <f t="shared" ref="AE178" si="205">IF(AB$151-Z$151 &lt;&gt; 0,(EXP(LN(AB178/Z178)/(AB$151-Z$151))-1)*100,0)</f>
        <v>-1.3825592551598986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406.3449999999998</v>
      </c>
      <c r="C180" s="34">
        <f t="shared" si="206"/>
        <v>436.37899999999996</v>
      </c>
      <c r="D180" s="34">
        <f t="shared" si="206"/>
        <v>423.75800000000021</v>
      </c>
      <c r="E180" s="34">
        <f t="shared" si="206"/>
        <v>434.68199999999985</v>
      </c>
      <c r="F180" s="34">
        <f t="shared" si="206"/>
        <v>453.35100000000006</v>
      </c>
      <c r="H180" s="43">
        <f>IF(D$151-B$151 &lt;&gt; 0,(EXP(LN(D180/B180)/(D$151-B$151))-1)*100,0)</f>
        <v>0.8427308538432543</v>
      </c>
      <c r="I180" s="43">
        <f t="shared" si="148"/>
        <v>0.45104162653475388</v>
      </c>
      <c r="L180" s="231" t="str">
        <f t="shared" ref="L180:Q180" si="207">L35</f>
        <v>All occupations</v>
      </c>
      <c r="M180" s="34">
        <f t="shared" si="207"/>
        <v>203.01075377654871</v>
      </c>
      <c r="N180" s="34">
        <f t="shared" si="207"/>
        <v>217.64576864073322</v>
      </c>
      <c r="O180" s="34">
        <f t="shared" si="207"/>
        <v>209.26741319734703</v>
      </c>
      <c r="P180" s="34">
        <f t="shared" si="207"/>
        <v>215.19974665971807</v>
      </c>
      <c r="Q180" s="34">
        <f t="shared" si="207"/>
        <v>224.19418898284979</v>
      </c>
      <c r="S180" s="43">
        <f t="shared" ref="S180" si="208">IF(O$151-M$151 &lt;&gt; 0,(EXP(LN(O180/M180)/(O$151-M$151))-1)*100,0)</f>
        <v>0.60892588556826777</v>
      </c>
      <c r="T180" s="43">
        <f t="shared" ref="T180" si="209">IF(Q$151-O$151 &lt;&gt; 0,(EXP(LN(Q180/O180)/(Q$151-O$151))-1)*100,0)</f>
        <v>0.46038766448392998</v>
      </c>
      <c r="W180" s="231" t="str">
        <f t="shared" ref="W180:AB180" si="210">W35</f>
        <v>All occupations</v>
      </c>
      <c r="X180" s="34">
        <f t="shared" si="210"/>
        <v>203.33424622345115</v>
      </c>
      <c r="Y180" s="34">
        <f t="shared" si="210"/>
        <v>218.73323135926682</v>
      </c>
      <c r="Z180" s="34">
        <f t="shared" si="210"/>
        <v>214.49058680265321</v>
      </c>
      <c r="AA180" s="34">
        <f t="shared" si="210"/>
        <v>219.48225334028186</v>
      </c>
      <c r="AB180" s="34">
        <f t="shared" si="210"/>
        <v>229.15681101715023</v>
      </c>
      <c r="AD180" s="43">
        <f t="shared" ref="AD180" si="211">IF(Z$151-X$151 &lt;&gt; 0,(EXP(LN(Z180/X180)/(Z$151-X$151))-1)*100,0)</f>
        <v>1.0740205319758722</v>
      </c>
      <c r="AE180" s="43">
        <f t="shared" ref="AE180" si="212">IF(AB$151-Z$151 &lt;&gt; 0,(EXP(LN(AB180/Z180)/(AB$151-Z$151))-1)*100,0)</f>
        <v>0.44191143104526098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Oxfordshire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43.89622257107758</v>
      </c>
      <c r="C7" s="31">
        <f>'Occ T1'!C8</f>
        <v>51.123461098984407</v>
      </c>
      <c r="D7" s="31">
        <f>'Occ T1'!D8</f>
        <v>50.88921387705237</v>
      </c>
      <c r="E7" s="31">
        <f>'Occ T1'!E8</f>
        <v>48.648067563921877</v>
      </c>
      <c r="F7" s="31">
        <f>'Occ T1'!F8</f>
        <v>53.634358277241432</v>
      </c>
      <c r="H7" s="31">
        <f>C7-B7</f>
        <v>7.2272385279068274</v>
      </c>
      <c r="I7" s="31">
        <f>D7-C7</f>
        <v>-0.23424722193203706</v>
      </c>
      <c r="J7" s="31">
        <f>E7-D7</f>
        <v>-2.2411463131304927</v>
      </c>
      <c r="K7" s="31">
        <f>F7-E7</f>
        <v>4.9862907133195549</v>
      </c>
      <c r="L7" s="31">
        <f>F7-D7</f>
        <v>2.7451444001890621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29.920115047612224</v>
      </c>
      <c r="C8" s="32">
        <f>'Occ T2'!C8</f>
        <v>36.081629271105179</v>
      </c>
      <c r="D8" s="32">
        <f>'Occ T2'!D8</f>
        <v>36.175350291803142</v>
      </c>
      <c r="E8" s="32">
        <f>'Occ T2'!E8</f>
        <v>33.189119307219734</v>
      </c>
      <c r="F8" s="32">
        <f>'Occ T2'!F8</f>
        <v>36.136489932045656</v>
      </c>
      <c r="H8" s="31">
        <f t="shared" ref="H8:H9" si="0">C8-B8</f>
        <v>6.1615142234929543</v>
      </c>
      <c r="I8" s="31">
        <f t="shared" ref="I8:I9" si="1">D8-C8</f>
        <v>9.3721020697962842E-2</v>
      </c>
      <c r="J8" s="31">
        <f t="shared" ref="J8:J9" si="2">E8-D8</f>
        <v>-2.9862309845834076</v>
      </c>
      <c r="K8" s="31">
        <f t="shared" ref="K8:K9" si="3">F8-E8</f>
        <v>2.9473706248259219</v>
      </c>
      <c r="L8" s="31">
        <f t="shared" ref="L8:L49" si="4">F8-D8</f>
        <v>-3.8860359757485696E-2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13.976107523465355</v>
      </c>
      <c r="C9" s="32">
        <f>'Occ T2'!C9</f>
        <v>15.041831827879232</v>
      </c>
      <c r="D9" s="32">
        <f>'Occ T2'!D9</f>
        <v>14.713863585249229</v>
      </c>
      <c r="E9" s="32">
        <f>'Occ T2'!E9</f>
        <v>15.458948256702142</v>
      </c>
      <c r="F9" s="32">
        <f>'Occ T2'!F9</f>
        <v>17.49786834519578</v>
      </c>
      <c r="H9" s="31">
        <f t="shared" si="0"/>
        <v>1.0657243044138767</v>
      </c>
      <c r="I9" s="31">
        <f t="shared" si="1"/>
        <v>-0.32796824263000346</v>
      </c>
      <c r="J9" s="31">
        <f t="shared" si="2"/>
        <v>0.74508467145291313</v>
      </c>
      <c r="K9" s="31">
        <f t="shared" si="3"/>
        <v>2.0389200884936383</v>
      </c>
      <c r="L9" s="31">
        <f t="shared" si="4"/>
        <v>2.7840047599465514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94.251051155460317</v>
      </c>
      <c r="C11" s="31">
        <f>'Occ T1'!C9</f>
        <v>107.11889639145765</v>
      </c>
      <c r="D11" s="31">
        <f>'Occ T1'!D9</f>
        <v>108.57620642595755</v>
      </c>
      <c r="E11" s="31">
        <f>'Occ T1'!E9</f>
        <v>116.15538855750272</v>
      </c>
      <c r="F11" s="31">
        <f>'Occ T1'!F9</f>
        <v>127.27296880752323</v>
      </c>
      <c r="H11" s="31">
        <f>C11-B11</f>
        <v>12.867845235997336</v>
      </c>
      <c r="I11" s="31">
        <f t="shared" ref="I11:I49" si="5">D11-C11</f>
        <v>1.4573100344998977</v>
      </c>
      <c r="J11" s="31">
        <f>E11-D11</f>
        <v>7.5791821315451671</v>
      </c>
      <c r="K11" s="31">
        <f>F11-E11</f>
        <v>11.117580250020509</v>
      </c>
      <c r="L11" s="31">
        <f t="shared" si="4"/>
        <v>18.696762381565676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26.13565184866232</v>
      </c>
      <c r="C12" s="10">
        <f>'Occ T2'!C10</f>
        <v>29.696604845027657</v>
      </c>
      <c r="D12" s="10">
        <f>'Occ T2'!D10</f>
        <v>30.315186121079336</v>
      </c>
      <c r="E12" s="10">
        <f>'Occ T2'!E10</f>
        <v>37.498490743822508</v>
      </c>
      <c r="F12" s="10">
        <f>'Occ T2'!F10</f>
        <v>42.557469188293872</v>
      </c>
      <c r="H12" s="11">
        <f t="shared" ref="H12:K14" si="6">C12-B12</f>
        <v>3.5609529963653372</v>
      </c>
      <c r="I12" s="31">
        <f t="shared" si="5"/>
        <v>0.61858127605167823</v>
      </c>
      <c r="J12" s="11">
        <f t="shared" si="6"/>
        <v>7.1833046227431723</v>
      </c>
      <c r="K12" s="11">
        <f t="shared" si="6"/>
        <v>5.0589784444713644</v>
      </c>
      <c r="L12" s="31">
        <f t="shared" si="4"/>
        <v>12.242283067214537</v>
      </c>
    </row>
    <row r="13" spans="1:12" x14ac:dyDescent="0.2">
      <c r="A13" s="10" t="str">
        <f>'Occ T2'!A11</f>
        <v>22 Health professionals</v>
      </c>
      <c r="B13" s="10">
        <f>'Occ T2'!B11</f>
        <v>13.951855954474535</v>
      </c>
      <c r="C13" s="10">
        <f>'Occ T2'!C11</f>
        <v>16.972359070822069</v>
      </c>
      <c r="D13" s="10">
        <f>'Occ T2'!D11</f>
        <v>16.833764992173119</v>
      </c>
      <c r="E13" s="10">
        <f>'Occ T2'!E11</f>
        <v>16.423648934988638</v>
      </c>
      <c r="F13" s="10">
        <f>'Occ T2'!F11</f>
        <v>16.996598127961974</v>
      </c>
      <c r="H13" s="11">
        <f t="shared" si="6"/>
        <v>3.020503116347534</v>
      </c>
      <c r="I13" s="31">
        <f t="shared" si="5"/>
        <v>-0.1385940786489499</v>
      </c>
      <c r="J13" s="11">
        <f t="shared" si="6"/>
        <v>-0.41011605718448152</v>
      </c>
      <c r="K13" s="11">
        <f t="shared" si="6"/>
        <v>0.57294919297333635</v>
      </c>
      <c r="L13" s="31">
        <f t="shared" si="4"/>
        <v>0.16283313578885483</v>
      </c>
    </row>
    <row r="14" spans="1:12" x14ac:dyDescent="0.2">
      <c r="A14" s="10" t="str">
        <f>'Occ T2'!A12</f>
        <v>23 Teaching and other educational professionals</v>
      </c>
      <c r="B14" s="10">
        <f>'Occ T2'!B12</f>
        <v>27.616635951174089</v>
      </c>
      <c r="C14" s="10">
        <f>'Occ T2'!C12</f>
        <v>29.903518535244299</v>
      </c>
      <c r="D14" s="10">
        <f>'Occ T2'!D12</f>
        <v>29.469182743672022</v>
      </c>
      <c r="E14" s="10">
        <f>'Occ T2'!E12</f>
        <v>28.509951117862386</v>
      </c>
      <c r="F14" s="10">
        <f>'Occ T2'!F12</f>
        <v>30.552390709706398</v>
      </c>
      <c r="H14" s="11">
        <f t="shared" si="6"/>
        <v>2.2868825840702094</v>
      </c>
      <c r="I14" s="31">
        <f t="shared" si="5"/>
        <v>-0.43433579157227697</v>
      </c>
      <c r="J14" s="11">
        <f t="shared" si="6"/>
        <v>-0.95923162580963606</v>
      </c>
      <c r="K14" s="11">
        <f t="shared" si="6"/>
        <v>2.0424395918440119</v>
      </c>
      <c r="L14" s="31">
        <f t="shared" si="4"/>
        <v>1.0832079660343759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26.546907401149362</v>
      </c>
      <c r="C15" s="10">
        <f>'Occ T2'!C13</f>
        <v>30.546413940363617</v>
      </c>
      <c r="D15" s="10">
        <f>'Occ T2'!D13</f>
        <v>31.958072569033074</v>
      </c>
      <c r="E15" s="10">
        <f>'Occ T2'!E13</f>
        <v>33.723297760829183</v>
      </c>
      <c r="F15" s="10">
        <f>'Occ T2'!F13</f>
        <v>37.166510781560994</v>
      </c>
      <c r="H15" s="11">
        <f t="shared" ref="H15" si="7">C15-B15</f>
        <v>3.9995065392142557</v>
      </c>
      <c r="I15" s="31">
        <f t="shared" si="5"/>
        <v>1.411658628669457</v>
      </c>
      <c r="J15" s="11">
        <f t="shared" ref="J15" si="8">E15-D15</f>
        <v>1.7652251917961088</v>
      </c>
      <c r="K15" s="11">
        <f t="shared" ref="K15" si="9">F15-E15</f>
        <v>3.443213020731811</v>
      </c>
      <c r="L15" s="31">
        <f t="shared" si="4"/>
        <v>5.2084382125279198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54.087898311047326</v>
      </c>
      <c r="C17" s="31">
        <f>'Occ T1'!C10</f>
        <v>57.791758170556761</v>
      </c>
      <c r="D17" s="31">
        <f>'Occ T1'!D10</f>
        <v>59.411429848505364</v>
      </c>
      <c r="E17" s="31">
        <f>'Occ T1'!E10</f>
        <v>62.255979275480044</v>
      </c>
      <c r="F17" s="31">
        <f>'Occ T1'!F10</f>
        <v>67.524089668878702</v>
      </c>
      <c r="H17" s="31">
        <f t="shared" ref="H17:K21" si="10">C17-B17</f>
        <v>3.7038598595094356</v>
      </c>
      <c r="I17" s="31">
        <f t="shared" si="5"/>
        <v>1.6196716779486025</v>
      </c>
      <c r="J17" s="31">
        <f t="shared" si="10"/>
        <v>2.8445494269746803</v>
      </c>
      <c r="K17" s="31">
        <f t="shared" si="10"/>
        <v>5.2681103933986577</v>
      </c>
      <c r="L17" s="31">
        <f t="shared" si="4"/>
        <v>8.112659820373338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7.0296086519778598</v>
      </c>
      <c r="C18" s="10">
        <f>'Occ T2'!C14</f>
        <v>8.1679727418820249</v>
      </c>
      <c r="D18" s="10">
        <f>'Occ T2'!D14</f>
        <v>8.6900641439875983</v>
      </c>
      <c r="E18" s="10">
        <f>'Occ T2'!E14</f>
        <v>8.2141162916966515</v>
      </c>
      <c r="F18" s="10">
        <f>'Occ T2'!F14</f>
        <v>8.945655235721091</v>
      </c>
      <c r="H18" s="11">
        <f t="shared" si="10"/>
        <v>1.1383640899041652</v>
      </c>
      <c r="I18" s="31">
        <f t="shared" si="5"/>
        <v>0.52209140210557337</v>
      </c>
      <c r="J18" s="11">
        <f t="shared" si="10"/>
        <v>-0.47594785229094683</v>
      </c>
      <c r="K18" s="11">
        <f t="shared" si="10"/>
        <v>0.73153894402443953</v>
      </c>
      <c r="L18" s="31">
        <f t="shared" si="4"/>
        <v>0.2555910917334927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6.5320112227195102</v>
      </c>
      <c r="C19" s="10">
        <f>'Occ T2'!C15</f>
        <v>7.5581709590494492</v>
      </c>
      <c r="D19" s="10">
        <f>'Occ T2'!D15</f>
        <v>7.6484590081869497</v>
      </c>
      <c r="E19" s="10">
        <f>'Occ T2'!E15</f>
        <v>11.831646510475435</v>
      </c>
      <c r="F19" s="10">
        <f>'Occ T2'!F15</f>
        <v>13.551492436977192</v>
      </c>
      <c r="H19" s="11">
        <f t="shared" si="10"/>
        <v>1.0261597363299391</v>
      </c>
      <c r="I19" s="31">
        <f t="shared" si="5"/>
        <v>9.0288049137500437E-2</v>
      </c>
      <c r="J19" s="11">
        <f t="shared" si="10"/>
        <v>4.1831875022884857</v>
      </c>
      <c r="K19" s="11">
        <f t="shared" si="10"/>
        <v>1.7198459265017565</v>
      </c>
      <c r="L19" s="31">
        <f t="shared" si="4"/>
        <v>5.9030334287902422</v>
      </c>
    </row>
    <row r="20" spans="1:12" x14ac:dyDescent="0.2">
      <c r="A20" s="10" t="str">
        <f>'Occ T2'!A16</f>
        <v>33 Protective service occupations</v>
      </c>
      <c r="B20" s="10">
        <f>'Occ T2'!B16</f>
        <v>4.8438469002589946</v>
      </c>
      <c r="C20" s="10">
        <f>'Occ T2'!C16</f>
        <v>4.8681578431362613</v>
      </c>
      <c r="D20" s="10">
        <f>'Occ T2'!D16</f>
        <v>5.1144963736399252</v>
      </c>
      <c r="E20" s="10">
        <f>'Occ T2'!E16</f>
        <v>4.5048811618872842</v>
      </c>
      <c r="F20" s="10">
        <f>'Occ T2'!F16</f>
        <v>4.8380043184485562</v>
      </c>
      <c r="H20" s="11">
        <f t="shared" si="10"/>
        <v>2.4310942877266761E-2</v>
      </c>
      <c r="I20" s="31">
        <f t="shared" si="5"/>
        <v>0.24633853050366383</v>
      </c>
      <c r="J20" s="11">
        <f t="shared" si="10"/>
        <v>-0.609615211752641</v>
      </c>
      <c r="K20" s="11">
        <f t="shared" si="10"/>
        <v>0.333123156561272</v>
      </c>
      <c r="L20" s="31">
        <f t="shared" si="4"/>
        <v>-0.27649205519136899</v>
      </c>
    </row>
    <row r="21" spans="1:12" x14ac:dyDescent="0.2">
      <c r="A21" s="10" t="str">
        <f>'Occ T2'!A17</f>
        <v>34 Culture, media and sports occupations</v>
      </c>
      <c r="B21" s="10">
        <f>'Occ T2'!B17</f>
        <v>10.284912740143916</v>
      </c>
      <c r="C21" s="10">
        <f>'Occ T2'!C17</f>
        <v>9.6294284762620261</v>
      </c>
      <c r="D21" s="10">
        <f>'Occ T2'!D17</f>
        <v>10.148660496332841</v>
      </c>
      <c r="E21" s="10">
        <f>'Occ T2'!E17</f>
        <v>9.2038082153143925</v>
      </c>
      <c r="F21" s="10">
        <f>'Occ T2'!F17</f>
        <v>9.8776011698303581</v>
      </c>
      <c r="H21" s="11">
        <f t="shared" si="10"/>
        <v>-0.65548426388189007</v>
      </c>
      <c r="I21" s="31">
        <f t="shared" si="5"/>
        <v>0.51923202007081493</v>
      </c>
      <c r="J21" s="11">
        <f t="shared" si="10"/>
        <v>-0.94485228101844854</v>
      </c>
      <c r="K21" s="11">
        <f t="shared" si="10"/>
        <v>0.67379295451596555</v>
      </c>
      <c r="L21" s="31">
        <f t="shared" si="4"/>
        <v>-0.27105932650248299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25.397518795947047</v>
      </c>
      <c r="C22" s="10">
        <f>'Occ T2'!C18</f>
        <v>27.568028150227004</v>
      </c>
      <c r="D22" s="10">
        <f>'Occ T2'!D18</f>
        <v>27.809749826358043</v>
      </c>
      <c r="E22" s="10">
        <f>'Occ T2'!E18</f>
        <v>28.50152709610629</v>
      </c>
      <c r="F22" s="10">
        <f>'Occ T2'!F18</f>
        <v>30.311336507901515</v>
      </c>
      <c r="H22" s="11">
        <f t="shared" ref="H22" si="11">C22-B22</f>
        <v>2.1705093542799574</v>
      </c>
      <c r="I22" s="31">
        <f t="shared" si="5"/>
        <v>0.24172167613103923</v>
      </c>
      <c r="J22" s="11">
        <f t="shared" ref="J22" si="12">E22-D22</f>
        <v>0.69177726974824694</v>
      </c>
      <c r="K22" s="11">
        <f t="shared" ref="K22" si="13">F22-E22</f>
        <v>1.809809411795225</v>
      </c>
      <c r="L22" s="31">
        <f t="shared" si="4"/>
        <v>2.501586681543472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43.623315073873428</v>
      </c>
      <c r="C24" s="31">
        <f>'Occ T1'!C11</f>
        <v>42.467670734373542</v>
      </c>
      <c r="D24" s="31">
        <f>'Occ T1'!D11</f>
        <v>42.46401498261779</v>
      </c>
      <c r="E24" s="31">
        <f>'Occ T1'!E11</f>
        <v>42.247978838640272</v>
      </c>
      <c r="F24" s="31">
        <f>'Occ T1'!F11</f>
        <v>38.580596994800942</v>
      </c>
      <c r="H24" s="31">
        <f t="shared" ref="H24:K26" si="14">C24-B24</f>
        <v>-1.1556443394998865</v>
      </c>
      <c r="I24" s="31">
        <f t="shared" si="5"/>
        <v>-3.6557517557511687E-3</v>
      </c>
      <c r="J24" s="31">
        <f t="shared" si="14"/>
        <v>-0.21603614397751869</v>
      </c>
      <c r="K24" s="31">
        <f t="shared" si="14"/>
        <v>-3.6673818438393297</v>
      </c>
      <c r="L24" s="31">
        <f t="shared" si="4"/>
        <v>-3.8834179878168484</v>
      </c>
    </row>
    <row r="25" spans="1:12" x14ac:dyDescent="0.2">
      <c r="A25" t="str">
        <f>'Occ T2'!A19</f>
        <v>41 Administrative occupations</v>
      </c>
      <c r="B25" s="32">
        <f>'Occ T2'!B19</f>
        <v>32.902082805130661</v>
      </c>
      <c r="C25" s="32">
        <f>'Occ T2'!C19</f>
        <v>32.75983460961119</v>
      </c>
      <c r="D25" s="32">
        <f>'Occ T2'!D19</f>
        <v>33.136964211753998</v>
      </c>
      <c r="E25" s="32">
        <f>'Occ T2'!E19</f>
        <v>33.854857549050529</v>
      </c>
      <c r="F25" s="32">
        <f>'Occ T2'!F19</f>
        <v>32.236238227991514</v>
      </c>
      <c r="H25" s="11">
        <f t="shared" si="14"/>
        <v>-0.14224819551947121</v>
      </c>
      <c r="I25" s="31">
        <f t="shared" si="5"/>
        <v>0.37712960214280855</v>
      </c>
      <c r="J25" s="11">
        <f t="shared" si="14"/>
        <v>0.71789333729653038</v>
      </c>
      <c r="K25" s="11">
        <f t="shared" si="14"/>
        <v>-1.6186193210590147</v>
      </c>
      <c r="L25" s="31">
        <f t="shared" si="4"/>
        <v>-0.90072598376248436</v>
      </c>
    </row>
    <row r="26" spans="1:12" x14ac:dyDescent="0.2">
      <c r="A26" t="str">
        <f>'Occ T2'!A20</f>
        <v>42 Secretarial and related occupations</v>
      </c>
      <c r="B26" s="32">
        <f>'Occ T2'!B20</f>
        <v>10.721232268742767</v>
      </c>
      <c r="C26" s="32">
        <f>'Occ T2'!C20</f>
        <v>9.7078361247623537</v>
      </c>
      <c r="D26" s="32">
        <f>'Occ T2'!D20</f>
        <v>9.3270507708637922</v>
      </c>
      <c r="E26" s="32">
        <f>'Occ T2'!E20</f>
        <v>8.3931212895897431</v>
      </c>
      <c r="F26" s="32">
        <f>'Occ T2'!F20</f>
        <v>6.344358766809429</v>
      </c>
      <c r="H26" s="11">
        <f t="shared" si="14"/>
        <v>-1.0133961439804136</v>
      </c>
      <c r="I26" s="31">
        <f t="shared" si="5"/>
        <v>-0.3807853538985615</v>
      </c>
      <c r="J26" s="11">
        <f t="shared" si="14"/>
        <v>-0.93392948127404907</v>
      </c>
      <c r="K26" s="11">
        <f t="shared" si="14"/>
        <v>-2.0487625227803141</v>
      </c>
      <c r="L26" s="31">
        <f t="shared" si="4"/>
        <v>-2.9826920040543632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36.547169085479517</v>
      </c>
      <c r="C28" s="31">
        <f>'Occ T1'!C12</f>
        <v>37.53052461679674</v>
      </c>
      <c r="D28" s="31">
        <f>'Occ T1'!D12</f>
        <v>32.807126691668699</v>
      </c>
      <c r="E28" s="31">
        <f>'Occ T1'!E12</f>
        <v>34.050655619753059</v>
      </c>
      <c r="F28" s="31">
        <f>'Occ T1'!F12</f>
        <v>33.710302649905358</v>
      </c>
      <c r="H28" s="31">
        <f t="shared" ref="H28:K30" si="15">C28-B28</f>
        <v>0.98335553131722264</v>
      </c>
      <c r="I28" s="31">
        <f t="shared" si="5"/>
        <v>-4.7233979251280402</v>
      </c>
      <c r="J28" s="31">
        <f t="shared" si="15"/>
        <v>1.2435289280843591</v>
      </c>
      <c r="K28" s="31">
        <f t="shared" si="15"/>
        <v>-0.34035296984770014</v>
      </c>
      <c r="L28" s="31">
        <f t="shared" si="4"/>
        <v>0.90317595823665897</v>
      </c>
    </row>
    <row r="29" spans="1:12" x14ac:dyDescent="0.2">
      <c r="A29" s="10" t="str">
        <f>'Occ T2'!A21</f>
        <v>51 Skilled agricultural and related trades</v>
      </c>
      <c r="B29" s="10">
        <f>'Occ T2'!B21</f>
        <v>3.6003629781646915</v>
      </c>
      <c r="C29" s="10">
        <f>'Occ T2'!C21</f>
        <v>4.125546924705576</v>
      </c>
      <c r="D29" s="10">
        <f>'Occ T2'!D21</f>
        <v>3.205669855519699</v>
      </c>
      <c r="E29" s="10">
        <f>'Occ T2'!E21</f>
        <v>3.2727891163771163</v>
      </c>
      <c r="F29" s="10">
        <f>'Occ T2'!F21</f>
        <v>3.7966410449624908</v>
      </c>
      <c r="H29" s="11">
        <f t="shared" si="15"/>
        <v>0.52518394654088452</v>
      </c>
      <c r="I29" s="31">
        <f t="shared" si="5"/>
        <v>-0.91987706918587708</v>
      </c>
      <c r="J29" s="11">
        <f t="shared" si="15"/>
        <v>6.7119260857417373E-2</v>
      </c>
      <c r="K29" s="11">
        <f t="shared" si="15"/>
        <v>0.52385192858537444</v>
      </c>
      <c r="L29" s="31">
        <f t="shared" si="4"/>
        <v>0.59097118944279181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12.584244848944888</v>
      </c>
      <c r="C30" s="10">
        <f>'Occ T2'!C22</f>
        <v>13.563840084275697</v>
      </c>
      <c r="D30" s="10">
        <f>'Occ T2'!D22</f>
        <v>11.703844151615607</v>
      </c>
      <c r="E30" s="10">
        <f>'Occ T2'!E22</f>
        <v>11.912238142657596</v>
      </c>
      <c r="F30" s="10">
        <f>'Occ T2'!F22</f>
        <v>11.517245048947474</v>
      </c>
      <c r="H30" s="11">
        <f t="shared" si="15"/>
        <v>0.97959523533080883</v>
      </c>
      <c r="I30" s="31">
        <f t="shared" si="5"/>
        <v>-1.8599959326600892</v>
      </c>
      <c r="J30" s="11">
        <f t="shared" si="15"/>
        <v>0.20839399104198897</v>
      </c>
      <c r="K30" s="11">
        <f t="shared" si="15"/>
        <v>-0.39499309371012181</v>
      </c>
      <c r="L30" s="31">
        <f t="shared" si="4"/>
        <v>-0.18659910266813284</v>
      </c>
    </row>
    <row r="31" spans="1:12" x14ac:dyDescent="0.2">
      <c r="A31" s="10" t="str">
        <f>'Occ T2'!A23</f>
        <v>53 Skilled construction and building trades</v>
      </c>
      <c r="B31" s="10">
        <f>'Occ T2'!B23</f>
        <v>11.03501672634428</v>
      </c>
      <c r="C31" s="10">
        <f>'Occ T2'!C23</f>
        <v>11.184709932888271</v>
      </c>
      <c r="D31" s="10">
        <f>'Occ T2'!D23</f>
        <v>10.01767445325938</v>
      </c>
      <c r="E31" s="10">
        <f>'Occ T2'!E23</f>
        <v>10.269842080940466</v>
      </c>
      <c r="F31" s="10">
        <f>'Occ T2'!F23</f>
        <v>9.3683309460920459</v>
      </c>
      <c r="H31" s="11">
        <f t="shared" ref="H31:H32" si="16">C31-B31</f>
        <v>0.14969320654399176</v>
      </c>
      <c r="I31" s="31">
        <f t="shared" si="5"/>
        <v>-1.1670354796288915</v>
      </c>
      <c r="J31" s="11">
        <f t="shared" ref="J31:J32" si="17">E31-D31</f>
        <v>0.2521676276810858</v>
      </c>
      <c r="K31" s="11">
        <f t="shared" ref="K31:K32" si="18">F31-E31</f>
        <v>-0.90151113484841972</v>
      </c>
      <c r="L31" s="31">
        <f t="shared" si="4"/>
        <v>-0.64934350716733391</v>
      </c>
    </row>
    <row r="32" spans="1:12" x14ac:dyDescent="0.2">
      <c r="A32" s="10" t="str">
        <f>'Occ T2'!A24</f>
        <v>54 Textiles, printing and other skilled trades</v>
      </c>
      <c r="B32" s="10">
        <f>'Occ T2'!B24</f>
        <v>9.3275445320256534</v>
      </c>
      <c r="C32" s="10">
        <f>'Occ T2'!C24</f>
        <v>8.6564276749271993</v>
      </c>
      <c r="D32" s="10">
        <f>'Occ T2'!D24</f>
        <v>7.8799382312740098</v>
      </c>
      <c r="E32" s="10">
        <f>'Occ T2'!E24</f>
        <v>8.595786279777883</v>
      </c>
      <c r="F32" s="10">
        <f>'Occ T2'!F24</f>
        <v>9.0280856099033464</v>
      </c>
      <c r="H32" s="11">
        <f t="shared" si="16"/>
        <v>-0.67111685709845403</v>
      </c>
      <c r="I32" s="31">
        <f t="shared" si="5"/>
        <v>-0.7764894436531895</v>
      </c>
      <c r="J32" s="11">
        <f t="shared" si="17"/>
        <v>0.71584804850387318</v>
      </c>
      <c r="K32" s="11">
        <f t="shared" si="18"/>
        <v>0.4322993301254634</v>
      </c>
      <c r="L32" s="31">
        <f t="shared" si="4"/>
        <v>1.1481473786293366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42.895331077846635</v>
      </c>
      <c r="C34" s="31">
        <f>'Occ T1'!C13</f>
        <v>44.835833007597593</v>
      </c>
      <c r="D34" s="31">
        <f>'Occ T1'!D13</f>
        <v>41.988863151260347</v>
      </c>
      <c r="E34" s="31">
        <f>'Occ T1'!E13</f>
        <v>42.481068720636358</v>
      </c>
      <c r="F34" s="31">
        <f>'Occ T1'!F13</f>
        <v>44.96356065571841</v>
      </c>
      <c r="H34" s="31">
        <f t="shared" ref="H34:K36" si="19">C34-B34</f>
        <v>1.9405019297509583</v>
      </c>
      <c r="I34" s="31">
        <f t="shared" si="5"/>
        <v>-2.8469698563372461</v>
      </c>
      <c r="J34" s="31">
        <f t="shared" si="19"/>
        <v>0.49220556937601145</v>
      </c>
      <c r="K34" s="31">
        <f t="shared" si="19"/>
        <v>2.4824919350820522</v>
      </c>
      <c r="L34" s="31">
        <f t="shared" si="4"/>
        <v>2.9746975044580637</v>
      </c>
    </row>
    <row r="35" spans="1:12" x14ac:dyDescent="0.2">
      <c r="A35" s="10" t="str">
        <f>'Occ T2'!A25</f>
        <v>61 Caring personal service occupations</v>
      </c>
      <c r="B35" s="10">
        <f>'Occ T2'!B25</f>
        <v>32.302127899765523</v>
      </c>
      <c r="C35" s="10">
        <f>'Occ T2'!C25</f>
        <v>33.826252226128766</v>
      </c>
      <c r="D35" s="10">
        <f>'Occ T2'!D25</f>
        <v>31.896839976731506</v>
      </c>
      <c r="E35" s="10">
        <f>'Occ T2'!E25</f>
        <v>33.08766396367885</v>
      </c>
      <c r="F35" s="10">
        <f>'Occ T2'!F25</f>
        <v>35.343197907902315</v>
      </c>
      <c r="G35" s="10"/>
      <c r="H35" s="11">
        <f t="shared" si="19"/>
        <v>1.5241243263632427</v>
      </c>
      <c r="I35" s="31">
        <f t="shared" si="5"/>
        <v>-1.9294122493972594</v>
      </c>
      <c r="J35" s="11">
        <f t="shared" si="19"/>
        <v>1.1908239869473434</v>
      </c>
      <c r="K35" s="11">
        <f t="shared" si="19"/>
        <v>2.2555339442234654</v>
      </c>
      <c r="L35" s="31">
        <f t="shared" si="4"/>
        <v>3.4463579311708088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10.164784485506207</v>
      </c>
      <c r="C36" s="10">
        <f>'Occ T2'!C26</f>
        <v>10.634332332218742</v>
      </c>
      <c r="D36" s="10">
        <f>'Occ T2'!D26</f>
        <v>9.6396866108711237</v>
      </c>
      <c r="E36" s="10">
        <f>'Occ T2'!E26</f>
        <v>9.0449459129244971</v>
      </c>
      <c r="F36" s="10">
        <f>'Occ T2'!F26</f>
        <v>9.2458897279799839</v>
      </c>
      <c r="G36" s="10"/>
      <c r="H36" s="11">
        <f t="shared" si="19"/>
        <v>0.46954784671253513</v>
      </c>
      <c r="I36" s="31">
        <f t="shared" si="5"/>
        <v>-0.99464572134761831</v>
      </c>
      <c r="J36" s="11">
        <f t="shared" si="19"/>
        <v>-0.59474069794662654</v>
      </c>
      <c r="K36" s="11">
        <f t="shared" si="19"/>
        <v>0.20094381505548675</v>
      </c>
      <c r="L36" s="31">
        <f t="shared" si="4"/>
        <v>-0.39379688289113979</v>
      </c>
    </row>
    <row r="37" spans="1:12" x14ac:dyDescent="0.2">
      <c r="A37" s="10" t="str">
        <f>'Occ T2'!A27</f>
        <v>63 Community and civil enforcement occupations</v>
      </c>
      <c r="B37" s="10">
        <f>'Occ T2'!B27</f>
        <v>0.4284186925749055</v>
      </c>
      <c r="C37" s="10">
        <f>'Occ T2'!C27</f>
        <v>0.37524844925008721</v>
      </c>
      <c r="D37" s="10">
        <f>'Occ T2'!D27</f>
        <v>0.45233656365771735</v>
      </c>
      <c r="E37" s="10">
        <f>'Occ T2'!E27</f>
        <v>0.34845884403300964</v>
      </c>
      <c r="F37" s="10">
        <f>'Occ T2'!F27</f>
        <v>0.3744730198361077</v>
      </c>
      <c r="G37" s="10"/>
      <c r="H37" s="11">
        <f t="shared" ref="H37" si="20">C37-B37</f>
        <v>-5.3170243324818289E-2</v>
      </c>
      <c r="I37" s="31">
        <f t="shared" ref="I37" si="21">D37-C37</f>
        <v>7.7088114407630137E-2</v>
      </c>
      <c r="J37" s="11">
        <f t="shared" ref="J37" si="22">E37-D37</f>
        <v>-0.10387771962470771</v>
      </c>
      <c r="K37" s="11">
        <f t="shared" ref="K37" si="23">F37-E37</f>
        <v>2.6014175803098061E-2</v>
      </c>
      <c r="L37" s="31">
        <f t="shared" ref="L37" si="24">F37-D37</f>
        <v>-7.7863543821609649E-2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28.81415242471278</v>
      </c>
      <c r="C39" s="31">
        <f>'Occ T1'!C14</f>
        <v>29.63573622128877</v>
      </c>
      <c r="D39" s="31">
        <f>'Occ T1'!D14</f>
        <v>29.614410967464028</v>
      </c>
      <c r="E39" s="31">
        <f>'Occ T1'!E14</f>
        <v>30.144986121929879</v>
      </c>
      <c r="F39" s="31">
        <f>'Occ T1'!F14</f>
        <v>30.409087893952076</v>
      </c>
      <c r="H39" s="31">
        <f>C39-B39</f>
        <v>0.82158379657598957</v>
      </c>
      <c r="I39" s="31">
        <f t="shared" si="5"/>
        <v>-2.1325253824741708E-2</v>
      </c>
      <c r="J39" s="31">
        <f>E39-D39</f>
        <v>0.53057515446585057</v>
      </c>
      <c r="K39" s="31">
        <f>F39-E39</f>
        <v>0.26410177202219742</v>
      </c>
      <c r="L39" s="31">
        <f t="shared" si="4"/>
        <v>0.794676926488048</v>
      </c>
    </row>
    <row r="40" spans="1:12" s="30" customFormat="1" x14ac:dyDescent="0.2">
      <c r="A40" s="126" t="str">
        <f>'Occ T2'!A28</f>
        <v>71 Sales occupations</v>
      </c>
      <c r="B40" s="126">
        <f>'Occ T2'!B28</f>
        <v>23.458218752483063</v>
      </c>
      <c r="C40" s="126">
        <f>'Occ T2'!C28</f>
        <v>23.623097735516545</v>
      </c>
      <c r="D40" s="126">
        <f>'Occ T2'!D28</f>
        <v>23.566354820981552</v>
      </c>
      <c r="E40" s="126">
        <f>'Occ T2'!E28</f>
        <v>23.383104108669524</v>
      </c>
      <c r="F40" s="126">
        <f>'Occ T2'!F28</f>
        <v>22.807458695683824</v>
      </c>
      <c r="G40"/>
      <c r="H40" s="11">
        <f>C40-B40</f>
        <v>0.16487898303348203</v>
      </c>
      <c r="I40" s="31">
        <f t="shared" si="5"/>
        <v>-5.6742914534993361E-2</v>
      </c>
      <c r="J40" s="11">
        <f t="shared" ref="J40" si="25">E40-D40</f>
        <v>-0.18325071231202728</v>
      </c>
      <c r="K40" s="11">
        <f t="shared" ref="K40" si="26">F40-E40</f>
        <v>-0.57564541298570049</v>
      </c>
      <c r="L40" s="31">
        <f t="shared" si="4"/>
        <v>-0.75889612529772776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5.3559336722297175</v>
      </c>
      <c r="C41" s="126">
        <f>'Occ T2'!C29</f>
        <v>6.0126384857722242</v>
      </c>
      <c r="D41" s="126">
        <f>'Occ T2'!D29</f>
        <v>6.0480561464824776</v>
      </c>
      <c r="E41" s="126">
        <f>'Occ T2'!E29</f>
        <v>6.7618820132603554</v>
      </c>
      <c r="F41" s="126">
        <f>'Occ T2'!F29</f>
        <v>7.6016291982682507</v>
      </c>
      <c r="G41"/>
      <c r="H41" s="11">
        <f t="shared" ref="H41" si="27">C41-B41</f>
        <v>0.65670481354250665</v>
      </c>
      <c r="I41" s="31">
        <f t="shared" si="5"/>
        <v>3.5417660710253429E-2</v>
      </c>
      <c r="J41" s="11">
        <f t="shared" ref="J41" si="28">E41-D41</f>
        <v>0.71382586677787785</v>
      </c>
      <c r="K41" s="11">
        <f t="shared" ref="K41" si="29">F41-E41</f>
        <v>0.83974718500789525</v>
      </c>
      <c r="L41" s="31">
        <f t="shared" si="4"/>
        <v>1.5535730517857731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17.944142674124336</v>
      </c>
      <c r="C43" s="31">
        <f>'Occ T1'!C15</f>
        <v>20.022625185901717</v>
      </c>
      <c r="D43" s="31">
        <f>'Occ T1'!D15</f>
        <v>16.936736103042534</v>
      </c>
      <c r="E43" s="31">
        <f>'Occ T1'!E15</f>
        <v>17.512401714749217</v>
      </c>
      <c r="F43" s="31">
        <f>'Occ T1'!F15</f>
        <v>17.060616924034694</v>
      </c>
      <c r="H43" s="31">
        <f t="shared" ref="H43:K45" si="30">C43-B43</f>
        <v>2.0784825117773806</v>
      </c>
      <c r="I43" s="31">
        <f t="shared" si="5"/>
        <v>-3.0858890828591825</v>
      </c>
      <c r="J43" s="31">
        <f t="shared" si="30"/>
        <v>0.57566561170668251</v>
      </c>
      <c r="K43" s="31">
        <f t="shared" si="30"/>
        <v>-0.45178479071452315</v>
      </c>
      <c r="L43" s="31">
        <f t="shared" si="4"/>
        <v>0.12388082099215936</v>
      </c>
    </row>
    <row r="44" spans="1:12" x14ac:dyDescent="0.2">
      <c r="A44" s="10" t="str">
        <f>'Occ T2'!A30</f>
        <v>81 Process, plant and machine operatives</v>
      </c>
      <c r="B44" s="10">
        <f>'Occ T2'!B30</f>
        <v>6.0896285361459732</v>
      </c>
      <c r="C44" s="10">
        <f>'Occ T2'!C30</f>
        <v>6.4191634214632405</v>
      </c>
      <c r="D44" s="10">
        <f>'Occ T2'!D30</f>
        <v>5.604591870262686</v>
      </c>
      <c r="E44" s="10">
        <f>'Occ T2'!E30</f>
        <v>5.95256824567047</v>
      </c>
      <c r="F44" s="10">
        <f>'Occ T2'!F30</f>
        <v>5.6386364474340782</v>
      </c>
      <c r="H44" s="11">
        <f t="shared" si="30"/>
        <v>0.32953488531726727</v>
      </c>
      <c r="I44" s="31">
        <f t="shared" si="5"/>
        <v>-0.81457155120055447</v>
      </c>
      <c r="J44" s="11">
        <f t="shared" si="30"/>
        <v>0.34797637540778403</v>
      </c>
      <c r="K44" s="11">
        <f t="shared" si="30"/>
        <v>-0.31393179823639183</v>
      </c>
      <c r="L44" s="31">
        <f t="shared" si="4"/>
        <v>3.4044577171392199E-2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11.854514137978361</v>
      </c>
      <c r="C45" s="10">
        <f>'Occ T2'!C31</f>
        <v>13.603461764438476</v>
      </c>
      <c r="D45" s="10">
        <f>'Occ T2'!D31</f>
        <v>11.332144232779847</v>
      </c>
      <c r="E45" s="10">
        <f>'Occ T2'!E31</f>
        <v>11.559833469078749</v>
      </c>
      <c r="F45" s="10">
        <f>'Occ T2'!F31</f>
        <v>11.421980476600615</v>
      </c>
      <c r="H45" s="11">
        <f t="shared" si="30"/>
        <v>1.7489476264601151</v>
      </c>
      <c r="I45" s="31">
        <f t="shared" si="5"/>
        <v>-2.2713175316586298</v>
      </c>
      <c r="J45" s="11">
        <f t="shared" si="30"/>
        <v>0.22768923629890203</v>
      </c>
      <c r="K45" s="11">
        <f t="shared" si="30"/>
        <v>-0.13785299247813398</v>
      </c>
      <c r="L45" s="31">
        <f t="shared" si="4"/>
        <v>8.9836243820768047E-2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44.285717626377938</v>
      </c>
      <c r="C47" s="31">
        <f>'Occ T1'!C16</f>
        <v>45.852494573042812</v>
      </c>
      <c r="D47" s="31">
        <f>'Occ T1'!D16</f>
        <v>41.069997952431549</v>
      </c>
      <c r="E47" s="31">
        <f>'Occ T1'!E16</f>
        <v>41.185473587386483</v>
      </c>
      <c r="F47" s="31">
        <f>'Occ T1'!F16</f>
        <v>40.195418127945231</v>
      </c>
      <c r="H47" s="31">
        <f t="shared" ref="H47:K49" si="31">C47-B47</f>
        <v>1.5667769466648735</v>
      </c>
      <c r="I47" s="31">
        <f t="shared" si="5"/>
        <v>-4.782496620611262</v>
      </c>
      <c r="J47" s="31">
        <f t="shared" si="31"/>
        <v>0.11547563495493307</v>
      </c>
      <c r="K47" s="31">
        <f t="shared" si="31"/>
        <v>-0.99005545944125117</v>
      </c>
      <c r="L47" s="31">
        <f t="shared" si="4"/>
        <v>-0.8745798244863181</v>
      </c>
    </row>
    <row r="48" spans="1:12" x14ac:dyDescent="0.2">
      <c r="A48" s="10" t="str">
        <f>'Occ T2'!A32</f>
        <v>91 Elementary trades and related occupations</v>
      </c>
      <c r="B48" s="10">
        <f>'Occ T2'!B32</f>
        <v>5.1151495032646315</v>
      </c>
      <c r="C48" s="10">
        <f>'Occ T2'!C32</f>
        <v>4.7704776370504289</v>
      </c>
      <c r="D48" s="10">
        <f>'Occ T2'!D32</f>
        <v>4.1840602346509463</v>
      </c>
      <c r="E48" s="10">
        <f>'Occ T2'!E32</f>
        <v>7.7383879339873323</v>
      </c>
      <c r="F48" s="10">
        <f>'Occ T2'!F32</f>
        <v>8.7102829239690855</v>
      </c>
      <c r="H48" s="11">
        <f t="shared" si="31"/>
        <v>-0.34467186621420254</v>
      </c>
      <c r="I48" s="31">
        <f t="shared" si="5"/>
        <v>-0.58641740239948259</v>
      </c>
      <c r="J48" s="11">
        <f t="shared" si="31"/>
        <v>3.5543276993363859</v>
      </c>
      <c r="K48" s="11">
        <f t="shared" si="31"/>
        <v>0.97189498998175328</v>
      </c>
      <c r="L48" s="31">
        <f t="shared" si="4"/>
        <v>4.5262226893181392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39.170568123113306</v>
      </c>
      <c r="C49" s="10">
        <f>'Occ T2'!C33</f>
        <v>41.082016935992385</v>
      </c>
      <c r="D49" s="10">
        <f>'Occ T2'!D33</f>
        <v>36.8859377177806</v>
      </c>
      <c r="E49" s="10">
        <f>'Occ T2'!E33</f>
        <v>33.447085653399149</v>
      </c>
      <c r="F49" s="10">
        <f>'Occ T2'!F33</f>
        <v>31.485135203976149</v>
      </c>
      <c r="H49" s="11">
        <f t="shared" si="31"/>
        <v>1.9114488128790796</v>
      </c>
      <c r="I49" s="31">
        <f t="shared" si="5"/>
        <v>-4.1960792182117856</v>
      </c>
      <c r="J49" s="11">
        <f t="shared" si="31"/>
        <v>-3.4388520643814502</v>
      </c>
      <c r="K49" s="11">
        <f t="shared" si="31"/>
        <v>-1.961950449423</v>
      </c>
      <c r="L49" s="31">
        <f t="shared" si="4"/>
        <v>-5.4008025138044502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406.34499999999991</v>
      </c>
      <c r="C51" s="34">
        <f>'Occ T1'!C18</f>
        <v>436.37900000000002</v>
      </c>
      <c r="D51" s="34">
        <f>'Occ T1'!D18</f>
        <v>423.75800000000027</v>
      </c>
      <c r="E51" s="34">
        <f>'Occ T1'!E18</f>
        <v>434.6819999999999</v>
      </c>
      <c r="F51" s="34">
        <f>'Occ T1'!F18</f>
        <v>453.35100000000011</v>
      </c>
      <c r="G51" s="24"/>
      <c r="H51" s="34">
        <f>C51-B51</f>
        <v>30.034000000000106</v>
      </c>
      <c r="I51" s="205">
        <f>D51-C51</f>
        <v>-12.620999999999754</v>
      </c>
      <c r="J51" s="34">
        <f>E51-D51</f>
        <v>10.923999999999637</v>
      </c>
      <c r="K51" s="34">
        <f>F51-E51</f>
        <v>18.66900000000021</v>
      </c>
      <c r="L51" s="205">
        <f>F51-D51</f>
        <v>29.592999999999847</v>
      </c>
    </row>
    <row r="53" spans="1:12" ht="15.75" x14ac:dyDescent="0.25">
      <c r="A53" s="19" t="str">
        <f>CONCATENATE(A1," (Continued)")</f>
        <v>Occupation Table 3  Employment Change by Occupation in Occupation Group (SOC 2020), 2015-2035, Oxfordshire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3.8839069942640192</v>
      </c>
      <c r="C59" s="44">
        <f>IF(AND(D$5-C$5 &lt;&gt; 0,D7 &lt;&gt; 0,C7 &lt;&gt; 0),(EXP(LN(D7/C7)/(D$5-C$5))-1)*100,0)</f>
        <v>-0.45819906730980575</v>
      </c>
      <c r="D59" s="44">
        <f>IF(AND(E$5-D$5 &lt;&gt; 0,E7 &lt;&gt; 0,D7 &lt;&gt; 0),(EXP(LN(E7/D7)/(E$5-D$5))-1)*100,0)</f>
        <v>-0.89673327476119669</v>
      </c>
      <c r="E59" s="44">
        <f>IF(AND(F$5-E$5 &lt;&gt; 0,F7 &lt;&gt; 0,E7 &lt;&gt; 0),(EXP(LN(F7/E7)/(F$5-E$5))-1)*100,0)</f>
        <v>0.98055412194848479</v>
      </c>
      <c r="F59" s="44">
        <f>IF(AND(F$5-D$5 &lt;&gt; 0,F7 &lt;&gt; 0,D7 &lt;&gt; 0),(EXP(LN(F7/D7)/(F$5-D$5))-1)*100,0)</f>
        <v>0.35087334014520799</v>
      </c>
      <c r="H59" s="44">
        <f>(B7/B$51)*100</f>
        <v>10.802697848153068</v>
      </c>
      <c r="I59" s="44">
        <f>(C7/C$51)*100</f>
        <v>11.715380689488818</v>
      </c>
      <c r="J59" s="44">
        <f>(D7/D$51)*100</f>
        <v>12.009027293184397</v>
      </c>
      <c r="K59" s="44">
        <f>(E7/E$51)*100</f>
        <v>11.191645286421311</v>
      </c>
      <c r="L59" s="44">
        <f>(F7/F$51)*100</f>
        <v>11.830647396220902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4.7926252080747522</v>
      </c>
      <c r="C60" s="44">
        <f t="shared" si="32"/>
        <v>0.25974719709516148</v>
      </c>
      <c r="D60" s="44">
        <f t="shared" si="32"/>
        <v>-1.7083565417410074</v>
      </c>
      <c r="E60" s="44">
        <f t="shared" si="32"/>
        <v>0.85444033815966769</v>
      </c>
      <c r="F60" s="44">
        <f>IF(AND(F$5-D$5 &lt;&gt; 0,F8 &lt;&gt; 0,D8 &lt;&gt; 0),(EXP(LN(F8/D8)/(F$5-D$5))-1)*100,0)</f>
        <v>-7.1650730456340739E-3</v>
      </c>
      <c r="H60" s="44">
        <f t="shared" ref="H60:L60" si="33">(B8/B$51)*100</f>
        <v>7.3632295334290401</v>
      </c>
      <c r="I60" s="44">
        <f t="shared" si="33"/>
        <v>8.268415590829342</v>
      </c>
      <c r="J60" s="44">
        <f t="shared" si="33"/>
        <v>8.5367946544497375</v>
      </c>
      <c r="K60" s="44">
        <f t="shared" si="33"/>
        <v>7.6352642408058626</v>
      </c>
      <c r="L60" s="44">
        <f t="shared" si="33"/>
        <v>7.9709739102915069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1.8541253954273973</v>
      </c>
      <c r="C61" s="44">
        <f>IF(AND(D$5-C$5 &lt;&gt; 0,D9 &lt;&gt; 0,C9 &lt;&gt; 0),(EXP(LN(D9/C9)/(D$5-C$5))-1)*100,0)</f>
        <v>-2.1803743479044346</v>
      </c>
      <c r="D61" s="44">
        <f t="shared" si="34"/>
        <v>0.99285361868530764</v>
      </c>
      <c r="E61" s="44">
        <f t="shared" si="34"/>
        <v>1.2466168262594612</v>
      </c>
      <c r="F61" s="44">
        <f>IF(AND(F$5-D$5 &lt;&gt; 0,F9 &lt;&gt; 0,D9 &lt;&gt; 0),(EXP(LN(F9/D9)/(F$5-D$5))-1)*100,0)</f>
        <v>1.1619583219652174</v>
      </c>
      <c r="H61" s="44">
        <f t="shared" ref="H61:L61" si="35">(B9/B$51)*100</f>
        <v>3.4394683147240297</v>
      </c>
      <c r="I61" s="44">
        <f t="shared" si="35"/>
        <v>3.4469650986594753</v>
      </c>
      <c r="J61" s="44">
        <f t="shared" si="35"/>
        <v>3.4722326387346598</v>
      </c>
      <c r="K61" s="44">
        <f t="shared" si="35"/>
        <v>3.5563810456154492</v>
      </c>
      <c r="L61" s="44">
        <f t="shared" si="35"/>
        <v>3.8596734859293957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3.25116766767648</v>
      </c>
      <c r="C63" s="44">
        <f t="shared" si="36"/>
        <v>1.3604602769377694</v>
      </c>
      <c r="D63" s="44">
        <f t="shared" si="36"/>
        <v>1.3586785031972415</v>
      </c>
      <c r="E63" s="44">
        <f t="shared" si="36"/>
        <v>0.91824311412824766</v>
      </c>
      <c r="F63" s="44">
        <f>IF(AND(F$5-D$5 &lt;&gt; 0,F11 &lt;&gt; 0,D11 &lt;&gt; 0),(EXP(LN(F11/D11)/(F$5-D$5))-1)*100,0)</f>
        <v>1.0648418509291435</v>
      </c>
      <c r="H63" s="44">
        <f>(B11/B$51)*100</f>
        <v>23.194834723070382</v>
      </c>
      <c r="I63" s="44">
        <f>(C11/C$51)*100</f>
        <v>24.547216156473535</v>
      </c>
      <c r="J63" s="44">
        <f>(D11/D$51)*100</f>
        <v>25.622219858022145</v>
      </c>
      <c r="K63" s="44">
        <f>(E11/E$51)*100</f>
        <v>26.721922821166448</v>
      </c>
      <c r="L63" s="44">
        <f>(F11/F$51)*100</f>
        <v>28.073825536399653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3.2448424668029663</v>
      </c>
      <c r="C64" s="44">
        <f t="shared" si="36"/>
        <v>2.0830033577230678</v>
      </c>
      <c r="D64" s="49">
        <f t="shared" si="36"/>
        <v>4.3447757141318322</v>
      </c>
      <c r="E64" s="49">
        <f t="shared" si="36"/>
        <v>1.2735888679111573</v>
      </c>
      <c r="F64" s="44">
        <f>IF(AND(F$5-D$5 &lt;&gt; 0,F12 &lt;&gt; 0,D12 &lt;&gt; 0),(EXP(LN(F12/D12)/(F$5-D$5))-1)*100,0)</f>
        <v>2.2871403008292601</v>
      </c>
      <c r="H64" s="40">
        <f t="shared" ref="H64:L67" si="37">(B12/B$11)*100</f>
        <v>27.729825321049677</v>
      </c>
      <c r="I64" s="40">
        <f t="shared" si="37"/>
        <v>27.723030992126478</v>
      </c>
      <c r="J64" s="40">
        <f t="shared" si="37"/>
        <v>27.920653261865869</v>
      </c>
      <c r="K64" s="40">
        <f t="shared" si="37"/>
        <v>32.283040166715018</v>
      </c>
      <c r="L64" s="40">
        <f t="shared" si="37"/>
        <v>33.437948047439797</v>
      </c>
    </row>
    <row r="65" spans="1:12" x14ac:dyDescent="0.2">
      <c r="A65" t="str">
        <f>A13</f>
        <v>22 Health professionals</v>
      </c>
      <c r="B65" s="49">
        <f t="shared" si="36"/>
        <v>5.0213403824818537</v>
      </c>
      <c r="C65" s="44">
        <f t="shared" si="36"/>
        <v>-0.81658700520431671</v>
      </c>
      <c r="D65" s="49">
        <f t="shared" si="36"/>
        <v>-0.4920730545732277</v>
      </c>
      <c r="E65" s="49">
        <f t="shared" si="36"/>
        <v>0.34349770129991075</v>
      </c>
      <c r="F65" s="44">
        <f>IF(AND(F$5-D$5 &lt;&gt; 0,F13 &lt;&gt; 0,D13 &lt;&gt; 0),(EXP(LN(F13/D13)/(F$5-D$5))-1)*100,0)</f>
        <v>6.419742124821326E-2</v>
      </c>
      <c r="H65" s="40">
        <f t="shared" si="37"/>
        <v>14.802865096392351</v>
      </c>
      <c r="I65" s="40">
        <f t="shared" si="37"/>
        <v>15.844411810216851</v>
      </c>
      <c r="J65" s="40">
        <f t="shared" si="37"/>
        <v>15.504101263339621</v>
      </c>
      <c r="K65" s="40">
        <f t="shared" si="37"/>
        <v>14.139377551871485</v>
      </c>
      <c r="L65" s="40">
        <f t="shared" si="37"/>
        <v>13.354444613974692</v>
      </c>
    </row>
    <row r="66" spans="1:12" x14ac:dyDescent="0.2">
      <c r="A66" t="str">
        <f>A14</f>
        <v>23 Teaching and other educational professionals</v>
      </c>
      <c r="B66" s="49">
        <f t="shared" si="36"/>
        <v>2.0088564849349844</v>
      </c>
      <c r="C66" s="44">
        <f t="shared" si="36"/>
        <v>-1.4524571450024171</v>
      </c>
      <c r="D66" s="49">
        <f t="shared" si="36"/>
        <v>-0.65965220314648798</v>
      </c>
      <c r="E66" s="49">
        <f t="shared" si="36"/>
        <v>0.69429663905402617</v>
      </c>
      <c r="F66" s="44">
        <f>IF(AND(F$5-D$5 &lt;&gt; 0,F14 &lt;&gt; 0,D14 &lt;&gt; 0),(EXP(LN(F14/D14)/(F$5-D$5))-1)*100,0)</f>
        <v>0.24094229142275214</v>
      </c>
      <c r="H66" s="40">
        <f t="shared" si="37"/>
        <v>29.301143714166582</v>
      </c>
      <c r="I66" s="40">
        <f t="shared" si="37"/>
        <v>27.916193634001061</v>
      </c>
      <c r="J66" s="40">
        <f t="shared" si="37"/>
        <v>27.141473913778924</v>
      </c>
      <c r="K66" s="40">
        <f t="shared" si="37"/>
        <v>24.544665100705625</v>
      </c>
      <c r="L66" s="40">
        <f t="shared" si="37"/>
        <v>24.005404286523106</v>
      </c>
    </row>
    <row r="67" spans="1:12" x14ac:dyDescent="0.2">
      <c r="A67" t="str">
        <f>A15</f>
        <v>24 Business, media and public service professionals</v>
      </c>
      <c r="B67" s="49">
        <f t="shared" si="36"/>
        <v>3.5706196131396029</v>
      </c>
      <c r="C67" s="44">
        <f t="shared" si="36"/>
        <v>4.6213563118258971</v>
      </c>
      <c r="D67" s="49">
        <f t="shared" si="36"/>
        <v>1.0810842420275302</v>
      </c>
      <c r="E67" s="49">
        <f t="shared" si="36"/>
        <v>0.97693294935938813</v>
      </c>
      <c r="F67" s="44">
        <f>IF(AND(F$5-D$5 &lt;&gt; 0,F15 &lt;&gt; 0,D15 &lt;&gt; 0),(EXP(LN(F15/D15)/(F$5-D$5))-1)*100,0)</f>
        <v>1.0116381175900413</v>
      </c>
      <c r="H67" s="40">
        <f t="shared" si="37"/>
        <v>28.166165868391381</v>
      </c>
      <c r="I67" s="40">
        <f t="shared" si="37"/>
        <v>28.516363563655595</v>
      </c>
      <c r="J67" s="40">
        <f t="shared" si="37"/>
        <v>29.433771561015586</v>
      </c>
      <c r="K67" s="40">
        <f t="shared" si="37"/>
        <v>29.032917180707862</v>
      </c>
      <c r="L67" s="40">
        <f t="shared" si="37"/>
        <v>29.202203052062416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1.6696784790110719</v>
      </c>
      <c r="C69" s="44">
        <f t="shared" si="39"/>
        <v>2.8025997637389333</v>
      </c>
      <c r="D69" s="44">
        <f t="shared" si="39"/>
        <v>0.93974723000553873</v>
      </c>
      <c r="E69" s="44">
        <f t="shared" si="39"/>
        <v>0.81560644260310067</v>
      </c>
      <c r="F69" s="44">
        <f t="shared" ref="F69:F74" si="40">IF(AND(F$5-D$5 &lt;&gt; 0,F17 &lt;&gt; 0,D17 &lt;&gt; 0),(EXP(LN(F17/D17)/(F$5-D$5))-1)*100,0)</f>
        <v>0.85696973194751003</v>
      </c>
      <c r="H69" s="44">
        <f>(B17/B$51)*100</f>
        <v>13.310831512888639</v>
      </c>
      <c r="I69" s="44">
        <f>(C17/C$51)*100</f>
        <v>13.243478299954111</v>
      </c>
      <c r="J69" s="44">
        <f>(D17/D$51)*100</f>
        <v>14.020131737573175</v>
      </c>
      <c r="K69" s="44">
        <f>(E17/E$51)*100</f>
        <v>14.322189387984793</v>
      </c>
      <c r="L69" s="44">
        <f>(F17/F$51)*100</f>
        <v>14.894439334837397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3.8235281240796226</v>
      </c>
      <c r="C70" s="44">
        <f t="shared" si="39"/>
        <v>6.3919336976787644</v>
      </c>
      <c r="D70" s="49">
        <f t="shared" si="39"/>
        <v>-1.1202014388495329</v>
      </c>
      <c r="E70" s="49">
        <f t="shared" si="39"/>
        <v>0.85678752010909243</v>
      </c>
      <c r="F70" s="44">
        <f t="shared" si="40"/>
        <v>0.19343781862266596</v>
      </c>
      <c r="H70" s="40">
        <f t="shared" ref="H70:L74" si="41">(B18/B$17)*100</f>
        <v>12.996638567008395</v>
      </c>
      <c r="I70" s="40">
        <f t="shared" si="41"/>
        <v>14.133456050560808</v>
      </c>
      <c r="J70" s="40">
        <f t="shared" si="41"/>
        <v>14.626923078853013</v>
      </c>
      <c r="K70" s="40">
        <f t="shared" si="41"/>
        <v>13.19410020899284</v>
      </c>
      <c r="L70" s="40">
        <f t="shared" si="41"/>
        <v>13.248094538687383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3.7152090851325204</v>
      </c>
      <c r="C71" s="44">
        <f t="shared" si="39"/>
        <v>1.1945753757977462</v>
      </c>
      <c r="D71" s="49">
        <f t="shared" si="39"/>
        <v>9.1174601087357523</v>
      </c>
      <c r="E71" s="49">
        <f t="shared" si="39"/>
        <v>1.3664399573073416</v>
      </c>
      <c r="F71" s="44">
        <f t="shared" si="40"/>
        <v>3.8869219724996684</v>
      </c>
      <c r="H71" s="40">
        <f t="shared" si="41"/>
        <v>12.076659339128661</v>
      </c>
      <c r="I71" s="40">
        <f t="shared" si="41"/>
        <v>13.078285205900034</v>
      </c>
      <c r="J71" s="40">
        <f t="shared" si="41"/>
        <v>12.873716434177632</v>
      </c>
      <c r="K71" s="40">
        <f t="shared" si="41"/>
        <v>19.00483559678807</v>
      </c>
      <c r="L71" s="40">
        <f t="shared" si="41"/>
        <v>20.069122743350309</v>
      </c>
    </row>
    <row r="72" spans="1:12" x14ac:dyDescent="0.2">
      <c r="A72" t="str">
        <f t="shared" si="38"/>
        <v>33 Protective service occupations</v>
      </c>
      <c r="B72" s="49">
        <f t="shared" si="39"/>
        <v>0.12523785977056612</v>
      </c>
      <c r="C72" s="44">
        <f t="shared" si="39"/>
        <v>5.0602001504733929</v>
      </c>
      <c r="D72" s="49">
        <f t="shared" si="39"/>
        <v>-2.5064032466250885</v>
      </c>
      <c r="E72" s="49">
        <f t="shared" si="39"/>
        <v>0.71595874913870095</v>
      </c>
      <c r="F72" s="44">
        <f t="shared" si="40"/>
        <v>-0.36982531599039081</v>
      </c>
      <c r="H72" s="40">
        <f t="shared" si="41"/>
        <v>8.9555095529930213</v>
      </c>
      <c r="I72" s="40">
        <f t="shared" si="41"/>
        <v>8.4236195562163179</v>
      </c>
      <c r="J72" s="40">
        <f t="shared" si="41"/>
        <v>8.6086067726050395</v>
      </c>
      <c r="K72" s="40">
        <f t="shared" si="41"/>
        <v>7.2360618438806936</v>
      </c>
      <c r="L72" s="40">
        <f t="shared" si="41"/>
        <v>7.1648567824800349</v>
      </c>
    </row>
    <row r="73" spans="1:12" x14ac:dyDescent="0.2">
      <c r="A73" t="str">
        <f t="shared" si="38"/>
        <v>34 Culture, media and sports occupations</v>
      </c>
      <c r="B73" s="49">
        <f t="shared" si="39"/>
        <v>-1.6328757370263625</v>
      </c>
      <c r="C73" s="44">
        <f t="shared" si="39"/>
        <v>5.3921374601908933</v>
      </c>
      <c r="D73" s="49">
        <f t="shared" si="39"/>
        <v>-1.9355115399696698</v>
      </c>
      <c r="E73" s="49">
        <f t="shared" si="39"/>
        <v>0.70902527422291861</v>
      </c>
      <c r="F73" s="44">
        <f t="shared" si="40"/>
        <v>-0.18031750076735742</v>
      </c>
      <c r="H73" s="40">
        <f t="shared" si="41"/>
        <v>19.015182806693094</v>
      </c>
      <c r="I73" s="40">
        <f t="shared" si="41"/>
        <v>16.66228677079415</v>
      </c>
      <c r="J73" s="40">
        <f t="shared" si="41"/>
        <v>17.082000083504393</v>
      </c>
      <c r="K73" s="40">
        <f t="shared" si="41"/>
        <v>14.783814056779887</v>
      </c>
      <c r="L73" s="40">
        <f t="shared" si="41"/>
        <v>14.628262621928931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2.0712899469019996</v>
      </c>
      <c r="C74" s="44">
        <f t="shared" si="39"/>
        <v>0.87681888169084399</v>
      </c>
      <c r="D74" s="49">
        <f t="shared" si="39"/>
        <v>0.49262936339464769</v>
      </c>
      <c r="E74" s="49">
        <f t="shared" si="39"/>
        <v>0.6175401307399575</v>
      </c>
      <c r="F74" s="44">
        <f t="shared" si="40"/>
        <v>0.57588596646700463</v>
      </c>
      <c r="H74" s="40">
        <f t="shared" si="41"/>
        <v>46.956009734176831</v>
      </c>
      <c r="I74" s="40">
        <f t="shared" si="41"/>
        <v>47.702352416528697</v>
      </c>
      <c r="J74" s="40">
        <f t="shared" si="41"/>
        <v>46.808753630859911</v>
      </c>
      <c r="K74" s="40">
        <f t="shared" si="41"/>
        <v>45.781188293558522</v>
      </c>
      <c r="L74" s="40">
        <f t="shared" si="41"/>
        <v>44.889663313553356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-0.66896884812801538</v>
      </c>
      <c r="C76" s="44">
        <f t="shared" si="42"/>
        <v>-8.6083170857564895E-3</v>
      </c>
      <c r="D76" s="44">
        <f t="shared" si="42"/>
        <v>-0.10195791677068966</v>
      </c>
      <c r="E76" s="44">
        <f t="shared" si="42"/>
        <v>-0.90395982247147844</v>
      </c>
      <c r="F76" s="44">
        <f>IF(AND(F$5-D$5 &lt;&gt; 0,F24 &lt;&gt; 0,D24 &lt;&gt; 0),(EXP(LN(F24/D24)/(F$5-D$5))-1)*100,0)</f>
        <v>-0.63734382246776189</v>
      </c>
      <c r="H76" s="44">
        <f>(B24/B$51)*100</f>
        <v>10.735536323536266</v>
      </c>
      <c r="I76" s="44">
        <f>(C24/C$51)*100</f>
        <v>9.7318319017123969</v>
      </c>
      <c r="J76" s="44">
        <f>(D24/D$51)*100</f>
        <v>10.02081730200203</v>
      </c>
      <c r="K76" s="44">
        <f>(E24/E$51)*100</f>
        <v>9.7192841752454164</v>
      </c>
      <c r="L76" s="44">
        <f>(F24/F$51)*100</f>
        <v>8.5100941643011563</v>
      </c>
    </row>
    <row r="77" spans="1:12" x14ac:dyDescent="0.2">
      <c r="A77" t="str">
        <f>A25</f>
        <v>41 Administrative occupations</v>
      </c>
      <c r="B77" s="49">
        <f t="shared" si="42"/>
        <v>-0.1082601685726492</v>
      </c>
      <c r="C77" s="44">
        <f t="shared" si="42"/>
        <v>1.1511950735922261</v>
      </c>
      <c r="D77" s="49">
        <f t="shared" si="42"/>
        <v>0.4295818368310611</v>
      </c>
      <c r="E77" s="49">
        <f t="shared" si="42"/>
        <v>-0.48871449248660825</v>
      </c>
      <c r="F77" s="44">
        <f>IF(AND(F$5-D$5 &lt;&gt; 0,F25 &lt;&gt; 0,D25 &lt;&gt; 0),(EXP(LN(F25/D25)/(F$5-D$5))-1)*100,0)</f>
        <v>-0.18355248459583917</v>
      </c>
      <c r="H77" s="40">
        <f t="shared" ref="H77:L78" si="43">(B25/B$24)*100</f>
        <v>75.423160182606452</v>
      </c>
      <c r="I77" s="40">
        <f t="shared" si="43"/>
        <v>77.14064379588217</v>
      </c>
      <c r="J77" s="40">
        <f t="shared" si="43"/>
        <v>78.03540062172236</v>
      </c>
      <c r="K77" s="40">
        <f t="shared" si="43"/>
        <v>80.133673798583374</v>
      </c>
      <c r="L77" s="40">
        <f t="shared" si="43"/>
        <v>83.555571294906656</v>
      </c>
    </row>
    <row r="78" spans="1:12" x14ac:dyDescent="0.2">
      <c r="A78" t="str">
        <f>A26</f>
        <v>42 Secretarial and related occupations</v>
      </c>
      <c r="B78" s="49">
        <f t="shared" si="42"/>
        <v>-2.4517611643225856</v>
      </c>
      <c r="C78" s="44">
        <f t="shared" si="42"/>
        <v>-3.9224534592963489</v>
      </c>
      <c r="D78" s="49">
        <f t="shared" si="42"/>
        <v>-2.0880203136619646</v>
      </c>
      <c r="E78" s="49">
        <f t="shared" si="42"/>
        <v>-2.759670122419855</v>
      </c>
      <c r="F78" s="44">
        <f>IF(AND(F$5-D$5 &lt;&gt; 0,F26 &lt;&gt; 0,D26 &lt;&gt; 0),(EXP(LN(F26/D26)/(F$5-D$5))-1)*100,0)</f>
        <v>-2.5363003461624234</v>
      </c>
      <c r="H78" s="40">
        <f t="shared" si="43"/>
        <v>24.576839817393552</v>
      </c>
      <c r="I78" s="40">
        <f t="shared" si="43"/>
        <v>22.859356204117841</v>
      </c>
      <c r="J78" s="40">
        <f t="shared" si="43"/>
        <v>21.964599378277644</v>
      </c>
      <c r="K78" s="40">
        <f t="shared" si="43"/>
        <v>19.866326201416623</v>
      </c>
      <c r="L78" s="40">
        <f t="shared" si="43"/>
        <v>16.444428705093351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0.66597938693699898</v>
      </c>
      <c r="C80" s="44">
        <f t="shared" si="44"/>
        <v>-12.585483345506155</v>
      </c>
      <c r="D80" s="44">
        <f t="shared" si="44"/>
        <v>0.74684544318788237</v>
      </c>
      <c r="E80" s="44">
        <f t="shared" si="44"/>
        <v>-0.10040735582206306</v>
      </c>
      <c r="F80" s="44">
        <f>IF(AND(F$5-D$5 &lt;&gt; 0,F28 &lt;&gt; 0,D28 &lt;&gt; 0),(EXP(LN(F28/D28)/(F$5-D$5))-1)*100,0)</f>
        <v>0.18121558586061681</v>
      </c>
      <c r="H80" s="44">
        <f>(B28/B$51)*100</f>
        <v>8.9941229953560473</v>
      </c>
      <c r="I80" s="44">
        <f>(C28/C$51)*100</f>
        <v>8.6004424174391385</v>
      </c>
      <c r="J80" s="44">
        <f>(D28/D$51)*100</f>
        <v>7.7419486338119112</v>
      </c>
      <c r="K80" s="44">
        <f>(E28/E$51)*100</f>
        <v>7.8334634559869203</v>
      </c>
      <c r="L80" s="44">
        <f>(F28/F$51)*100</f>
        <v>7.435806395024021</v>
      </c>
    </row>
    <row r="81" spans="1:12" x14ac:dyDescent="0.2">
      <c r="A81" t="str">
        <f>A29</f>
        <v>51 Skilled agricultural and related trades</v>
      </c>
      <c r="B81" s="49">
        <f t="shared" si="44"/>
        <v>3.4627007760064554</v>
      </c>
      <c r="C81" s="44">
        <f t="shared" si="44"/>
        <v>-22.297093839298043</v>
      </c>
      <c r="D81" s="49">
        <f t="shared" si="44"/>
        <v>0.41528975453732908</v>
      </c>
      <c r="E81" s="49">
        <f t="shared" si="44"/>
        <v>1.4958188261754879</v>
      </c>
      <c r="F81" s="44">
        <f>IF(AND(F$5-D$5 &lt;&gt; 0,F29 &lt;&gt; 0,D29 &lt;&gt; 0),(EXP(LN(F29/D29)/(F$5-D$5))-1)*100,0)</f>
        <v>1.1343567040447589</v>
      </c>
      <c r="H81" s="40">
        <f t="shared" ref="H81:L84" si="45">(B29/B$28)*100</f>
        <v>9.8512773171127623</v>
      </c>
      <c r="I81" s="40">
        <f t="shared" si="45"/>
        <v>10.992510674522233</v>
      </c>
      <c r="J81" s="40">
        <f t="shared" si="45"/>
        <v>9.7712606338481081</v>
      </c>
      <c r="K81" s="40">
        <f t="shared" si="45"/>
        <v>9.6115304002503414</v>
      </c>
      <c r="L81" s="40">
        <f t="shared" si="45"/>
        <v>11.262554016177456</v>
      </c>
    </row>
    <row r="82" spans="1:12" x14ac:dyDescent="0.2">
      <c r="A82" t="str">
        <f>A30</f>
        <v>52 Skilled metal, electrical and electronic trades</v>
      </c>
      <c r="B82" s="49">
        <f t="shared" si="44"/>
        <v>1.8917157338925072</v>
      </c>
      <c r="C82" s="44">
        <f t="shared" si="44"/>
        <v>-13.712900779598158</v>
      </c>
      <c r="D82" s="49">
        <f t="shared" si="44"/>
        <v>0.3536024878059818</v>
      </c>
      <c r="E82" s="49">
        <f t="shared" si="44"/>
        <v>-0.33664014615178983</v>
      </c>
      <c r="F82" s="44">
        <f>IF(AND(F$5-D$5 &lt;&gt; 0,F30 &lt;&gt; 0,D30 &lt;&gt; 0),(EXP(LN(F30/D30)/(F$5-D$5))-1)*100,0)</f>
        <v>-0.10708839404691695</v>
      </c>
      <c r="H82" s="40">
        <f t="shared" si="45"/>
        <v>34.432885402182109</v>
      </c>
      <c r="I82" s="40">
        <f t="shared" si="45"/>
        <v>36.140821964969859</v>
      </c>
      <c r="J82" s="40">
        <f t="shared" si="45"/>
        <v>35.674700383279138</v>
      </c>
      <c r="K82" s="40">
        <f t="shared" si="45"/>
        <v>34.983873073349024</v>
      </c>
      <c r="L82" s="40">
        <f t="shared" si="45"/>
        <v>34.165356415095275</v>
      </c>
    </row>
    <row r="83" spans="1:12" x14ac:dyDescent="0.2">
      <c r="A83" t="str">
        <f>A31</f>
        <v>53 Skilled construction and building trades</v>
      </c>
      <c r="B83" s="49">
        <f t="shared" si="44"/>
        <v>0.33742062514747762</v>
      </c>
      <c r="C83" s="44">
        <f t="shared" si="44"/>
        <v>-10.434204254124301</v>
      </c>
      <c r="D83" s="49">
        <f t="shared" si="44"/>
        <v>0.49845153418865973</v>
      </c>
      <c r="E83" s="49">
        <f t="shared" si="44"/>
        <v>-0.91455917414814403</v>
      </c>
      <c r="F83" s="44">
        <f>IF(AND(F$5-D$5 &lt;&gt; 0,F31 &lt;&gt; 0,D31 &lt;&gt; 0),(EXP(LN(F31/D31)/(F$5-D$5))-1)*100,0)</f>
        <v>-0.44577695358650749</v>
      </c>
      <c r="H83" s="40">
        <f t="shared" si="45"/>
        <v>30.193902845209919</v>
      </c>
      <c r="I83" s="40">
        <f t="shared" si="45"/>
        <v>29.801634928072833</v>
      </c>
      <c r="J83" s="40">
        <f t="shared" si="45"/>
        <v>30.535055835302234</v>
      </c>
      <c r="K83" s="40">
        <f t="shared" si="45"/>
        <v>30.160482651567062</v>
      </c>
      <c r="L83" s="40">
        <f t="shared" si="45"/>
        <v>27.790705540041621</v>
      </c>
    </row>
    <row r="84" spans="1:12" x14ac:dyDescent="0.2">
      <c r="A84" t="str">
        <f>A32</f>
        <v>54 Textiles, printing and other skilled trades</v>
      </c>
      <c r="B84" s="49">
        <f t="shared" si="44"/>
        <v>-1.8494260787443872</v>
      </c>
      <c r="C84" s="44">
        <f t="shared" si="44"/>
        <v>-8.970091044626205</v>
      </c>
      <c r="D84" s="49">
        <f t="shared" si="44"/>
        <v>1.7542503669225162</v>
      </c>
      <c r="E84" s="49">
        <f t="shared" si="44"/>
        <v>0.49188807584850114</v>
      </c>
      <c r="F84" s="44">
        <f>IF(AND(F$5-D$5 &lt;&gt; 0,F32 &lt;&gt; 0,D32 &lt;&gt; 0),(EXP(LN(F32/D32)/(F$5-D$5))-1)*100,0)</f>
        <v>0.91092574671074455</v>
      </c>
      <c r="H84" s="40">
        <f t="shared" si="45"/>
        <v>25.521934435495204</v>
      </c>
      <c r="I84" s="40">
        <f t="shared" si="45"/>
        <v>23.065032432435078</v>
      </c>
      <c r="J84" s="40">
        <f t="shared" si="45"/>
        <v>24.018983147570506</v>
      </c>
      <c r="K84" s="40">
        <f t="shared" si="45"/>
        <v>25.244113874833584</v>
      </c>
      <c r="L84" s="40">
        <f t="shared" si="45"/>
        <v>26.78138402868564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1.1122569987666031</v>
      </c>
      <c r="C86" s="44">
        <f t="shared" si="46"/>
        <v>-6.3497646087111059</v>
      </c>
      <c r="D86" s="44">
        <f t="shared" si="46"/>
        <v>0.23335414331273618</v>
      </c>
      <c r="E86" s="44">
        <f t="shared" si="46"/>
        <v>0.56955446604580739</v>
      </c>
      <c r="F86" s="44">
        <f>IF(AND(F$5-D$5 &lt;&gt; 0,F34 &lt;&gt; 0,D34 &lt;&gt; 0),(EXP(LN(F34/D34)/(F$5-D$5))-1)*100,0)</f>
        <v>0.45736258099040583</v>
      </c>
      <c r="H86" s="44">
        <f>(B34/B$51)*100</f>
        <v>10.5563821574885</v>
      </c>
      <c r="I86" s="44">
        <f>(C34/C$51)*100</f>
        <v>10.274516648967433</v>
      </c>
      <c r="J86" s="44">
        <f>(D34/D$51)*100</f>
        <v>9.9086891931858094</v>
      </c>
      <c r="K86" s="44">
        <f>(E34/E$51)*100</f>
        <v>9.7729072564855155</v>
      </c>
      <c r="L86" s="44">
        <f>(F34/F$51)*100</f>
        <v>9.9180459854987415</v>
      </c>
    </row>
    <row r="87" spans="1:12" x14ac:dyDescent="0.2">
      <c r="A87" t="str">
        <f>A35</f>
        <v>61 Caring personal service occupations</v>
      </c>
      <c r="B87" s="49">
        <f t="shared" si="46"/>
        <v>1.1592702226744134</v>
      </c>
      <c r="C87" s="44">
        <f t="shared" si="46"/>
        <v>-5.7038900925208136</v>
      </c>
      <c r="D87" s="49">
        <f t="shared" si="46"/>
        <v>0.73576511556070479</v>
      </c>
      <c r="E87" s="49">
        <f t="shared" si="46"/>
        <v>0.66163348299115299</v>
      </c>
      <c r="F87" s="44">
        <f>IF(AND(F$5-D$5 &lt;&gt; 0,F35 &lt;&gt; 0,D35 &lt;&gt; 0),(EXP(LN(F35/D35)/(F$5-D$5))-1)*100,0)</f>
        <v>0.68633796368617883</v>
      </c>
      <c r="H87" s="40">
        <f t="shared" ref="H87:L89" si="47">(B35/B$34)*100</f>
        <v>75.304531024934803</v>
      </c>
      <c r="I87" s="40">
        <f t="shared" si="47"/>
        <v>75.444683319247758</v>
      </c>
      <c r="J87" s="40">
        <f t="shared" si="47"/>
        <v>75.965000199759132</v>
      </c>
      <c r="K87" s="40">
        <f t="shared" si="47"/>
        <v>77.888021559131815</v>
      </c>
      <c r="L87" s="40">
        <f t="shared" si="47"/>
        <v>78.604090495683224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1.1353573395946448</v>
      </c>
      <c r="C88" s="44">
        <f t="shared" si="46"/>
        <v>-9.3531562704143525</v>
      </c>
      <c r="D88" s="49">
        <f t="shared" si="46"/>
        <v>-1.2655726100168518</v>
      </c>
      <c r="E88" s="49">
        <f t="shared" si="46"/>
        <v>0.21997118224412748</v>
      </c>
      <c r="F88" s="44">
        <f>IF(AND(F$5-D$5 &lt;&gt; 0,F36 &lt;&gt; 0,D36 &lt;&gt; 0),(EXP(LN(F36/D36)/(F$5-D$5))-1)*100,0)</f>
        <v>-0.27767709406327779</v>
      </c>
      <c r="H88" s="40">
        <f t="shared" si="47"/>
        <v>23.696715306985535</v>
      </c>
      <c r="I88" s="40">
        <f t="shared" si="47"/>
        <v>23.718377955455221</v>
      </c>
      <c r="J88" s="40">
        <f t="shared" si="47"/>
        <v>22.957722327811528</v>
      </c>
      <c r="K88" s="40">
        <f t="shared" si="47"/>
        <v>21.291709896485404</v>
      </c>
      <c r="L88" s="40">
        <f t="shared" si="47"/>
        <v>20.563072837524718</v>
      </c>
    </row>
    <row r="89" spans="1:12" x14ac:dyDescent="0.2">
      <c r="A89" t="str">
        <f>A37</f>
        <v>63 Community and civil enforcement occupations</v>
      </c>
      <c r="B89" s="49">
        <f t="shared" si="46"/>
        <v>-3.2585430552001915</v>
      </c>
      <c r="C89" s="44">
        <f t="shared" si="46"/>
        <v>20.543219981771109</v>
      </c>
      <c r="D89" s="49">
        <f t="shared" si="46"/>
        <v>-5.0843208855306248</v>
      </c>
      <c r="E89" s="49">
        <f t="shared" si="46"/>
        <v>0.72259449088156735</v>
      </c>
      <c r="F89" s="44">
        <f>IF(AND(F$5-D$5 &lt;&gt; 0,F37 &lt;&gt; 0,D37 &lt;&gt; 0),(EXP(LN(F37/D37)/(F$5-D$5))-1)*100,0)</f>
        <v>-1.2514813857387508</v>
      </c>
      <c r="H89" s="40">
        <f t="shared" si="47"/>
        <v>0.99875366807965515</v>
      </c>
      <c r="I89" s="40">
        <f t="shared" si="47"/>
        <v>0.83693872529701852</v>
      </c>
      <c r="J89" s="40">
        <f t="shared" si="47"/>
        <v>1.0772774724293528</v>
      </c>
      <c r="K89" s="40">
        <f t="shared" si="47"/>
        <v>0.82026854438277363</v>
      </c>
      <c r="L89" s="40">
        <f t="shared" si="47"/>
        <v>0.83283666679205193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0.70533253025615306</v>
      </c>
      <c r="C91" s="44">
        <f t="shared" si="48"/>
        <v>-7.1957901317198925E-2</v>
      </c>
      <c r="D91" s="44">
        <f t="shared" si="48"/>
        <v>0.35578163973337684</v>
      </c>
      <c r="E91" s="44">
        <f t="shared" si="48"/>
        <v>8.7267016054903834E-2</v>
      </c>
      <c r="F91" s="44">
        <f t="shared" ref="F91:F93" si="49">IF(AND(F$5-D$5 &lt;&gt; 0,F39 &lt;&gt; 0,D39 &lt;&gt; 0),(EXP(LN(F39/D39)/(F$5-D$5))-1)*100,0)</f>
        <v>0.17669196832290623</v>
      </c>
      <c r="H91" s="44">
        <f>(B39/B$51)*100</f>
        <v>7.0910562267808857</v>
      </c>
      <c r="I91" s="44">
        <f>(C39/C$51)*100</f>
        <v>6.7912837742624577</v>
      </c>
      <c r="J91" s="44">
        <f>(D39/D$51)*100</f>
        <v>6.9885196190901429</v>
      </c>
      <c r="K91" s="44">
        <f>(E39/E$51)*100</f>
        <v>6.9349515558338934</v>
      </c>
      <c r="L91" s="44">
        <f>(F39/F$51)*100</f>
        <v>6.7076256353139323</v>
      </c>
    </row>
    <row r="92" spans="1:12" s="30" customFormat="1" x14ac:dyDescent="0.2">
      <c r="A92" t="str">
        <f>A40</f>
        <v>71 Sales occupations</v>
      </c>
      <c r="B92" s="49">
        <f t="shared" si="48"/>
        <v>0.17525433291056824</v>
      </c>
      <c r="C92" s="44">
        <f t="shared" si="48"/>
        <v>-0.24020098960045866</v>
      </c>
      <c r="D92" s="49">
        <f t="shared" si="48"/>
        <v>-0.15600492026309754</v>
      </c>
      <c r="E92" s="49">
        <f t="shared" si="48"/>
        <v>-0.24895056966144358</v>
      </c>
      <c r="F92" s="44">
        <f t="shared" si="49"/>
        <v>-0.21797830427717768</v>
      </c>
      <c r="G92"/>
      <c r="H92" s="40">
        <f>(B40/B$34)*100</f>
        <v>54.687114338646751</v>
      </c>
      <c r="I92" s="40">
        <f t="shared" ref="H92:L93" si="50">(C40/C$34)*100</f>
        <v>52.687986708116973</v>
      </c>
      <c r="J92" s="40">
        <f t="shared" si="50"/>
        <v>56.125250964967307</v>
      </c>
      <c r="K92" s="40">
        <f t="shared" si="50"/>
        <v>55.043587209260892</v>
      </c>
      <c r="L92" s="40">
        <f t="shared" si="50"/>
        <v>50.724316230910418</v>
      </c>
    </row>
    <row r="93" spans="1:12" s="30" customFormat="1" x14ac:dyDescent="0.2">
      <c r="A93" t="str">
        <f>A41</f>
        <v>72 Customer service occupations</v>
      </c>
      <c r="B93" s="49">
        <f t="shared" si="48"/>
        <v>2.933674306715961</v>
      </c>
      <c r="C93" s="44">
        <f t="shared" si="48"/>
        <v>0.58905355434328843</v>
      </c>
      <c r="D93" s="49">
        <f t="shared" si="48"/>
        <v>2.2563660510287242</v>
      </c>
      <c r="E93" s="49">
        <f t="shared" si="48"/>
        <v>1.1774918610342855</v>
      </c>
      <c r="F93" s="44">
        <f t="shared" si="49"/>
        <v>1.5358458617548143</v>
      </c>
      <c r="G93"/>
      <c r="H93" s="40">
        <f t="shared" si="50"/>
        <v>12.486052765299203</v>
      </c>
      <c r="I93" s="40">
        <f t="shared" si="50"/>
        <v>13.410341868195827</v>
      </c>
      <c r="J93" s="40">
        <f t="shared" si="50"/>
        <v>14.403953078450845</v>
      </c>
      <c r="K93" s="40">
        <f t="shared" si="50"/>
        <v>15.917400896215172</v>
      </c>
      <c r="L93" s="40">
        <f t="shared" si="50"/>
        <v>16.906199347674402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2.7778612447181716</v>
      </c>
      <c r="C95" s="44">
        <f t="shared" si="51"/>
        <v>-15.412010434236223</v>
      </c>
      <c r="D95" s="44">
        <f t="shared" si="51"/>
        <v>0.67072540837429528</v>
      </c>
      <c r="E95" s="44">
        <f t="shared" si="51"/>
        <v>-0.26102469583649812</v>
      </c>
      <c r="F95" s="44">
        <f>IF(AND(F$5-D$5 &lt;&gt; 0,F43 &lt;&gt; 0,D43 &lt;&gt; 0),(EXP(LN(F43/D43)/(F$5-D$5))-1)*100,0)</f>
        <v>4.8596515833843057E-2</v>
      </c>
      <c r="H95" s="44">
        <f>(B43/B$51)*100</f>
        <v>4.4159870735764777</v>
      </c>
      <c r="I95" s="44">
        <f>(C43/C$51)*100</f>
        <v>4.5883567233761742</v>
      </c>
      <c r="J95" s="44">
        <f>(D43/D$51)*100</f>
        <v>3.9967944211183091</v>
      </c>
      <c r="K95" s="44">
        <f>(E43/E$51)*100</f>
        <v>4.028784655161525</v>
      </c>
      <c r="L95" s="44">
        <f>(F43/F$51)*100</f>
        <v>3.7632247252205659</v>
      </c>
    </row>
    <row r="96" spans="1:12" x14ac:dyDescent="0.2">
      <c r="A96" t="str">
        <f>A44</f>
        <v>81 Process, plant and machine operatives</v>
      </c>
      <c r="B96" s="49">
        <f t="shared" si="51"/>
        <v>1.3262354320446201</v>
      </c>
      <c r="C96" s="44">
        <f t="shared" si="51"/>
        <v>-12.689683962195708</v>
      </c>
      <c r="D96" s="49">
        <f t="shared" si="51"/>
        <v>1.2120166236022856</v>
      </c>
      <c r="E96" s="49">
        <f t="shared" si="51"/>
        <v>-0.54033981147836307</v>
      </c>
      <c r="F96" s="44">
        <f>IF(AND(F$5-D$5 &lt;&gt; 0,F44 &lt;&gt; 0,D44 &lt;&gt; 0),(EXP(LN(F44/D44)/(F$5-D$5))-1)*100,0)</f>
        <v>4.0381704979197686E-2</v>
      </c>
      <c r="H96" s="40">
        <f>(B44/B$43)*100</f>
        <v>33.936581126984066</v>
      </c>
      <c r="I96" s="40">
        <f t="shared" ref="H96:L97" si="52">(C44/C$43)*100</f>
        <v>32.059549444011395</v>
      </c>
      <c r="J96" s="40">
        <f t="shared" si="52"/>
        <v>33.091333750284221</v>
      </c>
      <c r="K96" s="40">
        <f t="shared" si="52"/>
        <v>33.990587599741531</v>
      </c>
      <c r="L96" s="40">
        <f t="shared" si="52"/>
        <v>33.050601115663454</v>
      </c>
    </row>
    <row r="97" spans="1:12" x14ac:dyDescent="0.2">
      <c r="A97" t="str">
        <f>A45</f>
        <v>82 Transport and mobile machine drivers and operatives</v>
      </c>
      <c r="B97" s="49">
        <f t="shared" si="51"/>
        <v>3.5002551285797212</v>
      </c>
      <c r="C97" s="44">
        <f t="shared" si="51"/>
        <v>-16.696614222096031</v>
      </c>
      <c r="D97" s="49">
        <f t="shared" si="51"/>
        <v>0.3986554762449801</v>
      </c>
      <c r="E97" s="49">
        <f t="shared" si="51"/>
        <v>-0.11989653051204252</v>
      </c>
      <c r="F97" s="44">
        <f>IF(AND(F$5-D$5 &lt;&gt; 0,F45 &lt;&gt; 0,D45 &lt;&gt; 0),(EXP(LN(F45/D45)/(F$5-D$5))-1)*100,0)</f>
        <v>5.2655866033224363E-2</v>
      </c>
      <c r="H97" s="40">
        <f t="shared" si="52"/>
        <v>66.06341887301592</v>
      </c>
      <c r="I97" s="40">
        <f t="shared" si="52"/>
        <v>67.940450555988591</v>
      </c>
      <c r="J97" s="40">
        <f t="shared" si="52"/>
        <v>66.908666249715779</v>
      </c>
      <c r="K97" s="40">
        <f t="shared" si="52"/>
        <v>66.009412400258483</v>
      </c>
      <c r="L97" s="40">
        <f t="shared" si="52"/>
        <v>66.949398884336546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0.87297289235090947</v>
      </c>
      <c r="C99" s="44">
        <f t="shared" si="53"/>
        <v>-10.430177605697699</v>
      </c>
      <c r="D99" s="44">
        <f t="shared" si="53"/>
        <v>5.6170434488045373E-2</v>
      </c>
      <c r="E99" s="44">
        <f t="shared" si="53"/>
        <v>-0.24303019368362433</v>
      </c>
      <c r="F99" s="44">
        <f>IF(AND(F$5-D$5 &lt;&gt; 0,F47 &lt;&gt; 0,D47 &lt;&gt; 0),(EXP(LN(F47/D47)/(F$5-D$5))-1)*100,0)</f>
        <v>-0.14339619526785308</v>
      </c>
      <c r="H99" s="44">
        <f>(B47/B$51)*100</f>
        <v>10.898551139149724</v>
      </c>
      <c r="I99" s="44">
        <f>(C47/C$51)*100</f>
        <v>10.50749338832593</v>
      </c>
      <c r="J99" s="44">
        <f>(D47/D$51)*100</f>
        <v>9.6918519420120735</v>
      </c>
      <c r="K99" s="44">
        <f>(E47/E$51)*100</f>
        <v>9.4748514057141762</v>
      </c>
      <c r="L99" s="44">
        <f>(F47/F$51)*100</f>
        <v>8.8662908271836223</v>
      </c>
    </row>
    <row r="100" spans="1:12" x14ac:dyDescent="0.2">
      <c r="A100" t="str">
        <f>A48</f>
        <v>91 Elementary trades and related occupations</v>
      </c>
      <c r="B100" s="49">
        <f t="shared" si="53"/>
        <v>-1.7288851077601475</v>
      </c>
      <c r="C100" s="44">
        <f t="shared" si="53"/>
        <v>-12.292634973173522</v>
      </c>
      <c r="D100" s="49">
        <f t="shared" si="53"/>
        <v>13.08643514464638</v>
      </c>
      <c r="E100" s="49">
        <f t="shared" si="53"/>
        <v>1.1901352588898462</v>
      </c>
      <c r="F100" s="44">
        <f>IF(AND(F$5-D$5 &lt;&gt; 0,F48 &lt;&gt; 0,D48 &lt;&gt; 0),(EXP(LN(F48/D48)/(F$5-D$5))-1)*100,0)</f>
        <v>5.0095882493422783</v>
      </c>
      <c r="H100" s="40">
        <f t="shared" ref="H100:L101" si="54">(B48/B$47)*100</f>
        <v>11.550336716724876</v>
      </c>
      <c r="I100" s="40">
        <f t="shared" si="54"/>
        <v>10.403965327232262</v>
      </c>
      <c r="J100" s="40">
        <f t="shared" si="54"/>
        <v>10.187631953371522</v>
      </c>
      <c r="K100" s="40">
        <f t="shared" si="54"/>
        <v>18.78911970641343</v>
      </c>
      <c r="L100" s="40">
        <f t="shared" si="54"/>
        <v>21.669840319221358</v>
      </c>
    </row>
    <row r="101" spans="1:12" x14ac:dyDescent="0.2">
      <c r="A101" t="str">
        <f>A49</f>
        <v>92 Elementary administration and service occupations</v>
      </c>
      <c r="B101" s="49">
        <f t="shared" si="53"/>
        <v>1.1982428428471525</v>
      </c>
      <c r="C101" s="44">
        <f t="shared" si="53"/>
        <v>-10.213907522479882</v>
      </c>
      <c r="D101" s="49">
        <f t="shared" si="53"/>
        <v>-1.9382835546784438</v>
      </c>
      <c r="E101" s="49">
        <f t="shared" si="53"/>
        <v>-0.60266783930350565</v>
      </c>
      <c r="F101" s="44">
        <f>IF(AND(F$5-D$5 &lt;&gt; 0,F49 &lt;&gt; 0,D49 &lt;&gt; 0),(EXP(LN(F49/D49)/(F$5-D$5))-1)*100,0)</f>
        <v>-1.0498821933233149</v>
      </c>
      <c r="H101" s="40">
        <f t="shared" si="54"/>
        <v>88.449663283275129</v>
      </c>
      <c r="I101" s="40">
        <f t="shared" si="54"/>
        <v>89.596034672767743</v>
      </c>
      <c r="J101" s="40">
        <f t="shared" si="54"/>
        <v>89.812368046628464</v>
      </c>
      <c r="K101" s="40">
        <f t="shared" si="54"/>
        <v>81.21088029358657</v>
      </c>
      <c r="L101" s="40">
        <f t="shared" si="54"/>
        <v>78.33015968077865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1.7986996873261329</v>
      </c>
      <c r="C103" s="206">
        <f t="shared" ref="C103" si="56">IF(AND(D$5-C$5 &lt;&gt; 0,D51 &lt;&gt; 0,C51 &lt;&gt; 0),(EXP(LN(D51/C51)/(D$5-C$5))-1)*100,0)</f>
        <v>-2.8922106700825956</v>
      </c>
      <c r="D103" s="50">
        <f>IF(AND(E$5-D$5 &lt;&gt; 0,E51 &lt;&gt; 0,D51 &lt;&gt; 0),(EXP(LN(E51/D51)/(E$5-D$5))-1)*100,0)</f>
        <v>0.51034166331178632</v>
      </c>
      <c r="E103" s="50">
        <f>IF(AND(F$5-E$5 &lt;&gt; 0,F51 &lt;&gt; 0,E51 &lt;&gt; 0),(EXP(LN(F51/E51)/(F$5-E$5))-1)*100,0)</f>
        <v>0.42140472933416273</v>
      </c>
      <c r="F103" s="206">
        <f>IF(AND(F$5-D$5 &lt;&gt; 0,F51 &lt;&gt; 0,D51 &lt;&gt; 0),(EXP(LN(F51/D51)/(F$5-D$5))-1)*100,0)</f>
        <v>0.45104162653475388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Oxfordshire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9.6657790840886868</v>
      </c>
      <c r="C9" s="330">
        <v>20.254335963523513</v>
      </c>
      <c r="D9" s="330">
        <f>SUM(B9:C9)</f>
        <v>29.9201150476122</v>
      </c>
      <c r="E9" s="331"/>
      <c r="F9" s="330">
        <v>12.855015689697034</v>
      </c>
      <c r="G9" s="330">
        <v>23.320334602106097</v>
      </c>
      <c r="H9" s="330">
        <f>SUM(F9:G9)</f>
        <v>36.175350291803127</v>
      </c>
      <c r="I9" s="331"/>
      <c r="J9" s="330">
        <v>14.95994377752174</v>
      </c>
      <c r="K9" s="330">
        <v>21.176546154523855</v>
      </c>
      <c r="L9" s="330">
        <f>SUM(J9:K9)</f>
        <v>36.136489932045592</v>
      </c>
      <c r="M9" s="236"/>
      <c r="N9" s="328">
        <f>IF(B9&gt;0,(EXP(LN(F9/B9)/($F$6-$B$6))-1)*100,0)</f>
        <v>5.8685949276467086</v>
      </c>
      <c r="O9" s="328">
        <f>IF(F9&gt;0,(EXP(LN(J9/F9)/($J$6-$F$6))-1)*100,0)</f>
        <v>1.0160750272887098</v>
      </c>
      <c r="P9" s="328"/>
      <c r="Q9" s="328">
        <f>IF(C9&gt;0,(EXP(LN(G9/C9)/($F$6-$B$6))-1)*100,0)</f>
        <v>2.8592500625698847</v>
      </c>
      <c r="R9" s="328">
        <f>IF(G9&gt;0,(EXP(LN(K9/G9)/($J$6-$F$6))-1)*100,0)</f>
        <v>-0.64081433021927481</v>
      </c>
      <c r="S9" s="327"/>
      <c r="T9" s="328">
        <f>IF(D9&gt;0,(EXP(LN(H9/D9)/($F$6-$B$6))-1)*100,0)</f>
        <v>3.869943935059017</v>
      </c>
      <c r="U9" s="328">
        <f>IF(H9&gt;0,(EXP(LN(L9/H9)/($J$6-$F$6))-1)*100,0)</f>
        <v>-7.1650730456340739E-3</v>
      </c>
    </row>
    <row r="10" spans="1:21" x14ac:dyDescent="0.2">
      <c r="A10" s="329" t="str">
        <f>name!D5</f>
        <v>12 Other managers and proprietors</v>
      </c>
      <c r="B10" s="330">
        <v>6.0163492066029152</v>
      </c>
      <c r="C10" s="330">
        <v>7.9597583168624508</v>
      </c>
      <c r="D10" s="330">
        <f t="shared" ref="D10:D33" si="0">SUM(B10:C10)</f>
        <v>13.976107523465366</v>
      </c>
      <c r="E10" s="331"/>
      <c r="F10" s="330">
        <v>6.7518565036960707</v>
      </c>
      <c r="G10" s="330">
        <v>7.9620070815531561</v>
      </c>
      <c r="H10" s="330">
        <f t="shared" ref="H10:H33" si="1">SUM(F10:G10)</f>
        <v>14.713863585249227</v>
      </c>
      <c r="I10" s="331"/>
      <c r="J10" s="330">
        <v>7.2635235289485864</v>
      </c>
      <c r="K10" s="330">
        <v>10.234344816247198</v>
      </c>
      <c r="L10" s="330">
        <f t="shared" ref="L10:L33" si="2">SUM(J10:K10)</f>
        <v>17.497868345195783</v>
      </c>
      <c r="M10" s="236"/>
      <c r="N10" s="328">
        <f t="shared" ref="N10:N36" si="3">IF(B10&gt;0,(EXP(LN(F10/B10)/($F$6-$B$6))-1)*100,0)</f>
        <v>2.333548412129316</v>
      </c>
      <c r="O10" s="328">
        <f t="shared" ref="O10:O34" si="4">IF(F10&gt;0,(EXP(LN(J10/F10)/($J$6-$F$6))-1)*100,0)</f>
        <v>0.48817129909095591</v>
      </c>
      <c r="P10" s="328"/>
      <c r="Q10" s="328">
        <f t="shared" ref="Q10:Q34" si="5">IF(C10&gt;0,(EXP(LN(G10/C10)/($F$6-$B$6))-1)*100,0)</f>
        <v>5.6496956787555064E-3</v>
      </c>
      <c r="R10" s="328">
        <f t="shared" ref="R10:R34" si="6">IF(G10&gt;0,(EXP(LN(K10/G10)/($J$6-$F$6))-1)*100,0)</f>
        <v>1.6878735609366258</v>
      </c>
      <c r="S10" s="327"/>
      <c r="T10" s="328">
        <f t="shared" ref="T10:T34" si="7">IF(D10&gt;0,(EXP(LN(H10/D10)/($F$6-$B$6))-1)*100,0)</f>
        <v>1.0341282082379166</v>
      </c>
      <c r="U10" s="328">
        <f t="shared" ref="U10:U34" si="8">IF(H10&gt;0,(EXP(LN(L10/H10)/($J$6-$F$6))-1)*100,0)</f>
        <v>1.1619583219652174</v>
      </c>
    </row>
    <row r="11" spans="1:21" x14ac:dyDescent="0.2">
      <c r="A11" s="329" t="str">
        <f>name!D6</f>
        <v>21 Science, research, engineering and technology professionals</v>
      </c>
      <c r="B11" s="330">
        <v>5.6769604890262677</v>
      </c>
      <c r="C11" s="330">
        <v>20.458691359636095</v>
      </c>
      <c r="D11" s="330">
        <f t="shared" si="0"/>
        <v>26.135651848662363</v>
      </c>
      <c r="E11" s="331"/>
      <c r="F11" s="330">
        <v>7.342198783584946</v>
      </c>
      <c r="G11" s="330">
        <v>22.972987337494388</v>
      </c>
      <c r="H11" s="330">
        <f t="shared" si="1"/>
        <v>30.315186121079336</v>
      </c>
      <c r="I11" s="331"/>
      <c r="J11" s="330">
        <v>12.176933498014098</v>
      </c>
      <c r="K11" s="330">
        <v>30.380535690279864</v>
      </c>
      <c r="L11" s="330">
        <f t="shared" si="2"/>
        <v>42.557469188293965</v>
      </c>
      <c r="M11" s="236"/>
      <c r="N11" s="328">
        <f t="shared" si="3"/>
        <v>5.2790732724029121</v>
      </c>
      <c r="O11" s="328">
        <f t="shared" si="4"/>
        <v>3.4302210966468349</v>
      </c>
      <c r="P11" s="328"/>
      <c r="Q11" s="328">
        <f t="shared" si="5"/>
        <v>2.3453049848964458</v>
      </c>
      <c r="R11" s="328">
        <f t="shared" si="6"/>
        <v>1.8806867145178208</v>
      </c>
      <c r="S11" s="327"/>
      <c r="T11" s="328">
        <f t="shared" si="7"/>
        <v>3.0114215701824376</v>
      </c>
      <c r="U11" s="328">
        <f t="shared" si="8"/>
        <v>2.2871403008292823</v>
      </c>
    </row>
    <row r="12" spans="1:21" x14ac:dyDescent="0.2">
      <c r="A12" s="329" t="str">
        <f>name!D7</f>
        <v>22 Health professionals</v>
      </c>
      <c r="B12" s="330">
        <v>10.998182950097792</v>
      </c>
      <c r="C12" s="330">
        <v>2.9536730043767525</v>
      </c>
      <c r="D12" s="330">
        <f t="shared" si="0"/>
        <v>13.951855954474546</v>
      </c>
      <c r="E12" s="331"/>
      <c r="F12" s="330">
        <v>12.961494232176147</v>
      </c>
      <c r="G12" s="330">
        <v>3.8722707599969826</v>
      </c>
      <c r="H12" s="330">
        <f t="shared" si="1"/>
        <v>16.83376499217313</v>
      </c>
      <c r="I12" s="331"/>
      <c r="J12" s="330">
        <v>13.012818469851835</v>
      </c>
      <c r="K12" s="330">
        <v>3.9837796581101208</v>
      </c>
      <c r="L12" s="330">
        <f t="shared" si="2"/>
        <v>16.996598127961956</v>
      </c>
      <c r="M12" s="236"/>
      <c r="N12" s="328">
        <f t="shared" si="3"/>
        <v>3.3396119139126101</v>
      </c>
      <c r="O12" s="328">
        <f t="shared" si="4"/>
        <v>2.6349656372115504E-2</v>
      </c>
      <c r="P12" s="328"/>
      <c r="Q12" s="328">
        <f t="shared" si="5"/>
        <v>5.5651722355782862</v>
      </c>
      <c r="R12" s="328">
        <f t="shared" si="6"/>
        <v>0.18944546720236488</v>
      </c>
      <c r="S12" s="327"/>
      <c r="T12" s="328">
        <f t="shared" si="7"/>
        <v>3.8268923315034398</v>
      </c>
      <c r="U12" s="328">
        <f t="shared" si="8"/>
        <v>6.419742124821326E-2</v>
      </c>
    </row>
    <row r="13" spans="1:21" x14ac:dyDescent="0.2">
      <c r="A13" s="329" t="str">
        <f>name!D8</f>
        <v>23 Teaching and other educational professionals</v>
      </c>
      <c r="B13" s="330">
        <v>19.032983516629642</v>
      </c>
      <c r="C13" s="330">
        <v>8.5836524345444634</v>
      </c>
      <c r="D13" s="330">
        <f t="shared" si="0"/>
        <v>27.616635951174104</v>
      </c>
      <c r="E13" s="331"/>
      <c r="F13" s="330">
        <v>20.354448777532983</v>
      </c>
      <c r="G13" s="330">
        <v>9.1147339661390401</v>
      </c>
      <c r="H13" s="330">
        <f t="shared" si="1"/>
        <v>29.469182743672022</v>
      </c>
      <c r="I13" s="331"/>
      <c r="J13" s="330">
        <v>20.94681300291904</v>
      </c>
      <c r="K13" s="330">
        <v>9.6055777067873382</v>
      </c>
      <c r="L13" s="330">
        <f t="shared" si="2"/>
        <v>30.55239070970638</v>
      </c>
      <c r="M13" s="236"/>
      <c r="N13" s="328">
        <f t="shared" si="3"/>
        <v>1.3515733276445285</v>
      </c>
      <c r="O13" s="328">
        <f t="shared" si="4"/>
        <v>0.19142972444949891</v>
      </c>
      <c r="P13" s="328"/>
      <c r="Q13" s="328">
        <f t="shared" si="5"/>
        <v>1.2078909203391497</v>
      </c>
      <c r="R13" s="328">
        <f t="shared" si="6"/>
        <v>0.35029021755770273</v>
      </c>
      <c r="S13" s="327"/>
      <c r="T13" s="328">
        <f t="shared" si="7"/>
        <v>1.3070020013602912</v>
      </c>
      <c r="U13" s="328">
        <f t="shared" si="8"/>
        <v>0.24094229142275214</v>
      </c>
    </row>
    <row r="14" spans="1:21" x14ac:dyDescent="0.2">
      <c r="A14" s="329" t="str">
        <f>name!D9</f>
        <v>24 Business, media and public service professionals</v>
      </c>
      <c r="B14" s="330">
        <v>11.00605913375362</v>
      </c>
      <c r="C14" s="330">
        <v>15.540848267395742</v>
      </c>
      <c r="D14" s="330">
        <f t="shared" si="0"/>
        <v>26.546907401149362</v>
      </c>
      <c r="E14" s="331"/>
      <c r="F14" s="330">
        <v>14.333678031369148</v>
      </c>
      <c r="G14" s="330">
        <v>17.62439453766391</v>
      </c>
      <c r="H14" s="330">
        <f t="shared" si="1"/>
        <v>31.958072569033057</v>
      </c>
      <c r="I14" s="331"/>
      <c r="J14" s="330">
        <v>16.916596007732107</v>
      </c>
      <c r="K14" s="330">
        <v>20.249914773828863</v>
      </c>
      <c r="L14" s="330">
        <f t="shared" si="2"/>
        <v>37.166510781560973</v>
      </c>
      <c r="M14" s="236"/>
      <c r="N14" s="328">
        <f t="shared" si="3"/>
        <v>5.4253764886451838</v>
      </c>
      <c r="O14" s="328">
        <f t="shared" si="4"/>
        <v>1.1106779124507193</v>
      </c>
      <c r="P14" s="328"/>
      <c r="Q14" s="328">
        <f t="shared" si="5"/>
        <v>2.5481658783244487</v>
      </c>
      <c r="R14" s="328">
        <f t="shared" si="6"/>
        <v>0.93007583390798398</v>
      </c>
      <c r="S14" s="327"/>
      <c r="T14" s="328">
        <f t="shared" si="7"/>
        <v>3.7799193190167779</v>
      </c>
      <c r="U14" s="328">
        <f t="shared" si="8"/>
        <v>1.0116381175900413</v>
      </c>
    </row>
    <row r="15" spans="1:21" x14ac:dyDescent="0.2">
      <c r="A15" s="329" t="str">
        <f>name!D10</f>
        <v>31 Science, engineering and technology associate professionals</v>
      </c>
      <c r="B15" s="330">
        <v>2.2641431386055038</v>
      </c>
      <c r="C15" s="330">
        <v>4.765465513372364</v>
      </c>
      <c r="D15" s="330">
        <f t="shared" si="0"/>
        <v>7.0296086519778678</v>
      </c>
      <c r="E15" s="331"/>
      <c r="F15" s="330">
        <v>2.773100013266701</v>
      </c>
      <c r="G15" s="330">
        <v>5.9169641307208964</v>
      </c>
      <c r="H15" s="330">
        <f t="shared" si="1"/>
        <v>8.6900641439875983</v>
      </c>
      <c r="I15" s="331"/>
      <c r="J15" s="330">
        <v>3.5322308876091868</v>
      </c>
      <c r="K15" s="330">
        <v>5.4134243481119055</v>
      </c>
      <c r="L15" s="330">
        <f t="shared" si="2"/>
        <v>8.9456552357210928</v>
      </c>
      <c r="M15" s="236"/>
      <c r="N15" s="328">
        <f t="shared" si="3"/>
        <v>4.1387428701804785</v>
      </c>
      <c r="O15" s="328">
        <f t="shared" si="4"/>
        <v>1.626172690367822</v>
      </c>
      <c r="P15" s="328"/>
      <c r="Q15" s="328">
        <f t="shared" si="5"/>
        <v>4.4236143518334714</v>
      </c>
      <c r="R15" s="328">
        <f t="shared" si="6"/>
        <v>-0.59118983875652287</v>
      </c>
      <c r="S15" s="327"/>
      <c r="T15" s="328">
        <f t="shared" si="7"/>
        <v>4.3322003879009419</v>
      </c>
      <c r="U15" s="328">
        <f t="shared" si="8"/>
        <v>0.19343781862266596</v>
      </c>
    </row>
    <row r="16" spans="1:21" x14ac:dyDescent="0.2">
      <c r="A16" s="329" t="str">
        <f>name!D11</f>
        <v>32 Health and social care associate professionals</v>
      </c>
      <c r="B16" s="330">
        <v>5.2522069433394938</v>
      </c>
      <c r="C16" s="330">
        <v>1.2798042793800175</v>
      </c>
      <c r="D16" s="330">
        <f t="shared" si="0"/>
        <v>6.5320112227195111</v>
      </c>
      <c r="E16" s="331"/>
      <c r="F16" s="330">
        <v>6.135580898708378</v>
      </c>
      <c r="G16" s="330">
        <v>1.5128781094785686</v>
      </c>
      <c r="H16" s="330">
        <f t="shared" si="1"/>
        <v>7.648459008186947</v>
      </c>
      <c r="I16" s="331"/>
      <c r="J16" s="330">
        <v>11.324065195976278</v>
      </c>
      <c r="K16" s="330">
        <v>2.2274272410009175</v>
      </c>
      <c r="L16" s="330">
        <f t="shared" si="2"/>
        <v>13.551492436977195</v>
      </c>
      <c r="M16" s="236"/>
      <c r="N16" s="328">
        <f t="shared" si="3"/>
        <v>3.1579662441382661</v>
      </c>
      <c r="O16" s="328">
        <f t="shared" si="4"/>
        <v>4.1701073280736134</v>
      </c>
      <c r="P16" s="328"/>
      <c r="Q16" s="328">
        <f t="shared" si="5"/>
        <v>3.4027469501670016</v>
      </c>
      <c r="R16" s="328">
        <f t="shared" si="6"/>
        <v>2.6124300261231914</v>
      </c>
      <c r="S16" s="327"/>
      <c r="T16" s="328">
        <f t="shared" si="7"/>
        <v>3.2061088404311766</v>
      </c>
      <c r="U16" s="328">
        <f t="shared" si="8"/>
        <v>3.8869219724996684</v>
      </c>
    </row>
    <row r="17" spans="1:21" x14ac:dyDescent="0.2">
      <c r="A17" s="329" t="str">
        <f>name!D12</f>
        <v>33 Protective service occupations</v>
      </c>
      <c r="B17" s="330">
        <v>1.0986436072395742</v>
      </c>
      <c r="C17" s="330">
        <v>3.7452032930194115</v>
      </c>
      <c r="D17" s="330">
        <f t="shared" si="0"/>
        <v>4.8438469002589857</v>
      </c>
      <c r="E17" s="331"/>
      <c r="F17" s="330">
        <v>1.3715560455874818</v>
      </c>
      <c r="G17" s="330">
        <v>3.7429403280524429</v>
      </c>
      <c r="H17" s="330">
        <f t="shared" si="1"/>
        <v>5.1144963736399252</v>
      </c>
      <c r="I17" s="331"/>
      <c r="J17" s="330">
        <v>1.6169323944395253</v>
      </c>
      <c r="K17" s="330">
        <v>3.2210719240090344</v>
      </c>
      <c r="L17" s="330">
        <f t="shared" si="2"/>
        <v>4.8380043184485597</v>
      </c>
      <c r="M17" s="236"/>
      <c r="N17" s="328">
        <f t="shared" si="3"/>
        <v>4.5373159473842462</v>
      </c>
      <c r="O17" s="328">
        <f t="shared" si="4"/>
        <v>1.1032741757584619</v>
      </c>
      <c r="P17" s="328"/>
      <c r="Q17" s="328">
        <f t="shared" si="5"/>
        <v>-1.2087525984372238E-2</v>
      </c>
      <c r="R17" s="328">
        <f t="shared" si="6"/>
        <v>-0.99605476413545668</v>
      </c>
      <c r="S17" s="327"/>
      <c r="T17" s="328">
        <f t="shared" si="7"/>
        <v>1.0933279144476282</v>
      </c>
      <c r="U17" s="328">
        <f t="shared" si="8"/>
        <v>-0.36982531599039081</v>
      </c>
    </row>
    <row r="18" spans="1:21" x14ac:dyDescent="0.2">
      <c r="A18" s="329" t="str">
        <f>name!D13</f>
        <v>34 Culture, media and sports occupations</v>
      </c>
      <c r="B18" s="330">
        <v>4.8845183492568793</v>
      </c>
      <c r="C18" s="330">
        <v>5.4003943908870395</v>
      </c>
      <c r="D18" s="330">
        <f t="shared" si="0"/>
        <v>10.28491274014392</v>
      </c>
      <c r="E18" s="331"/>
      <c r="F18" s="330">
        <v>5.3257870205464117</v>
      </c>
      <c r="G18" s="330">
        <v>4.8228734757864302</v>
      </c>
      <c r="H18" s="330">
        <f t="shared" si="1"/>
        <v>10.148660496332841</v>
      </c>
      <c r="I18" s="331"/>
      <c r="J18" s="330">
        <v>5.186033954374027</v>
      </c>
      <c r="K18" s="330">
        <v>4.6915672154563284</v>
      </c>
      <c r="L18" s="330">
        <f t="shared" si="2"/>
        <v>9.8776011698303563</v>
      </c>
      <c r="M18" s="236"/>
      <c r="N18" s="328">
        <f t="shared" si="3"/>
        <v>1.7448439199652999</v>
      </c>
      <c r="O18" s="328">
        <f t="shared" si="4"/>
        <v>-0.17711805085952603</v>
      </c>
      <c r="P18" s="327"/>
      <c r="Q18" s="328">
        <f t="shared" si="5"/>
        <v>-2.2366492419397588</v>
      </c>
      <c r="R18" s="328">
        <f t="shared" si="6"/>
        <v>-0.18385224776448217</v>
      </c>
      <c r="S18" s="327"/>
      <c r="T18" s="328">
        <f t="shared" si="7"/>
        <v>-0.26637085973443275</v>
      </c>
      <c r="U18" s="328">
        <f t="shared" si="8"/>
        <v>-0.18031750076735742</v>
      </c>
    </row>
    <row r="19" spans="1:21" x14ac:dyDescent="0.2">
      <c r="A19" s="329" t="str">
        <f>name!D14</f>
        <v>35 Business and public service associate professionals</v>
      </c>
      <c r="B19" s="330">
        <v>12.252242419786377</v>
      </c>
      <c r="C19" s="330">
        <v>13.145276376160657</v>
      </c>
      <c r="D19" s="330">
        <f t="shared" si="0"/>
        <v>25.397518795947036</v>
      </c>
      <c r="E19" s="331"/>
      <c r="F19" s="330">
        <v>13.546022014226294</v>
      </c>
      <c r="G19" s="330">
        <v>14.263727812131748</v>
      </c>
      <c r="H19" s="330">
        <f t="shared" si="1"/>
        <v>27.809749826358043</v>
      </c>
      <c r="I19" s="331"/>
      <c r="J19" s="330">
        <v>15.454280838571917</v>
      </c>
      <c r="K19" s="330">
        <v>14.857055669329606</v>
      </c>
      <c r="L19" s="330">
        <f t="shared" si="2"/>
        <v>30.311336507901522</v>
      </c>
      <c r="M19" s="236"/>
      <c r="N19" s="328">
        <f t="shared" si="3"/>
        <v>2.0279684504308504</v>
      </c>
      <c r="O19" s="328">
        <f t="shared" si="4"/>
        <v>0.88249197478869057</v>
      </c>
      <c r="P19" s="327"/>
      <c r="Q19" s="328">
        <f t="shared" si="5"/>
        <v>1.6465550308693455</v>
      </c>
      <c r="R19" s="328">
        <f t="shared" si="6"/>
        <v>0.27206999671089971</v>
      </c>
      <c r="S19" s="327"/>
      <c r="T19" s="328">
        <f t="shared" si="7"/>
        <v>1.831269570546934</v>
      </c>
      <c r="U19" s="328">
        <f t="shared" si="8"/>
        <v>0.57588596646700463</v>
      </c>
    </row>
    <row r="20" spans="1:21" x14ac:dyDescent="0.2">
      <c r="A20" s="329" t="str">
        <f>name!D15</f>
        <v>41 Administrative occupations</v>
      </c>
      <c r="B20" s="330">
        <v>24.865578564594415</v>
      </c>
      <c r="C20" s="330">
        <v>8.0365042405362512</v>
      </c>
      <c r="D20" s="330">
        <f t="shared" si="0"/>
        <v>32.902082805130668</v>
      </c>
      <c r="E20" s="331"/>
      <c r="F20" s="330">
        <v>24.30862178545836</v>
      </c>
      <c r="G20" s="330">
        <v>8.8283424262956363</v>
      </c>
      <c r="H20" s="330">
        <f t="shared" si="1"/>
        <v>33.136964211753998</v>
      </c>
      <c r="I20" s="331"/>
      <c r="J20" s="330">
        <v>22.243552836615319</v>
      </c>
      <c r="K20" s="330">
        <v>9.9926853913761775</v>
      </c>
      <c r="L20" s="330">
        <f t="shared" si="2"/>
        <v>32.236238227991493</v>
      </c>
      <c r="M20" s="236"/>
      <c r="N20" s="328">
        <f t="shared" si="3"/>
        <v>-0.45204253270789696</v>
      </c>
      <c r="O20" s="328">
        <f t="shared" si="4"/>
        <v>-0.59011120971641517</v>
      </c>
      <c r="P20" s="327"/>
      <c r="Q20" s="328">
        <f t="shared" si="5"/>
        <v>1.897234724506025</v>
      </c>
      <c r="R20" s="328">
        <f t="shared" si="6"/>
        <v>0.82932727742630608</v>
      </c>
      <c r="S20" s="327"/>
      <c r="T20" s="328">
        <f t="shared" si="7"/>
        <v>0.14237004870456538</v>
      </c>
      <c r="U20" s="328">
        <f t="shared" si="8"/>
        <v>-0.18355248459583917</v>
      </c>
    </row>
    <row r="21" spans="1:21" x14ac:dyDescent="0.2">
      <c r="A21" s="329" t="str">
        <f>name!D16</f>
        <v>42 Secretarial and related occupations</v>
      </c>
      <c r="B21" s="330">
        <v>10.251838407363174</v>
      </c>
      <c r="C21" s="330">
        <v>0.46939386137959088</v>
      </c>
      <c r="D21" s="330">
        <f t="shared" si="0"/>
        <v>10.721232268742764</v>
      </c>
      <c r="E21" s="331"/>
      <c r="F21" s="330">
        <v>8.9750247272051968</v>
      </c>
      <c r="G21" s="330">
        <v>0.35202604365859164</v>
      </c>
      <c r="H21" s="330">
        <f t="shared" si="1"/>
        <v>9.3270507708637886</v>
      </c>
      <c r="I21" s="331"/>
      <c r="J21" s="330">
        <v>5.9638595088125355</v>
      </c>
      <c r="K21" s="330">
        <v>0.38049925799689277</v>
      </c>
      <c r="L21" s="330">
        <f t="shared" si="2"/>
        <v>6.3443587668094281</v>
      </c>
      <c r="M21" s="236"/>
      <c r="N21" s="328">
        <f t="shared" si="3"/>
        <v>-2.6251547840809852</v>
      </c>
      <c r="O21" s="328">
        <f t="shared" si="4"/>
        <v>-2.6880631360436946</v>
      </c>
      <c r="P21" s="327"/>
      <c r="Q21" s="328">
        <f t="shared" si="5"/>
        <v>-5.5922868467792046</v>
      </c>
      <c r="R21" s="328">
        <f t="shared" si="6"/>
        <v>0.51987378977318421</v>
      </c>
      <c r="S21" s="327"/>
      <c r="T21" s="328">
        <f t="shared" si="7"/>
        <v>-2.7476896796188699</v>
      </c>
      <c r="U21" s="328">
        <f t="shared" si="8"/>
        <v>-2.5363003461624234</v>
      </c>
    </row>
    <row r="22" spans="1:21" x14ac:dyDescent="0.2">
      <c r="A22" s="329" t="str">
        <f>name!D17</f>
        <v>51 Skilled agricultural and related trades</v>
      </c>
      <c r="B22" s="330">
        <v>0.82709500696481031</v>
      </c>
      <c r="C22" s="330">
        <v>2.7732679711998793</v>
      </c>
      <c r="D22" s="330">
        <f t="shared" si="0"/>
        <v>3.6003629781646898</v>
      </c>
      <c r="E22" s="331"/>
      <c r="F22" s="330">
        <v>0.80350775483942427</v>
      </c>
      <c r="G22" s="330">
        <v>2.4021621006802762</v>
      </c>
      <c r="H22" s="330">
        <f t="shared" si="1"/>
        <v>3.2056698555197007</v>
      </c>
      <c r="I22" s="331"/>
      <c r="J22" s="330">
        <v>1.1128800848026419</v>
      </c>
      <c r="K22" s="330">
        <v>2.683760960159852</v>
      </c>
      <c r="L22" s="330">
        <f t="shared" si="2"/>
        <v>3.7966410449624939</v>
      </c>
      <c r="M22" s="236"/>
      <c r="N22" s="328">
        <f t="shared" si="3"/>
        <v>-0.57698368702614466</v>
      </c>
      <c r="O22" s="328">
        <f t="shared" si="4"/>
        <v>2.1952130080667764</v>
      </c>
      <c r="P22" s="327"/>
      <c r="Q22" s="328">
        <f t="shared" si="5"/>
        <v>-2.8322615089202641</v>
      </c>
      <c r="R22" s="328">
        <f t="shared" si="6"/>
        <v>0.74173698793016385</v>
      </c>
      <c r="S22" s="327"/>
      <c r="T22" s="328">
        <f t="shared" si="7"/>
        <v>-2.2955147075996996</v>
      </c>
      <c r="U22" s="328">
        <f t="shared" si="8"/>
        <v>1.1343567040447589</v>
      </c>
    </row>
    <row r="23" spans="1:21" x14ac:dyDescent="0.2">
      <c r="A23" s="329" t="str">
        <f>name!D18</f>
        <v>52 Skilled metal, electrical and electronic trades</v>
      </c>
      <c r="B23" s="330">
        <v>0.30090736075118485</v>
      </c>
      <c r="C23" s="330">
        <v>12.283337488193682</v>
      </c>
      <c r="D23" s="330">
        <f t="shared" si="0"/>
        <v>12.584244848944866</v>
      </c>
      <c r="E23" s="331"/>
      <c r="F23" s="330">
        <v>0.38415427873957203</v>
      </c>
      <c r="G23" s="330">
        <v>11.319689872876031</v>
      </c>
      <c r="H23" s="330">
        <f t="shared" si="1"/>
        <v>11.703844151615604</v>
      </c>
      <c r="I23" s="331"/>
      <c r="J23" s="330">
        <v>0.93183772061899939</v>
      </c>
      <c r="K23" s="330">
        <v>10.585407328328472</v>
      </c>
      <c r="L23" s="330">
        <f t="shared" si="2"/>
        <v>11.517245048947471</v>
      </c>
      <c r="M23" s="236"/>
      <c r="N23" s="328">
        <f t="shared" si="3"/>
        <v>5.0061106069748007</v>
      </c>
      <c r="O23" s="328">
        <f t="shared" si="4"/>
        <v>6.0854055065216794</v>
      </c>
      <c r="P23" s="327"/>
      <c r="Q23" s="328">
        <f t="shared" si="5"/>
        <v>-1.6207224824343558</v>
      </c>
      <c r="R23" s="328">
        <f t="shared" si="6"/>
        <v>-0.44611719779701353</v>
      </c>
      <c r="S23" s="327"/>
      <c r="T23" s="328">
        <f t="shared" si="7"/>
        <v>-1.4400954830856127</v>
      </c>
      <c r="U23" s="328">
        <f t="shared" si="8"/>
        <v>-0.10708839404691695</v>
      </c>
    </row>
    <row r="24" spans="1:21" x14ac:dyDescent="0.2">
      <c r="A24" s="329" t="str">
        <f>name!D19</f>
        <v>53 Skilled construction and building trades</v>
      </c>
      <c r="B24" s="330">
        <v>0.17689136343591058</v>
      </c>
      <c r="C24" s="330">
        <v>10.858125362908357</v>
      </c>
      <c r="D24" s="330">
        <f t="shared" si="0"/>
        <v>11.035016726344267</v>
      </c>
      <c r="E24" s="331"/>
      <c r="F24" s="330">
        <v>0.2126926599440791</v>
      </c>
      <c r="G24" s="330">
        <v>9.8049817933152852</v>
      </c>
      <c r="H24" s="330">
        <f t="shared" si="1"/>
        <v>10.017674453259364</v>
      </c>
      <c r="I24" s="331"/>
      <c r="J24" s="330">
        <v>0.16863351379541128</v>
      </c>
      <c r="K24" s="330">
        <v>9.1996974322966363</v>
      </c>
      <c r="L24" s="330">
        <f t="shared" si="2"/>
        <v>9.3683309460920476</v>
      </c>
      <c r="M24" s="236"/>
      <c r="N24" s="328">
        <f t="shared" si="3"/>
        <v>3.755033424547527</v>
      </c>
      <c r="O24" s="328">
        <f t="shared" si="4"/>
        <v>-1.5355576143625926</v>
      </c>
      <c r="P24" s="327"/>
      <c r="Q24" s="328">
        <f t="shared" si="5"/>
        <v>-2.0197850205030177</v>
      </c>
      <c r="R24" s="328">
        <f t="shared" si="6"/>
        <v>-0.42389904785791188</v>
      </c>
      <c r="S24" s="327"/>
      <c r="T24" s="328">
        <f t="shared" si="7"/>
        <v>-1.9158610981918067</v>
      </c>
      <c r="U24" s="328">
        <f t="shared" si="8"/>
        <v>-0.44577695358649638</v>
      </c>
    </row>
    <row r="25" spans="1:21" x14ac:dyDescent="0.2">
      <c r="A25" s="329" t="str">
        <f>name!D20</f>
        <v>54 Textiles, printing and other skilled trades</v>
      </c>
      <c r="B25" s="330">
        <v>3.5309834999092486</v>
      </c>
      <c r="C25" s="330">
        <v>5.796561032116422</v>
      </c>
      <c r="D25" s="330">
        <f t="shared" si="0"/>
        <v>9.3275445320256711</v>
      </c>
      <c r="E25" s="331"/>
      <c r="F25" s="330">
        <v>3.3822009537534479</v>
      </c>
      <c r="G25" s="330">
        <v>4.4977372775205673</v>
      </c>
      <c r="H25" s="330">
        <f t="shared" si="1"/>
        <v>7.8799382312740152</v>
      </c>
      <c r="I25" s="331"/>
      <c r="J25" s="330">
        <v>3.8401165421546488</v>
      </c>
      <c r="K25" s="330">
        <v>5.187969067748698</v>
      </c>
      <c r="L25" s="330">
        <f t="shared" si="2"/>
        <v>9.0280856099033464</v>
      </c>
      <c r="M25" s="236"/>
      <c r="N25" s="328">
        <f t="shared" si="3"/>
        <v>-0.85729958212674706</v>
      </c>
      <c r="O25" s="328">
        <f t="shared" si="4"/>
        <v>0.85009999047918061</v>
      </c>
      <c r="P25" s="327"/>
      <c r="Q25" s="328">
        <f t="shared" si="5"/>
        <v>-4.947239476723519</v>
      </c>
      <c r="R25" s="328">
        <f t="shared" si="6"/>
        <v>0.95632962551299716</v>
      </c>
      <c r="S25" s="327"/>
      <c r="T25" s="328">
        <f t="shared" si="7"/>
        <v>-3.3167821352178994</v>
      </c>
      <c r="U25" s="328">
        <f t="shared" si="8"/>
        <v>0.91092574671072235</v>
      </c>
    </row>
    <row r="26" spans="1:21" x14ac:dyDescent="0.2">
      <c r="A26" s="329" t="str">
        <f>name!D21</f>
        <v>61 Caring personal service occupations</v>
      </c>
      <c r="B26" s="330">
        <v>26.584241180988187</v>
      </c>
      <c r="C26" s="330">
        <v>5.7178867187773292</v>
      </c>
      <c r="D26" s="330">
        <f t="shared" si="0"/>
        <v>32.302127899765516</v>
      </c>
      <c r="E26" s="331"/>
      <c r="F26" s="330">
        <v>26.18777737110404</v>
      </c>
      <c r="G26" s="330">
        <v>5.7090626056274649</v>
      </c>
      <c r="H26" s="330">
        <f t="shared" si="1"/>
        <v>31.896839976731506</v>
      </c>
      <c r="I26" s="331"/>
      <c r="J26" s="330">
        <v>27.435321472036499</v>
      </c>
      <c r="K26" s="330">
        <v>7.9078764358658589</v>
      </c>
      <c r="L26" s="330">
        <f t="shared" si="2"/>
        <v>35.343197907902358</v>
      </c>
      <c r="M26" s="236"/>
      <c r="N26" s="328">
        <f t="shared" si="3"/>
        <v>-0.30006518300608187</v>
      </c>
      <c r="O26" s="328">
        <f t="shared" si="4"/>
        <v>0.31073845189046878</v>
      </c>
      <c r="P26" s="327"/>
      <c r="Q26" s="328">
        <f t="shared" si="5"/>
        <v>-3.0884016241639056E-2</v>
      </c>
      <c r="R26" s="328">
        <f t="shared" si="6"/>
        <v>2.1957898569279877</v>
      </c>
      <c r="S26" s="327"/>
      <c r="T26" s="328">
        <f t="shared" si="7"/>
        <v>-0.25220468254091299</v>
      </c>
      <c r="U26" s="328">
        <f t="shared" si="8"/>
        <v>0.68633796368617883</v>
      </c>
    </row>
    <row r="27" spans="1:21" x14ac:dyDescent="0.2">
      <c r="A27" s="329" t="str">
        <f>name!D22</f>
        <v>62 Leisure, travel and related personal service occupations</v>
      </c>
      <c r="B27" s="330">
        <v>7.0710646727604773</v>
      </c>
      <c r="C27" s="330">
        <v>3.0937198127457246</v>
      </c>
      <c r="D27" s="330">
        <f t="shared" si="0"/>
        <v>10.164784485506202</v>
      </c>
      <c r="E27" s="331"/>
      <c r="F27" s="330">
        <v>6.6382325221277698</v>
      </c>
      <c r="G27" s="330">
        <v>3.0014540887433481</v>
      </c>
      <c r="H27" s="330">
        <f t="shared" si="1"/>
        <v>9.6396866108711183</v>
      </c>
      <c r="I27" s="331"/>
      <c r="J27" s="330">
        <v>5.9865855351493513</v>
      </c>
      <c r="K27" s="330">
        <v>3.2593041928306419</v>
      </c>
      <c r="L27" s="330">
        <f t="shared" si="2"/>
        <v>9.2458897279799928</v>
      </c>
      <c r="M27" s="236"/>
      <c r="N27" s="328">
        <f t="shared" si="3"/>
        <v>-1.2553601252983992</v>
      </c>
      <c r="O27" s="328">
        <f t="shared" si="4"/>
        <v>-0.6864631335649074</v>
      </c>
      <c r="P27" s="327"/>
      <c r="Q27" s="328">
        <f t="shared" si="5"/>
        <v>-0.60371670872085836</v>
      </c>
      <c r="R27" s="328">
        <f t="shared" si="6"/>
        <v>0.55095800386133487</v>
      </c>
      <c r="S27" s="327"/>
      <c r="T27" s="328">
        <f t="shared" si="7"/>
        <v>-1.0552061506744148</v>
      </c>
      <c r="U27" s="328">
        <f t="shared" si="8"/>
        <v>-0.27767709406326668</v>
      </c>
    </row>
    <row r="28" spans="1:21" x14ac:dyDescent="0.2">
      <c r="A28" s="329" t="str">
        <f>name!D23</f>
        <v>63 Community and civil enforcement occupations</v>
      </c>
      <c r="B28" s="330">
        <v>0.1085664656223303</v>
      </c>
      <c r="C28" s="330">
        <v>0.3198522269525752</v>
      </c>
      <c r="D28" s="330">
        <f t="shared" si="0"/>
        <v>0.4284186925749055</v>
      </c>
      <c r="E28" s="331"/>
      <c r="F28" s="330">
        <v>0.1116522725467779</v>
      </c>
      <c r="G28" s="330">
        <v>0.34068429111093929</v>
      </c>
      <c r="H28" s="330">
        <f t="shared" si="1"/>
        <v>0.45233656365771718</v>
      </c>
      <c r="I28" s="331"/>
      <c r="J28" s="330">
        <v>0.15528987667054123</v>
      </c>
      <c r="K28" s="330">
        <v>0.21918314316556689</v>
      </c>
      <c r="L28" s="330">
        <f>SUM(J28:K28)</f>
        <v>0.37447301983610815</v>
      </c>
      <c r="M28" s="236"/>
      <c r="N28" s="328">
        <f t="shared" si="3"/>
        <v>0.56210914755983055</v>
      </c>
      <c r="O28" s="328">
        <f t="shared" si="4"/>
        <v>2.2237256450013065</v>
      </c>
      <c r="P28" s="327"/>
      <c r="Q28" s="328">
        <f t="shared" si="5"/>
        <v>1.2699384435302719</v>
      </c>
      <c r="R28" s="328">
        <f t="shared" si="6"/>
        <v>-2.8975168303026266</v>
      </c>
      <c r="S28" s="327"/>
      <c r="T28" s="328">
        <f t="shared" si="7"/>
        <v>1.0924347948599866</v>
      </c>
      <c r="U28" s="328">
        <f t="shared" si="8"/>
        <v>-1.2514813857387397</v>
      </c>
    </row>
    <row r="29" spans="1:21" x14ac:dyDescent="0.2">
      <c r="A29" s="329" t="str">
        <f>name!D24</f>
        <v>71 Sales occupations</v>
      </c>
      <c r="B29" s="330">
        <v>13.427403656782023</v>
      </c>
      <c r="C29" s="330">
        <v>10.030815095701092</v>
      </c>
      <c r="D29" s="330">
        <f t="shared" si="0"/>
        <v>23.458218752483113</v>
      </c>
      <c r="E29" s="331"/>
      <c r="F29" s="330">
        <v>12.997078420402744</v>
      </c>
      <c r="G29" s="330">
        <v>10.569276400578858</v>
      </c>
      <c r="H29" s="330">
        <f t="shared" si="1"/>
        <v>23.566354820981601</v>
      </c>
      <c r="I29" s="331"/>
      <c r="J29" s="330">
        <v>12.062487299747954</v>
      </c>
      <c r="K29" s="330">
        <v>10.74497139593586</v>
      </c>
      <c r="L29" s="330">
        <f t="shared" si="2"/>
        <v>22.807458695683813</v>
      </c>
      <c r="M29" s="236"/>
      <c r="N29" s="328">
        <f t="shared" si="3"/>
        <v>-0.6493440382802973</v>
      </c>
      <c r="O29" s="328">
        <f t="shared" si="4"/>
        <v>-0.49625908897417137</v>
      </c>
      <c r="P29" s="327"/>
      <c r="Q29" s="328">
        <f t="shared" si="5"/>
        <v>1.0512769959445833</v>
      </c>
      <c r="R29" s="328">
        <f t="shared" si="6"/>
        <v>0.10997061215463066</v>
      </c>
      <c r="S29" s="327"/>
      <c r="T29" s="328">
        <f t="shared" si="7"/>
        <v>9.2025083482294434E-2</v>
      </c>
      <c r="U29" s="328">
        <f t="shared" si="8"/>
        <v>-0.21797830427718878</v>
      </c>
    </row>
    <row r="30" spans="1:21" x14ac:dyDescent="0.2">
      <c r="A30" s="329" t="str">
        <f>name!D25</f>
        <v>72 Customer service occupations</v>
      </c>
      <c r="B30" s="330">
        <v>3.4531761223736654</v>
      </c>
      <c r="C30" s="330">
        <v>1.9027575498560563</v>
      </c>
      <c r="D30" s="330">
        <f t="shared" si="0"/>
        <v>5.3559336722297219</v>
      </c>
      <c r="E30" s="331"/>
      <c r="F30" s="330">
        <v>3.9757217628842447</v>
      </c>
      <c r="G30" s="330">
        <v>2.0723343835982453</v>
      </c>
      <c r="H30" s="330">
        <f t="shared" si="1"/>
        <v>6.04805614648249</v>
      </c>
      <c r="I30" s="331"/>
      <c r="J30" s="330">
        <v>4.4660599886944086</v>
      </c>
      <c r="K30" s="330">
        <v>3.135569209573839</v>
      </c>
      <c r="L30" s="330">
        <f t="shared" si="2"/>
        <v>7.6016291982682471</v>
      </c>
      <c r="M30" s="236"/>
      <c r="N30" s="328">
        <f t="shared" si="3"/>
        <v>2.8583257136924667</v>
      </c>
      <c r="O30" s="328">
        <f t="shared" si="4"/>
        <v>0.778348696142106</v>
      </c>
      <c r="P30" s="327"/>
      <c r="Q30" s="328">
        <f t="shared" si="5"/>
        <v>1.722090257006692</v>
      </c>
      <c r="R30" s="328">
        <f t="shared" si="6"/>
        <v>2.7993662381674778</v>
      </c>
      <c r="S30" s="327"/>
      <c r="T30" s="328">
        <f t="shared" si="7"/>
        <v>2.4604183608536667</v>
      </c>
      <c r="U30" s="328">
        <f t="shared" si="8"/>
        <v>1.5358458617547921</v>
      </c>
    </row>
    <row r="31" spans="1:21" x14ac:dyDescent="0.2">
      <c r="A31" s="329" t="str">
        <f>name!D26</f>
        <v>81 Process, plant and machine operatives</v>
      </c>
      <c r="B31" s="330">
        <v>1.0288351179448316</v>
      </c>
      <c r="C31" s="330">
        <v>5.0607934182011327</v>
      </c>
      <c r="D31" s="330">
        <f t="shared" si="0"/>
        <v>6.0896285361459643</v>
      </c>
      <c r="E31" s="331"/>
      <c r="F31" s="330">
        <v>0.93712591247694388</v>
      </c>
      <c r="G31" s="330">
        <v>4.6674659577857467</v>
      </c>
      <c r="H31" s="330">
        <f t="shared" si="1"/>
        <v>5.6045918702626905</v>
      </c>
      <c r="I31" s="331"/>
      <c r="J31" s="330">
        <v>1.0853819393279887</v>
      </c>
      <c r="K31" s="330">
        <v>4.5532545081060984</v>
      </c>
      <c r="L31" s="330">
        <f t="shared" si="2"/>
        <v>5.6386364474340871</v>
      </c>
      <c r="M31" s="236"/>
      <c r="N31" s="328">
        <f t="shared" si="3"/>
        <v>-1.849970749578711</v>
      </c>
      <c r="O31" s="328">
        <f t="shared" si="4"/>
        <v>0.98393963438574428</v>
      </c>
      <c r="P31" s="327"/>
      <c r="Q31" s="328">
        <f t="shared" si="5"/>
        <v>-1.6051178560576251</v>
      </c>
      <c r="R31" s="328">
        <f t="shared" si="6"/>
        <v>-0.1650240131733649</v>
      </c>
      <c r="S31" s="327"/>
      <c r="T31" s="328">
        <f t="shared" si="7"/>
        <v>-1.6463145560765668</v>
      </c>
      <c r="U31" s="328">
        <f t="shared" si="8"/>
        <v>4.0381704979197686E-2</v>
      </c>
    </row>
    <row r="32" spans="1:21" x14ac:dyDescent="0.2">
      <c r="A32" s="329" t="str">
        <f>name!D27</f>
        <v>82 Transport and mobile machine drivers and operatives</v>
      </c>
      <c r="B32" s="330">
        <v>1.2593022324114689</v>
      </c>
      <c r="C32" s="330">
        <v>10.59521190556689</v>
      </c>
      <c r="D32" s="330">
        <f t="shared" si="0"/>
        <v>11.854514137978359</v>
      </c>
      <c r="E32" s="331"/>
      <c r="F32" s="330">
        <v>1.071387911100725</v>
      </c>
      <c r="G32" s="330">
        <v>10.260756321679123</v>
      </c>
      <c r="H32" s="330">
        <f t="shared" si="1"/>
        <v>11.332144232779848</v>
      </c>
      <c r="I32" s="331"/>
      <c r="J32" s="330">
        <v>1.5358677969797971</v>
      </c>
      <c r="K32" s="330">
        <v>9.8861126796208012</v>
      </c>
      <c r="L32" s="330">
        <f t="shared" si="2"/>
        <v>11.421980476600599</v>
      </c>
      <c r="M32" s="236"/>
      <c r="N32" s="328">
        <f t="shared" si="3"/>
        <v>-3.1803844764495048</v>
      </c>
      <c r="O32" s="328">
        <f t="shared" si="4"/>
        <v>2.4299921696628868</v>
      </c>
      <c r="P32" s="327"/>
      <c r="Q32" s="328">
        <f t="shared" si="5"/>
        <v>-0.63945948891395155</v>
      </c>
      <c r="R32" s="328">
        <f t="shared" si="6"/>
        <v>-0.24766307351136163</v>
      </c>
      <c r="S32" s="327"/>
      <c r="T32" s="328">
        <f t="shared" si="7"/>
        <v>-0.89725889352262334</v>
      </c>
      <c r="U32" s="328">
        <f t="shared" si="8"/>
        <v>5.2655866033224363E-2</v>
      </c>
    </row>
    <row r="33" spans="1:21" x14ac:dyDescent="0.2">
      <c r="A33" s="329" t="str">
        <f>name!D28</f>
        <v>91 Elementary trades and related occupations</v>
      </c>
      <c r="B33" s="330">
        <v>1.0019506445523181</v>
      </c>
      <c r="C33" s="330">
        <v>4.1131988587123169</v>
      </c>
      <c r="D33" s="330">
        <f t="shared" si="0"/>
        <v>5.115149503264635</v>
      </c>
      <c r="E33" s="331"/>
      <c r="F33" s="330">
        <v>0.71394793864478301</v>
      </c>
      <c r="G33" s="330">
        <v>3.4701122960061648</v>
      </c>
      <c r="H33" s="330">
        <f t="shared" si="1"/>
        <v>4.1840602346509481</v>
      </c>
      <c r="I33" s="331"/>
      <c r="J33" s="330">
        <v>3.5150676876602271</v>
      </c>
      <c r="K33" s="330">
        <v>5.1952152363088482</v>
      </c>
      <c r="L33" s="330">
        <f t="shared" si="2"/>
        <v>8.7102829239690749</v>
      </c>
      <c r="M33" s="236"/>
      <c r="N33" s="328">
        <f t="shared" si="3"/>
        <v>-6.553284120073755</v>
      </c>
      <c r="O33" s="328">
        <f t="shared" si="4"/>
        <v>11.211869964451227</v>
      </c>
      <c r="P33" s="327"/>
      <c r="Q33" s="328">
        <f t="shared" si="5"/>
        <v>-3.3431217515296541</v>
      </c>
      <c r="R33" s="328">
        <f t="shared" si="6"/>
        <v>2.7268570657173363</v>
      </c>
      <c r="S33" s="327"/>
      <c r="T33" s="328">
        <f t="shared" si="7"/>
        <v>-3.9388195216472299</v>
      </c>
      <c r="U33" s="328">
        <f t="shared" si="8"/>
        <v>5.0095882493422561</v>
      </c>
    </row>
    <row r="34" spans="1:21" x14ac:dyDescent="0.2">
      <c r="A34" s="329" t="str">
        <f>name!D29</f>
        <v>92 Elementary administration and service occupations</v>
      </c>
      <c r="B34" s="330">
        <v>21.298343088570359</v>
      </c>
      <c r="C34" s="330">
        <v>17.872225034542939</v>
      </c>
      <c r="D34" s="330">
        <f t="shared" ref="D34" si="9">SUM(B34:C34)</f>
        <v>39.170568123113298</v>
      </c>
      <c r="E34" s="331"/>
      <c r="F34" s="330">
        <v>20.040722521033491</v>
      </c>
      <c r="G34" s="330">
        <v>16.845215196747109</v>
      </c>
      <c r="H34" s="330">
        <f t="shared" ref="H34" si="10">SUM(F34:G34)</f>
        <v>36.8859377177806</v>
      </c>
      <c r="I34" s="331"/>
      <c r="J34" s="330">
        <v>16.263697658125594</v>
      </c>
      <c r="K34" s="330">
        <v>15.221437545850511</v>
      </c>
      <c r="L34" s="330">
        <f t="shared" ref="L34" si="11">SUM(J34:K34)</f>
        <v>31.485135203976107</v>
      </c>
      <c r="M34" s="236"/>
      <c r="N34" s="328">
        <f t="shared" si="3"/>
        <v>-1.209880389966167</v>
      </c>
      <c r="O34" s="328">
        <f t="shared" si="4"/>
        <v>-1.3825592551598986</v>
      </c>
      <c r="P34" s="327"/>
      <c r="Q34" s="328">
        <f t="shared" si="5"/>
        <v>-1.1766463671275984</v>
      </c>
      <c r="R34" s="328">
        <f t="shared" si="6"/>
        <v>-0.67346765833883326</v>
      </c>
      <c r="S34" s="327"/>
      <c r="T34" s="328">
        <f t="shared" si="7"/>
        <v>-1.1947112660539494</v>
      </c>
      <c r="U34" s="328">
        <f t="shared" si="8"/>
        <v>-1.049882193323326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203.33424622345115</v>
      </c>
      <c r="C36" s="333">
        <f t="shared" ref="C36:D36" si="12">SUM(C9:C34)</f>
        <v>203.01075377654871</v>
      </c>
      <c r="D36" s="333">
        <f t="shared" si="12"/>
        <v>406.34499999999991</v>
      </c>
      <c r="E36" s="333"/>
      <c r="F36" s="333">
        <f>SUM(F9:F34)</f>
        <v>214.49058680265321</v>
      </c>
      <c r="G36" s="333">
        <f t="shared" ref="G36:H36" si="13">SUM(G9:G34)</f>
        <v>209.26741319734703</v>
      </c>
      <c r="H36" s="333">
        <f t="shared" si="13"/>
        <v>423.75800000000021</v>
      </c>
      <c r="I36" s="333"/>
      <c r="J36" s="333">
        <f>SUM(J9:J34)</f>
        <v>229.15681101715023</v>
      </c>
      <c r="K36" s="333">
        <f t="shared" ref="K36:L36" si="14">SUM(K9:K34)</f>
        <v>224.19418898284979</v>
      </c>
      <c r="L36" s="333">
        <f t="shared" si="14"/>
        <v>453.351</v>
      </c>
      <c r="M36" s="258"/>
      <c r="N36" s="334">
        <f t="shared" si="3"/>
        <v>1.0740205319758722</v>
      </c>
      <c r="O36" s="334">
        <f>IF(F36&gt;0,(EXP(LN(J36/F36)/($J$6-$F$6))-1)*100,0)</f>
        <v>0.44191143104526098</v>
      </c>
      <c r="P36" s="335"/>
      <c r="Q36" s="334">
        <f t="shared" ref="Q36" si="15">IF(C36&gt;0,(EXP(LN(G36/C36)/($F$6-$B$6))-1)*100,0)</f>
        <v>0.60892588556826777</v>
      </c>
      <c r="R36" s="334">
        <f t="shared" ref="R36" si="16">IF(G36&gt;0,(EXP(LN(K36/G36)/($J$6-$F$6))-1)*100,0)</f>
        <v>0.46038766448392998</v>
      </c>
      <c r="S36" s="335"/>
      <c r="T36" s="334">
        <f t="shared" ref="T36" si="17">IF(D36&gt;0,(EXP(LN(H36/D36)/($F$6-$B$6))-1)*100,0)</f>
        <v>0.8427308538432321</v>
      </c>
      <c r="U36" s="334">
        <f t="shared" ref="U36" si="18">IF(H36&gt;0,(EXP(LN(L36/H36)/($J$6-$F$6))-1)*100,0)</f>
        <v>0.45104162653475388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Oxfordshire</v>
      </c>
      <c r="Q1" s="19" t="str">
        <f>CONCATENATE("Occupation Table 5.1  Males: Employment Change by Status (SOC 2020), ",B$5,"-",L$5,", ",Info!B5)</f>
        <v>Occupation Table 5.1  Males: Employment Change by Status (SOC 2020), 2015-2035, Oxfordshire</v>
      </c>
      <c r="AG1" s="19" t="str">
        <f>CONCATENATE("Occupation Table 5.2  Females: Employment Change by Status (SOC 2020), ",R$5,"-",AB$5,", ",Info!B5)</f>
        <v>Occupation Table 5.2  Females: Employment Change by Status (SOC 2020), 2015-2035, Oxfordshire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31.160493436931361</v>
      </c>
      <c r="C8" s="11">
        <v>4.8220602673035691</v>
      </c>
      <c r="D8" s="11">
        <v>7.9136688668426594</v>
      </c>
      <c r="E8" s="11">
        <f>SUM(B8:D8)</f>
        <v>43.896222571077587</v>
      </c>
      <c r="F8" s="11"/>
      <c r="G8" s="11">
        <v>34.99635242643258</v>
      </c>
      <c r="H8" s="11">
        <v>7.3740125278876967</v>
      </c>
      <c r="I8" s="11">
        <v>8.5188489227320563</v>
      </c>
      <c r="J8" s="11">
        <f>SUM(G8:I8)</f>
        <v>50.889213877052335</v>
      </c>
      <c r="K8" s="11"/>
      <c r="L8" s="11">
        <v>34.853049327723596</v>
      </c>
      <c r="M8" s="11">
        <v>8.9426258723774961</v>
      </c>
      <c r="N8" s="11">
        <v>9.838683077140292</v>
      </c>
      <c r="O8" s="11">
        <f>SUM(L8:N8)</f>
        <v>53.63435827724139</v>
      </c>
      <c r="Q8" s="10" t="str">
        <f>name!E4</f>
        <v>Managers, directors and senior officials</v>
      </c>
      <c r="R8" s="11">
        <v>21.550408118111235</v>
      </c>
      <c r="S8" s="11">
        <v>1.6728977476925693</v>
      </c>
      <c r="T8" s="11">
        <v>4.9907884145821626</v>
      </c>
      <c r="U8" s="11">
        <f>SUM(R8:T8)</f>
        <v>28.214094280385968</v>
      </c>
      <c r="V8" s="11"/>
      <c r="W8" s="11">
        <v>23.576199322209142</v>
      </c>
      <c r="X8" s="11">
        <v>2.6021982767045757</v>
      </c>
      <c r="Y8" s="11">
        <v>5.103944084745506</v>
      </c>
      <c r="Z8" s="11">
        <f>SUM(W8:Y8)</f>
        <v>31.282341683659226</v>
      </c>
      <c r="AA8" s="11"/>
      <c r="AB8" s="11">
        <v>22.605814838093249</v>
      </c>
      <c r="AC8" s="11">
        <v>2.7821064050725064</v>
      </c>
      <c r="AD8" s="11">
        <v>6.022969727605294</v>
      </c>
      <c r="AE8" s="11">
        <f>SUM(AB8:AD8)</f>
        <v>31.41089097077105</v>
      </c>
      <c r="AG8" s="10" t="str">
        <f>name!E4</f>
        <v>Managers, directors and senior officials</v>
      </c>
      <c r="AH8" s="11">
        <v>9.6100853188200954</v>
      </c>
      <c r="AI8" s="11">
        <v>3.1491625196110014</v>
      </c>
      <c r="AJ8" s="11">
        <v>2.9228804522605034</v>
      </c>
      <c r="AK8" s="11">
        <f>SUM(AH8:AJ8)</f>
        <v>15.682128290691601</v>
      </c>
      <c r="AL8" s="11"/>
      <c r="AM8" s="11">
        <v>11.420153104223427</v>
      </c>
      <c r="AN8" s="11">
        <v>4.7718142511831232</v>
      </c>
      <c r="AO8" s="11">
        <v>3.4149048379865552</v>
      </c>
      <c r="AP8" s="11">
        <f>SUM(AM8:AO8)</f>
        <v>19.606872193393105</v>
      </c>
      <c r="AQ8" s="11"/>
      <c r="AR8" s="11">
        <v>12.247234489630332</v>
      </c>
      <c r="AS8" s="11">
        <v>6.1605194673049919</v>
      </c>
      <c r="AT8" s="11">
        <v>3.8157133495349944</v>
      </c>
      <c r="AU8" s="11">
        <f>SUM(AR8:AT8)</f>
        <v>22.223467306470319</v>
      </c>
    </row>
    <row r="9" spans="1:47" x14ac:dyDescent="0.2">
      <c r="A9" t="str">
        <f>name!E5</f>
        <v>Professional occupations</v>
      </c>
      <c r="B9" s="11">
        <v>62.260869463056743</v>
      </c>
      <c r="C9" s="11">
        <v>18.408852679495876</v>
      </c>
      <c r="D9" s="11">
        <v>13.581329012907798</v>
      </c>
      <c r="E9" s="11">
        <f t="shared" ref="E9:E18" si="0">SUM(B9:D9)</f>
        <v>94.251051155460416</v>
      </c>
      <c r="F9" s="11"/>
      <c r="G9" s="11">
        <v>72.267858259444779</v>
      </c>
      <c r="H9" s="11">
        <v>22.950697025055618</v>
      </c>
      <c r="I9" s="11">
        <v>13.357651141457106</v>
      </c>
      <c r="J9" s="11">
        <f t="shared" ref="J9:J16" si="1">SUM(G9:I9)</f>
        <v>108.57620642595751</v>
      </c>
      <c r="K9" s="11"/>
      <c r="L9" s="11">
        <v>86.772709282084108</v>
      </c>
      <c r="M9" s="11">
        <v>26.763062904436179</v>
      </c>
      <c r="N9" s="11">
        <v>13.737196621002939</v>
      </c>
      <c r="O9" s="11">
        <f t="shared" ref="O9:O16" si="2">SUM(L9:N9)</f>
        <v>127.27296880752323</v>
      </c>
      <c r="Q9" s="10" t="str">
        <f>name!E5</f>
        <v>Professional occupations</v>
      </c>
      <c r="R9" s="11">
        <v>36.067584306861079</v>
      </c>
      <c r="S9" s="11">
        <v>3.7409275045616992</v>
      </c>
      <c r="T9" s="11">
        <v>7.7283532545302771</v>
      </c>
      <c r="U9" s="11">
        <f t="shared" ref="U9:U16" si="3">SUM(R9:T9)</f>
        <v>47.536865065953052</v>
      </c>
      <c r="V9" s="11"/>
      <c r="W9" s="11">
        <v>41.108122145773407</v>
      </c>
      <c r="X9" s="11">
        <v>5.6289988384608867</v>
      </c>
      <c r="Y9" s="11">
        <v>6.8472656170599766</v>
      </c>
      <c r="Z9" s="11">
        <f t="shared" ref="Z9:Z16" si="4">SUM(W9:Y9)</f>
        <v>53.58438660129427</v>
      </c>
      <c r="AA9" s="11"/>
      <c r="AB9" s="11">
        <v>50.069575794867767</v>
      </c>
      <c r="AC9" s="11">
        <v>7.6400301028205222</v>
      </c>
      <c r="AD9" s="11">
        <v>6.5102019313178632</v>
      </c>
      <c r="AE9" s="11">
        <f t="shared" ref="AE9:AE16" si="5">SUM(AB9:AD9)</f>
        <v>64.219807829006157</v>
      </c>
      <c r="AG9" s="10" t="str">
        <f>name!E5</f>
        <v>Professional occupations</v>
      </c>
      <c r="AH9" s="11">
        <v>26.193285156195671</v>
      </c>
      <c r="AI9" s="11">
        <v>14.667925174934167</v>
      </c>
      <c r="AJ9" s="11">
        <v>5.8529757583775188</v>
      </c>
      <c r="AK9" s="11">
        <f t="shared" ref="AK9:AK18" si="6">SUM(AH9:AJ9)</f>
        <v>46.714186089507358</v>
      </c>
      <c r="AL9" s="11"/>
      <c r="AM9" s="11">
        <v>31.159736113671379</v>
      </c>
      <c r="AN9" s="11">
        <v>17.321698186594737</v>
      </c>
      <c r="AO9" s="11">
        <v>6.5103855243971287</v>
      </c>
      <c r="AP9" s="11">
        <f t="shared" ref="AP9:AP18" si="7">SUM(AM9:AO9)</f>
        <v>54.991819824663246</v>
      </c>
      <c r="AQ9" s="11"/>
      <c r="AR9" s="11">
        <v>36.703133487216313</v>
      </c>
      <c r="AS9" s="11">
        <v>19.123032801615658</v>
      </c>
      <c r="AT9" s="11">
        <v>7.2269946896850721</v>
      </c>
      <c r="AU9" s="11">
        <f t="shared" ref="AU9:AU18" si="8">SUM(AR9:AT9)</f>
        <v>63.053160978517042</v>
      </c>
    </row>
    <row r="10" spans="1:47" x14ac:dyDescent="0.2">
      <c r="A10" t="str">
        <f>name!E6</f>
        <v>Associate professional occupations</v>
      </c>
      <c r="B10" s="11">
        <v>33.716578581903285</v>
      </c>
      <c r="C10" s="11">
        <v>9.8418583077356843</v>
      </c>
      <c r="D10" s="11">
        <v>10.52946142140836</v>
      </c>
      <c r="E10" s="11">
        <f t="shared" si="0"/>
        <v>54.087898311047326</v>
      </c>
      <c r="F10" s="11"/>
      <c r="G10" s="11">
        <v>38.081153319929001</v>
      </c>
      <c r="H10" s="11">
        <v>11.716100295431886</v>
      </c>
      <c r="I10" s="11">
        <v>9.6141762331444838</v>
      </c>
      <c r="J10" s="11">
        <f t="shared" si="1"/>
        <v>59.411429848505371</v>
      </c>
      <c r="K10" s="11"/>
      <c r="L10" s="11">
        <v>42.952536812257897</v>
      </c>
      <c r="M10" s="11">
        <v>14.245819858355796</v>
      </c>
      <c r="N10" s="11">
        <v>10.325732998265046</v>
      </c>
      <c r="O10" s="11">
        <f t="shared" si="2"/>
        <v>67.52408966887873</v>
      </c>
      <c r="Q10" s="10" t="str">
        <f>name!E6</f>
        <v>Associate professional occupations</v>
      </c>
      <c r="R10" s="11">
        <v>20.937664571697059</v>
      </c>
      <c r="S10" s="11">
        <v>2.6379608182413987</v>
      </c>
      <c r="T10" s="11">
        <v>4.7605184628810386</v>
      </c>
      <c r="U10" s="11">
        <f t="shared" si="3"/>
        <v>28.336143852819497</v>
      </c>
      <c r="V10" s="11"/>
      <c r="W10" s="11">
        <v>22.831327098071</v>
      </c>
      <c r="X10" s="11">
        <v>3.5065901113305382</v>
      </c>
      <c r="Y10" s="11">
        <v>3.9214666467685606</v>
      </c>
      <c r="Z10" s="11">
        <f t="shared" si="4"/>
        <v>30.2593838561701</v>
      </c>
      <c r="AA10" s="11"/>
      <c r="AB10" s="11">
        <v>22.408322992921502</v>
      </c>
      <c r="AC10" s="11">
        <v>3.7076391697570652</v>
      </c>
      <c r="AD10" s="11">
        <v>4.2945842352292312</v>
      </c>
      <c r="AE10" s="11">
        <f t="shared" si="5"/>
        <v>30.410546397907797</v>
      </c>
      <c r="AG10" s="10" t="str">
        <f>name!E6</f>
        <v>Associate professional occupations</v>
      </c>
      <c r="AH10" s="11">
        <v>12.778914010206234</v>
      </c>
      <c r="AI10" s="11">
        <v>7.203897489494282</v>
      </c>
      <c r="AJ10" s="11">
        <v>5.7689429585273206</v>
      </c>
      <c r="AK10" s="11">
        <f t="shared" si="6"/>
        <v>25.751754458227836</v>
      </c>
      <c r="AL10" s="11"/>
      <c r="AM10" s="11">
        <v>15.249826221857999</v>
      </c>
      <c r="AN10" s="11">
        <v>8.2095101841013474</v>
      </c>
      <c r="AO10" s="11">
        <v>5.6927095863759245</v>
      </c>
      <c r="AP10" s="11">
        <f t="shared" si="7"/>
        <v>29.152045992335275</v>
      </c>
      <c r="AQ10" s="11"/>
      <c r="AR10" s="11">
        <v>20.544213819336402</v>
      </c>
      <c r="AS10" s="11">
        <v>10.538180688598731</v>
      </c>
      <c r="AT10" s="11">
        <v>6.0311487630358132</v>
      </c>
      <c r="AU10" s="11">
        <f t="shared" si="8"/>
        <v>37.113543270970951</v>
      </c>
    </row>
    <row r="11" spans="1:47" x14ac:dyDescent="0.2">
      <c r="A11" t="str">
        <f>name!E7</f>
        <v>Administrative and secretarial occupations</v>
      </c>
      <c r="B11" s="11">
        <v>22.686095426651821</v>
      </c>
      <c r="C11" s="11">
        <v>18.331403567624267</v>
      </c>
      <c r="D11" s="11">
        <v>2.6058160795973446</v>
      </c>
      <c r="E11" s="11">
        <f t="shared" si="0"/>
        <v>43.623315073873435</v>
      </c>
      <c r="F11" s="11"/>
      <c r="G11" s="11">
        <v>22.263240697998548</v>
      </c>
      <c r="H11" s="11">
        <v>17.991860990260776</v>
      </c>
      <c r="I11" s="11">
        <v>2.2089132943584366</v>
      </c>
      <c r="J11" s="11">
        <f t="shared" si="1"/>
        <v>42.464014982617762</v>
      </c>
      <c r="K11" s="11"/>
      <c r="L11" s="11">
        <v>20.959804337854052</v>
      </c>
      <c r="M11" s="11">
        <v>15.321002550294619</v>
      </c>
      <c r="N11" s="11">
        <v>2.2997901066522712</v>
      </c>
      <c r="O11" s="11">
        <f t="shared" si="2"/>
        <v>38.580596994800949</v>
      </c>
      <c r="Q11" s="10" t="str">
        <f>name!E7</f>
        <v>Administrative and secretarial occupations</v>
      </c>
      <c r="R11" s="11">
        <v>6.1897657720055559</v>
      </c>
      <c r="S11" s="11">
        <v>1.6765264575059726</v>
      </c>
      <c r="T11" s="11">
        <v>0.63960587240431599</v>
      </c>
      <c r="U11" s="11">
        <f t="shared" si="3"/>
        <v>8.5058981019158448</v>
      </c>
      <c r="V11" s="11"/>
      <c r="W11" s="11">
        <v>6.6372111104212896</v>
      </c>
      <c r="X11" s="11">
        <v>2.0520864504046634</v>
      </c>
      <c r="Y11" s="11">
        <v>0.49107090912826434</v>
      </c>
      <c r="Z11" s="11">
        <f t="shared" si="4"/>
        <v>9.1803684699542174</v>
      </c>
      <c r="AA11" s="11"/>
      <c r="AB11" s="11">
        <v>7.9012163904190205</v>
      </c>
      <c r="AC11" s="11">
        <v>1.7713020117294229</v>
      </c>
      <c r="AD11" s="11">
        <v>0.70066624722462245</v>
      </c>
      <c r="AE11" s="11">
        <f t="shared" si="5"/>
        <v>10.373184649373066</v>
      </c>
      <c r="AG11" s="10" t="str">
        <f>name!E7</f>
        <v>Administrative and secretarial occupations</v>
      </c>
      <c r="AH11" s="11">
        <v>16.496329654646253</v>
      </c>
      <c r="AI11" s="11">
        <v>16.654877110118296</v>
      </c>
      <c r="AJ11" s="11">
        <v>1.9662102071930294</v>
      </c>
      <c r="AK11" s="11">
        <f t="shared" si="6"/>
        <v>35.117416971957581</v>
      </c>
      <c r="AL11" s="11"/>
      <c r="AM11" s="11">
        <v>15.626029587577262</v>
      </c>
      <c r="AN11" s="11">
        <v>15.939774539856117</v>
      </c>
      <c r="AO11" s="11">
        <v>1.7178423852301721</v>
      </c>
      <c r="AP11" s="11">
        <f t="shared" si="7"/>
        <v>33.283646512663552</v>
      </c>
      <c r="AQ11" s="11"/>
      <c r="AR11" s="11">
        <v>13.058587947435022</v>
      </c>
      <c r="AS11" s="11">
        <v>13.549700538565196</v>
      </c>
      <c r="AT11" s="11">
        <v>1.5991238594276491</v>
      </c>
      <c r="AU11" s="11">
        <f t="shared" si="8"/>
        <v>28.207412345427869</v>
      </c>
    </row>
    <row r="12" spans="1:47" x14ac:dyDescent="0.2">
      <c r="A12" t="str">
        <f>name!E8</f>
        <v>Skilled trades occupations</v>
      </c>
      <c r="B12" s="11">
        <v>20.757433636161927</v>
      </c>
      <c r="C12" s="11">
        <v>3.7404185808691408</v>
      </c>
      <c r="D12" s="11">
        <v>12.049316868448459</v>
      </c>
      <c r="E12" s="11">
        <f t="shared" si="0"/>
        <v>36.547169085479524</v>
      </c>
      <c r="F12" s="11"/>
      <c r="G12" s="11">
        <v>17.882012932965672</v>
      </c>
      <c r="H12" s="11">
        <v>3.4022604167988977</v>
      </c>
      <c r="I12" s="11">
        <v>11.522853341904122</v>
      </c>
      <c r="J12" s="11">
        <f t="shared" si="1"/>
        <v>32.807126691668692</v>
      </c>
      <c r="K12" s="11"/>
      <c r="L12" s="11">
        <v>15.865879616551149</v>
      </c>
      <c r="M12" s="11">
        <v>4.4463558310074909</v>
      </c>
      <c r="N12" s="11">
        <v>13.398067202346731</v>
      </c>
      <c r="O12" s="11">
        <f t="shared" si="2"/>
        <v>33.710302649905373</v>
      </c>
      <c r="Q12" s="10" t="str">
        <f>name!E8</f>
        <v>Skilled trades occupations</v>
      </c>
      <c r="R12" s="11">
        <v>18.803201635572936</v>
      </c>
      <c r="S12" s="11">
        <v>2.2484462957000604</v>
      </c>
      <c r="T12" s="11">
        <v>10.659643923145357</v>
      </c>
      <c r="U12" s="11">
        <f t="shared" si="3"/>
        <v>31.711291854418352</v>
      </c>
      <c r="V12" s="11"/>
      <c r="W12" s="11">
        <v>15.94352509204905</v>
      </c>
      <c r="X12" s="11">
        <v>1.9615540248609369</v>
      </c>
      <c r="Y12" s="11">
        <v>10.119491927482194</v>
      </c>
      <c r="Z12" s="11">
        <f t="shared" si="4"/>
        <v>28.024571044392182</v>
      </c>
      <c r="AA12" s="11"/>
      <c r="AB12" s="11">
        <v>13.431014887690115</v>
      </c>
      <c r="AC12" s="11">
        <v>2.6112719312196768</v>
      </c>
      <c r="AD12" s="11">
        <v>11.614547969623874</v>
      </c>
      <c r="AE12" s="11">
        <f t="shared" si="5"/>
        <v>27.656834788533665</v>
      </c>
      <c r="AG12" s="10" t="str">
        <f>name!E8</f>
        <v>Skilled trades occupations</v>
      </c>
      <c r="AH12" s="11">
        <v>1.9542320005889697</v>
      </c>
      <c r="AI12" s="11">
        <v>1.4919722851690795</v>
      </c>
      <c r="AJ12" s="11">
        <v>1.3896729453031011</v>
      </c>
      <c r="AK12" s="11">
        <f t="shared" si="6"/>
        <v>4.8358772310611506</v>
      </c>
      <c r="AL12" s="11"/>
      <c r="AM12" s="11">
        <v>1.9384878409166317</v>
      </c>
      <c r="AN12" s="11">
        <v>1.4407063919379608</v>
      </c>
      <c r="AO12" s="11">
        <v>1.40336141442193</v>
      </c>
      <c r="AP12" s="11">
        <f t="shared" si="7"/>
        <v>4.7825556472765225</v>
      </c>
      <c r="AQ12" s="11"/>
      <c r="AR12" s="11">
        <v>2.4348647288610312</v>
      </c>
      <c r="AS12" s="11">
        <v>1.8350838997878132</v>
      </c>
      <c r="AT12" s="11">
        <v>1.783519232722858</v>
      </c>
      <c r="AU12" s="11">
        <f t="shared" si="8"/>
        <v>6.0534678613717023</v>
      </c>
    </row>
    <row r="13" spans="1:47" x14ac:dyDescent="0.2">
      <c r="A13" t="str">
        <f>name!E9</f>
        <v>Caring, leisure and other service occupations</v>
      </c>
      <c r="B13" s="11">
        <v>19.737221844552899</v>
      </c>
      <c r="C13" s="11">
        <v>18.003410407856336</v>
      </c>
      <c r="D13" s="11">
        <v>5.1546988254373884</v>
      </c>
      <c r="E13" s="11">
        <f t="shared" si="0"/>
        <v>42.89533107784662</v>
      </c>
      <c r="F13" s="11"/>
      <c r="G13" s="11">
        <v>18.514523505875811</v>
      </c>
      <c r="H13" s="11">
        <v>18.319291963063488</v>
      </c>
      <c r="I13" s="11">
        <v>5.1550476823210358</v>
      </c>
      <c r="J13" s="11">
        <f t="shared" si="1"/>
        <v>41.988863151260333</v>
      </c>
      <c r="K13" s="11"/>
      <c r="L13" s="11">
        <v>21.05356176010444</v>
      </c>
      <c r="M13" s="11">
        <v>18.086278824936063</v>
      </c>
      <c r="N13" s="11">
        <v>5.8237200706779513</v>
      </c>
      <c r="O13" s="11">
        <f t="shared" si="2"/>
        <v>44.963560655718453</v>
      </c>
      <c r="Q13" s="10" t="str">
        <f>name!E9</f>
        <v>Caring, leisure and other service occupations</v>
      </c>
      <c r="R13" s="11">
        <v>5.9105460431077761</v>
      </c>
      <c r="S13" s="11">
        <v>2.6175287419534485</v>
      </c>
      <c r="T13" s="11">
        <v>0.60338397341440164</v>
      </c>
      <c r="U13" s="11">
        <f t="shared" si="3"/>
        <v>9.1314587584756275</v>
      </c>
      <c r="V13" s="11"/>
      <c r="W13" s="11">
        <v>5.4833824172337744</v>
      </c>
      <c r="X13" s="11">
        <v>3.0273030676484072</v>
      </c>
      <c r="Y13" s="11">
        <v>0.54051550059956344</v>
      </c>
      <c r="Z13" s="11">
        <f t="shared" si="4"/>
        <v>9.0512009854817439</v>
      </c>
      <c r="AA13" s="11"/>
      <c r="AB13" s="11">
        <v>6.4965547484850488</v>
      </c>
      <c r="AC13" s="11">
        <v>4.0941967877486274</v>
      </c>
      <c r="AD13" s="11">
        <v>0.79561223562839545</v>
      </c>
      <c r="AE13" s="11">
        <f t="shared" si="5"/>
        <v>11.38636377186207</v>
      </c>
      <c r="AG13" s="10" t="str">
        <f>name!E9</f>
        <v>Caring, leisure and other service occupations</v>
      </c>
      <c r="AH13" s="11">
        <v>13.82667580144512</v>
      </c>
      <c r="AI13" s="11">
        <v>15.385881665902886</v>
      </c>
      <c r="AJ13" s="11">
        <v>4.5513148520229878</v>
      </c>
      <c r="AK13" s="11">
        <f t="shared" si="6"/>
        <v>33.763872319370996</v>
      </c>
      <c r="AL13" s="11"/>
      <c r="AM13" s="11">
        <v>13.031141088642039</v>
      </c>
      <c r="AN13" s="11">
        <v>15.291988895415077</v>
      </c>
      <c r="AO13" s="11">
        <v>4.6145321817214713</v>
      </c>
      <c r="AP13" s="11">
        <f t="shared" si="7"/>
        <v>32.93766216577859</v>
      </c>
      <c r="AQ13" s="11"/>
      <c r="AR13" s="11">
        <v>14.557007011619378</v>
      </c>
      <c r="AS13" s="11">
        <v>13.99208203718743</v>
      </c>
      <c r="AT13" s="11">
        <v>5.0281078350495552</v>
      </c>
      <c r="AU13" s="11">
        <f t="shared" si="8"/>
        <v>33.577196883856359</v>
      </c>
    </row>
    <row r="14" spans="1:47" x14ac:dyDescent="0.2">
      <c r="A14" t="str">
        <f>name!E10</f>
        <v>Sales and customer service occupations</v>
      </c>
      <c r="B14" s="11">
        <v>10.186091605592841</v>
      </c>
      <c r="C14" s="11">
        <v>16.475382920985027</v>
      </c>
      <c r="D14" s="11">
        <v>2.152677898134983</v>
      </c>
      <c r="E14" s="11">
        <f t="shared" si="0"/>
        <v>28.814152424712852</v>
      </c>
      <c r="F14" s="11"/>
      <c r="G14" s="11">
        <v>9.8586111434988748</v>
      </c>
      <c r="H14" s="11">
        <v>18.296184913987535</v>
      </c>
      <c r="I14" s="11">
        <v>1.4596149099776818</v>
      </c>
      <c r="J14" s="11">
        <f t="shared" si="1"/>
        <v>29.614410967464089</v>
      </c>
      <c r="K14" s="11"/>
      <c r="L14" s="11">
        <v>10.034094861479167</v>
      </c>
      <c r="M14" s="11">
        <v>19.095967633020209</v>
      </c>
      <c r="N14" s="11">
        <v>1.2790253994526728</v>
      </c>
      <c r="O14" s="11">
        <f t="shared" si="2"/>
        <v>30.409087893952051</v>
      </c>
      <c r="Q14" s="10" t="str">
        <f>name!E10</f>
        <v>Sales and customer service occupations</v>
      </c>
      <c r="R14" s="11">
        <v>5.323078275128033</v>
      </c>
      <c r="S14" s="11">
        <v>5.4466201695146577</v>
      </c>
      <c r="T14" s="11">
        <v>1.1638742009144707</v>
      </c>
      <c r="U14" s="11">
        <f t="shared" si="3"/>
        <v>11.933572645557161</v>
      </c>
      <c r="V14" s="11"/>
      <c r="W14" s="11">
        <v>5.2903955944821091</v>
      </c>
      <c r="X14" s="11">
        <v>6.535599096003482</v>
      </c>
      <c r="Y14" s="11">
        <v>0.81561609369151422</v>
      </c>
      <c r="Z14" s="11">
        <f t="shared" si="4"/>
        <v>12.641610784177104</v>
      </c>
      <c r="AA14" s="11"/>
      <c r="AB14" s="11">
        <v>5.7975845954787308</v>
      </c>
      <c r="AC14" s="11">
        <v>7.2888351218315846</v>
      </c>
      <c r="AD14" s="11">
        <v>0.79412088819937432</v>
      </c>
      <c r="AE14" s="11">
        <f t="shared" si="5"/>
        <v>13.88054060550969</v>
      </c>
      <c r="AG14" s="10" t="str">
        <f>name!E10</f>
        <v>Sales and customer service occupations</v>
      </c>
      <c r="AH14" s="11">
        <v>4.8630133304648062</v>
      </c>
      <c r="AI14" s="11">
        <v>11.028762751470367</v>
      </c>
      <c r="AJ14" s="11">
        <v>0.98880369722051198</v>
      </c>
      <c r="AK14" s="11">
        <f t="shared" si="6"/>
        <v>16.880579779155685</v>
      </c>
      <c r="AL14" s="11"/>
      <c r="AM14" s="11">
        <v>4.5682155490167684</v>
      </c>
      <c r="AN14" s="11">
        <v>11.760585817984049</v>
      </c>
      <c r="AO14" s="11">
        <v>0.64399881628616851</v>
      </c>
      <c r="AP14" s="11">
        <f t="shared" si="7"/>
        <v>16.972800183286985</v>
      </c>
      <c r="AQ14" s="11"/>
      <c r="AR14" s="11">
        <v>4.236510266000443</v>
      </c>
      <c r="AS14" s="11">
        <v>11.807132511188623</v>
      </c>
      <c r="AT14" s="11">
        <v>0.48490451125329864</v>
      </c>
      <c r="AU14" s="11">
        <f t="shared" si="8"/>
        <v>16.528547288442365</v>
      </c>
    </row>
    <row r="15" spans="1:47" x14ac:dyDescent="0.2">
      <c r="A15" t="str">
        <f>name!E11</f>
        <v>Process, plant and machine operatives</v>
      </c>
      <c r="B15" s="11">
        <v>11.761959665368726</v>
      </c>
      <c r="C15" s="11">
        <v>2.6992351126929197</v>
      </c>
      <c r="D15" s="11">
        <v>3.4829478960626612</v>
      </c>
      <c r="E15" s="11">
        <f t="shared" si="0"/>
        <v>17.944142674124308</v>
      </c>
      <c r="F15" s="11"/>
      <c r="G15" s="11">
        <v>10.206306185228433</v>
      </c>
      <c r="H15" s="11">
        <v>3.2238943470560679</v>
      </c>
      <c r="I15" s="11">
        <v>3.5065355707580395</v>
      </c>
      <c r="J15" s="11">
        <f t="shared" si="1"/>
        <v>16.936736103042541</v>
      </c>
      <c r="K15" s="11"/>
      <c r="L15" s="11">
        <v>8.6711700658494468</v>
      </c>
      <c r="M15" s="11">
        <v>4.2191835253208172</v>
      </c>
      <c r="N15" s="11">
        <v>4.1702633328643994</v>
      </c>
      <c r="O15" s="11">
        <f t="shared" si="2"/>
        <v>17.060616924034662</v>
      </c>
      <c r="Q15" s="10" t="str">
        <f>name!E11</f>
        <v>Process, plant and machine operatives</v>
      </c>
      <c r="R15" s="11">
        <v>10.767170698391954</v>
      </c>
      <c r="S15" s="11">
        <v>2.0432279309320647</v>
      </c>
      <c r="T15" s="11">
        <v>2.845606694443986</v>
      </c>
      <c r="U15" s="11">
        <f t="shared" si="3"/>
        <v>15.656005323768007</v>
      </c>
      <c r="V15" s="11"/>
      <c r="W15" s="11">
        <v>9.4000999304987864</v>
      </c>
      <c r="X15" s="11">
        <v>2.6490506586459799</v>
      </c>
      <c r="Y15" s="11">
        <v>2.8790716903200964</v>
      </c>
      <c r="Z15" s="11">
        <f t="shared" si="4"/>
        <v>14.928222279464862</v>
      </c>
      <c r="AA15" s="11"/>
      <c r="AB15" s="11">
        <v>7.8610512366667376</v>
      </c>
      <c r="AC15" s="11">
        <v>3.1198415985458934</v>
      </c>
      <c r="AD15" s="11">
        <v>3.4584743525142505</v>
      </c>
      <c r="AE15" s="11">
        <f t="shared" si="5"/>
        <v>14.43936718772688</v>
      </c>
      <c r="AG15" s="10" t="str">
        <f>name!E11</f>
        <v>Process, plant and machine operatives</v>
      </c>
      <c r="AH15" s="11">
        <v>0.99478896697676722</v>
      </c>
      <c r="AI15" s="11">
        <v>0.65600718176085748</v>
      </c>
      <c r="AJ15" s="11">
        <v>0.63734120161867613</v>
      </c>
      <c r="AK15" s="11">
        <f t="shared" si="6"/>
        <v>2.2881373503563007</v>
      </c>
      <c r="AL15" s="11"/>
      <c r="AM15" s="11">
        <v>0.80620625472963836</v>
      </c>
      <c r="AN15" s="11">
        <v>0.57484368841008737</v>
      </c>
      <c r="AO15" s="11">
        <v>0.62746388043794254</v>
      </c>
      <c r="AP15" s="11">
        <f t="shared" si="7"/>
        <v>2.0085138235776685</v>
      </c>
      <c r="AQ15" s="11"/>
      <c r="AR15" s="11">
        <v>0.81011882918271039</v>
      </c>
      <c r="AS15" s="11">
        <v>1.09934192677492</v>
      </c>
      <c r="AT15" s="11">
        <v>0.71178898035015203</v>
      </c>
      <c r="AU15" s="11">
        <f t="shared" si="8"/>
        <v>2.6212497363077825</v>
      </c>
    </row>
    <row r="16" spans="1:47" x14ac:dyDescent="0.2">
      <c r="A16" t="str">
        <f>name!E12</f>
        <v>Elementary occupations</v>
      </c>
      <c r="B16" s="11">
        <v>16.135385651508354</v>
      </c>
      <c r="C16" s="11">
        <v>25.804546359565094</v>
      </c>
      <c r="D16" s="11">
        <v>2.3457856153045249</v>
      </c>
      <c r="E16" s="11">
        <f t="shared" si="0"/>
        <v>44.285717626377973</v>
      </c>
      <c r="F16" s="11"/>
      <c r="G16" s="11">
        <v>13.883369997041472</v>
      </c>
      <c r="H16" s="11">
        <v>25.195235124792092</v>
      </c>
      <c r="I16" s="11">
        <v>1.991392830597992</v>
      </c>
      <c r="J16" s="11">
        <f t="shared" si="1"/>
        <v>41.069997952431557</v>
      </c>
      <c r="K16" s="11"/>
      <c r="L16" s="11">
        <v>14.863829700254049</v>
      </c>
      <c r="M16" s="11">
        <v>22.583689954163816</v>
      </c>
      <c r="N16" s="11">
        <v>2.7478984735273309</v>
      </c>
      <c r="O16" s="11">
        <f t="shared" si="2"/>
        <v>40.195418127945196</v>
      </c>
      <c r="Q16" s="10" t="str">
        <f>name!E12</f>
        <v>Elementary occupations</v>
      </c>
      <c r="R16" s="11">
        <v>11.54295342557903</v>
      </c>
      <c r="S16" s="11">
        <v>9.0128790434067909</v>
      </c>
      <c r="T16" s="11">
        <v>1.4295914242694534</v>
      </c>
      <c r="U16" s="11">
        <f t="shared" si="3"/>
        <v>21.985423893255273</v>
      </c>
      <c r="V16" s="11"/>
      <c r="W16" s="11">
        <v>9.8125942967084736</v>
      </c>
      <c r="X16" s="11">
        <v>9.118002870991031</v>
      </c>
      <c r="Y16" s="11">
        <v>1.3847303250537626</v>
      </c>
      <c r="Z16" s="11">
        <f t="shared" si="4"/>
        <v>20.315327492753266</v>
      </c>
      <c r="AA16" s="11"/>
      <c r="AB16" s="11">
        <v>10.101387341715446</v>
      </c>
      <c r="AC16" s="11">
        <v>8.5261297326843053</v>
      </c>
      <c r="AD16" s="11">
        <v>1.7891357077596095</v>
      </c>
      <c r="AE16" s="11">
        <f t="shared" si="5"/>
        <v>20.41665278215936</v>
      </c>
      <c r="AG16" s="10" t="str">
        <f>name!E12</f>
        <v>Elementary occupations</v>
      </c>
      <c r="AH16" s="11">
        <v>4.592432225929314</v>
      </c>
      <c r="AI16" s="11">
        <v>16.791667316158286</v>
      </c>
      <c r="AJ16" s="11">
        <v>0.91619419103507105</v>
      </c>
      <c r="AK16" s="11">
        <f t="shared" si="6"/>
        <v>22.300293733122672</v>
      </c>
      <c r="AL16" s="11"/>
      <c r="AM16" s="11">
        <v>4.0707757003330016</v>
      </c>
      <c r="AN16" s="11">
        <v>16.077232253801061</v>
      </c>
      <c r="AO16" s="11">
        <v>0.60666250554422929</v>
      </c>
      <c r="AP16" s="11">
        <f t="shared" si="7"/>
        <v>20.754670459678291</v>
      </c>
      <c r="AQ16" s="11"/>
      <c r="AR16" s="11">
        <v>4.7624423585386024</v>
      </c>
      <c r="AS16" s="11">
        <v>14.057560221479514</v>
      </c>
      <c r="AT16" s="11">
        <v>0.95876276576772124</v>
      </c>
      <c r="AU16" s="11">
        <f t="shared" si="8"/>
        <v>19.778765345785835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228.40212931172798</v>
      </c>
      <c r="C18" s="34">
        <f t="shared" ref="C18:D18" si="9">SUM(C8:C16)</f>
        <v>118.1271682041279</v>
      </c>
      <c r="D18" s="34">
        <f t="shared" si="9"/>
        <v>59.815702484144168</v>
      </c>
      <c r="E18" s="34">
        <f t="shared" si="0"/>
        <v>406.34500000000003</v>
      </c>
      <c r="F18" s="34"/>
      <c r="G18" s="34">
        <f>SUM(G8:G16)</f>
        <v>237.95342846841518</v>
      </c>
      <c r="H18" s="34">
        <f t="shared" ref="H18:I18" si="10">SUM(H8:H16)</f>
        <v>128.46953760433405</v>
      </c>
      <c r="I18" s="34">
        <f t="shared" si="10"/>
        <v>57.335033927250954</v>
      </c>
      <c r="J18" s="34">
        <f t="shared" ref="J18" si="11">SUM(G18:I18)</f>
        <v>423.75800000000015</v>
      </c>
      <c r="K18" s="34"/>
      <c r="L18" s="34">
        <f>SUM(L8:L16)</f>
        <v>256.0266357641579</v>
      </c>
      <c r="M18" s="34">
        <f t="shared" ref="M18:N18" si="12">SUM(M8:M16)</f>
        <v>133.70398695391248</v>
      </c>
      <c r="N18" s="34">
        <f t="shared" si="12"/>
        <v>63.620377281929635</v>
      </c>
      <c r="O18" s="34">
        <f>SUM(L18:N18)</f>
        <v>453.351</v>
      </c>
      <c r="Q18" s="231" t="str">
        <f>name!E3</f>
        <v>All occupations</v>
      </c>
      <c r="R18" s="34">
        <f>SUM(R8:R16)</f>
        <v>137.09237284645465</v>
      </c>
      <c r="S18" s="34">
        <f t="shared" ref="S18:T18" si="13">SUM(S8:S16)</f>
        <v>31.09701470950866</v>
      </c>
      <c r="T18" s="34">
        <f t="shared" si="13"/>
        <v>34.82136622058546</v>
      </c>
      <c r="U18" s="34">
        <f t="shared" ref="U18" si="14">SUM(R18:T18)</f>
        <v>203.01075377654877</v>
      </c>
      <c r="V18" s="34"/>
      <c r="W18" s="34">
        <f>SUM(W8:W16)</f>
        <v>140.08285700744705</v>
      </c>
      <c r="X18" s="34">
        <f t="shared" ref="X18:Y18" si="15">SUM(X8:X16)</f>
        <v>37.081383395050501</v>
      </c>
      <c r="Y18" s="34">
        <f t="shared" si="15"/>
        <v>32.103172794849435</v>
      </c>
      <c r="Z18" s="34">
        <f t="shared" ref="Z18" si="16">SUM(W18:Y18)</f>
        <v>209.26741319734697</v>
      </c>
      <c r="AA18" s="34"/>
      <c r="AB18" s="34">
        <f>SUM(AB8:AB16)</f>
        <v>146.6725228263376</v>
      </c>
      <c r="AC18" s="34">
        <f t="shared" ref="AC18:AD18" si="17">SUM(AC8:AC16)</f>
        <v>41.541352861409607</v>
      </c>
      <c r="AD18" s="34">
        <f t="shared" si="17"/>
        <v>35.980313295102519</v>
      </c>
      <c r="AE18" s="34">
        <f t="shared" ref="AE18" si="18">SUM(AB18:AD18)</f>
        <v>224.19418898284971</v>
      </c>
      <c r="AG18" s="231" t="str">
        <f>name!E3</f>
        <v>All occupations</v>
      </c>
      <c r="AH18" s="34">
        <f>SUM(AH8:AH16)</f>
        <v>91.309756465273239</v>
      </c>
      <c r="AI18" s="34">
        <f t="shared" ref="AI18:AJ18" si="19">SUM(AI8:AI16)</f>
        <v>87.030153494619213</v>
      </c>
      <c r="AJ18" s="34">
        <f t="shared" si="19"/>
        <v>24.994336263558719</v>
      </c>
      <c r="AK18" s="34">
        <f t="shared" si="6"/>
        <v>203.33424622345117</v>
      </c>
      <c r="AL18" s="34"/>
      <c r="AM18" s="34">
        <f>SUM(AM8:AM16)</f>
        <v>97.870571460968165</v>
      </c>
      <c r="AN18" s="34">
        <f t="shared" ref="AN18:AO18" si="20">SUM(AN8:AN16)</f>
        <v>91.388154209283556</v>
      </c>
      <c r="AO18" s="34">
        <f t="shared" si="20"/>
        <v>25.231861132401523</v>
      </c>
      <c r="AP18" s="34">
        <f t="shared" si="7"/>
        <v>214.49058680265324</v>
      </c>
      <c r="AQ18" s="34"/>
      <c r="AR18" s="34">
        <f>SUM(AR8:AR16)</f>
        <v>109.35411293782023</v>
      </c>
      <c r="AS18" s="34">
        <f t="shared" ref="AS18:AT18" si="21">SUM(AS8:AS16)</f>
        <v>92.162634092502898</v>
      </c>
      <c r="AT18" s="34">
        <f t="shared" si="21"/>
        <v>27.640063986827109</v>
      </c>
      <c r="AU18" s="34">
        <f t="shared" si="8"/>
        <v>229.15681101715023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13.642820901377355</v>
      </c>
      <c r="C26" s="18">
        <f t="shared" ref="C26:O26" si="22">C8/C$18*100</f>
        <v>4.0820924945655843</v>
      </c>
      <c r="D26" s="18">
        <f t="shared" si="22"/>
        <v>13.230085977742048</v>
      </c>
      <c r="E26" s="18">
        <f t="shared" si="22"/>
        <v>10.802697848153068</v>
      </c>
      <c r="F26" s="18"/>
      <c r="G26" s="18">
        <f t="shared" si="22"/>
        <v>14.707227650253349</v>
      </c>
      <c r="H26" s="18">
        <f t="shared" si="22"/>
        <v>5.7398918571642206</v>
      </c>
      <c r="I26" s="18">
        <f t="shared" si="22"/>
        <v>14.858016711982977</v>
      </c>
      <c r="J26" s="18">
        <f t="shared" si="22"/>
        <v>12.009027293184392</v>
      </c>
      <c r="K26" s="18"/>
      <c r="L26" s="18">
        <f t="shared" si="22"/>
        <v>13.613056010246103</v>
      </c>
      <c r="M26" s="18">
        <f t="shared" si="22"/>
        <v>6.6883763723964362</v>
      </c>
      <c r="N26" s="18">
        <f t="shared" si="22"/>
        <v>15.464672637103041</v>
      </c>
      <c r="O26" s="18">
        <f t="shared" si="22"/>
        <v>11.830647396220895</v>
      </c>
      <c r="Q26" t="str">
        <f>$A$8</f>
        <v>Managers, directors and senior officials</v>
      </c>
      <c r="R26" s="18">
        <f>R8/R$18*100</f>
        <v>15.719625877544619</v>
      </c>
      <c r="S26" s="18">
        <f t="shared" ref="S26:U26" si="23">S8/S$18*100</f>
        <v>5.3796088252196137</v>
      </c>
      <c r="T26" s="18">
        <f t="shared" si="23"/>
        <v>14.332546238900132</v>
      </c>
      <c r="U26" s="18">
        <f t="shared" si="23"/>
        <v>13.897832383520356</v>
      </c>
      <c r="V26" s="18"/>
      <c r="W26" s="18">
        <f t="shared" ref="W26:Z26" si="24">W8/W$18*100</f>
        <v>16.830181669521341</v>
      </c>
      <c r="X26" s="18">
        <f t="shared" si="24"/>
        <v>7.0175328923998785</v>
      </c>
      <c r="Y26" s="18">
        <f t="shared" si="24"/>
        <v>15.898565906122439</v>
      </c>
      <c r="Z26" s="18">
        <f t="shared" si="24"/>
        <v>14.948501157300974</v>
      </c>
      <c r="AA26" s="18"/>
      <c r="AB26" s="18">
        <f t="shared" ref="AB26:AE26" si="25">AB8/AB$18*100</f>
        <v>15.412440177945847</v>
      </c>
      <c r="AC26" s="18">
        <f t="shared" si="25"/>
        <v>6.6971974031615646</v>
      </c>
      <c r="AD26" s="18">
        <f t="shared" si="25"/>
        <v>16.739625578594154</v>
      </c>
      <c r="AE26" s="18">
        <f t="shared" si="25"/>
        <v>14.010573205879972</v>
      </c>
      <c r="AG26" t="str">
        <f>$A$8</f>
        <v>Managers, directors and senior officials</v>
      </c>
      <c r="AH26" s="18">
        <f>AH8/AH$18*100</f>
        <v>10.524708082509218</v>
      </c>
      <c r="AI26" s="18">
        <f t="shared" ref="AI26:AK26" si="26">AI8/AI$18*100</f>
        <v>3.6184729006662089</v>
      </c>
      <c r="AJ26" s="18">
        <f t="shared" si="26"/>
        <v>11.694171117166288</v>
      </c>
      <c r="AK26" s="18">
        <f t="shared" si="26"/>
        <v>7.7124874840109117</v>
      </c>
      <c r="AL26" s="18"/>
      <c r="AM26" s="18">
        <f t="shared" ref="AM26:AP26" si="27">AM8/AM$18*100</f>
        <v>11.668628203297972</v>
      </c>
      <c r="AN26" s="18">
        <f t="shared" si="27"/>
        <v>5.2214800621264583</v>
      </c>
      <c r="AO26" s="18">
        <f t="shared" si="27"/>
        <v>13.53409809949097</v>
      </c>
      <c r="AP26" s="18">
        <f t="shared" si="27"/>
        <v>9.1411341102035575</v>
      </c>
      <c r="AQ26" s="18"/>
      <c r="AR26" s="18">
        <f t="shared" ref="AR26:AU26" si="28">AR8/AR$18*100</f>
        <v>11.199610294122383</v>
      </c>
      <c r="AS26" s="18">
        <f t="shared" si="28"/>
        <v>6.6844003841315214</v>
      </c>
      <c r="AT26" s="18">
        <f t="shared" si="28"/>
        <v>13.805009103283963</v>
      </c>
      <c r="AU26" s="18">
        <f t="shared" si="28"/>
        <v>9.6979300802048165</v>
      </c>
    </row>
    <row r="27" spans="1:47" x14ac:dyDescent="0.2">
      <c r="A27" t="str">
        <f>$A$9</f>
        <v>Professional occupations</v>
      </c>
      <c r="B27" s="18">
        <f t="shared" ref="B27:B34" si="29">B9/B$18*100</f>
        <v>27.259320940078368</v>
      </c>
      <c r="C27" s="18">
        <f t="shared" ref="C27:O27" si="30">C9/C$18*100</f>
        <v>15.583927862966062</v>
      </c>
      <c r="D27" s="18">
        <f t="shared" si="30"/>
        <v>22.705290498774815</v>
      </c>
      <c r="E27" s="18">
        <f t="shared" si="30"/>
        <v>23.194834723070397</v>
      </c>
      <c r="F27" s="18"/>
      <c r="G27" s="18">
        <f t="shared" si="30"/>
        <v>30.370589205037351</v>
      </c>
      <c r="H27" s="18">
        <f t="shared" si="30"/>
        <v>17.864699642447654</v>
      </c>
      <c r="I27" s="18">
        <f t="shared" si="30"/>
        <v>23.297537694676944</v>
      </c>
      <c r="J27" s="18">
        <f t="shared" si="30"/>
        <v>25.622219858022145</v>
      </c>
      <c r="K27" s="18"/>
      <c r="L27" s="18">
        <f t="shared" si="30"/>
        <v>33.892063231270932</v>
      </c>
      <c r="M27" s="18">
        <f t="shared" si="30"/>
        <v>20.016652841968995</v>
      </c>
      <c r="N27" s="18">
        <f t="shared" si="30"/>
        <v>21.592447589751675</v>
      </c>
      <c r="O27" s="18">
        <f t="shared" si="30"/>
        <v>28.07382553639966</v>
      </c>
      <c r="Q27" t="str">
        <f>$A$9</f>
        <v>Professional occupations</v>
      </c>
      <c r="R27" s="18">
        <f t="shared" ref="R27:U27" si="31">R9/R$18*100</f>
        <v>26.308964939469881</v>
      </c>
      <c r="S27" s="18">
        <f t="shared" si="31"/>
        <v>12.029860549340194</v>
      </c>
      <c r="T27" s="18">
        <f t="shared" si="31"/>
        <v>22.194284984606611</v>
      </c>
      <c r="U27" s="18">
        <f t="shared" si="31"/>
        <v>23.415934467331837</v>
      </c>
      <c r="V27" s="18"/>
      <c r="W27" s="18">
        <f t="shared" ref="W27:Z27" si="32">W9/W$18*100</f>
        <v>29.34557662797242</v>
      </c>
      <c r="X27" s="18">
        <f t="shared" si="32"/>
        <v>15.180120920764317</v>
      </c>
      <c r="Y27" s="18">
        <f t="shared" si="32"/>
        <v>21.3289373633454</v>
      </c>
      <c r="Z27" s="18">
        <f t="shared" si="32"/>
        <v>25.605700277263043</v>
      </c>
      <c r="AA27" s="18"/>
      <c r="AB27" s="18">
        <f t="shared" ref="AB27:AE27" si="33">AB9/AB$18*100</f>
        <v>34.136984099026421</v>
      </c>
      <c r="AC27" s="18">
        <f t="shared" si="33"/>
        <v>18.391384913026819</v>
      </c>
      <c r="AD27" s="18">
        <f t="shared" si="33"/>
        <v>18.0937888948399</v>
      </c>
      <c r="AE27" s="18">
        <f t="shared" si="33"/>
        <v>28.644724522239429</v>
      </c>
      <c r="AG27" t="str">
        <f>$A$9</f>
        <v>Professional occupations</v>
      </c>
      <c r="AH27" s="18">
        <f t="shared" ref="AH27:AK27" si="34">AH9/AH$18*100</f>
        <v>28.686184445314399</v>
      </c>
      <c r="AI27" s="18">
        <f>AI9/AI$18*100</f>
        <v>16.853842703886574</v>
      </c>
      <c r="AJ27" s="18">
        <f t="shared" si="34"/>
        <v>23.417208189325073</v>
      </c>
      <c r="AK27" s="18">
        <f t="shared" si="34"/>
        <v>22.974086735085191</v>
      </c>
      <c r="AL27" s="18"/>
      <c r="AM27" s="18">
        <f t="shared" ref="AM27:AP27" si="35">AM9/AM$18*100</f>
        <v>31.837697122365547</v>
      </c>
      <c r="AN27" s="18">
        <f t="shared" si="35"/>
        <v>18.953986253981189</v>
      </c>
      <c r="AO27" s="18">
        <f t="shared" si="35"/>
        <v>25.802240628364942</v>
      </c>
      <c r="AP27" s="18">
        <f t="shared" si="35"/>
        <v>25.638337161742054</v>
      </c>
      <c r="AQ27" s="18"/>
      <c r="AR27" s="18">
        <f t="shared" ref="AR27:AU27" si="36">AR9/AR$18*100</f>
        <v>33.563560163563352</v>
      </c>
      <c r="AS27" s="18">
        <f t="shared" si="36"/>
        <v>20.749225529320292</v>
      </c>
      <c r="AT27" s="18">
        <f t="shared" si="36"/>
        <v>26.146808824789129</v>
      </c>
      <c r="AU27" s="18">
        <f t="shared" si="36"/>
        <v>27.515289944315953</v>
      </c>
    </row>
    <row r="28" spans="1:47" x14ac:dyDescent="0.2">
      <c r="A28" t="str">
        <f>$A$10</f>
        <v>Associate professional occupations</v>
      </c>
      <c r="B28" s="18">
        <f t="shared" si="29"/>
        <v>14.761937064030695</v>
      </c>
      <c r="C28" s="18">
        <f t="shared" ref="C28:O28" si="37">C10/C$18*100</f>
        <v>8.3315789732033583</v>
      </c>
      <c r="D28" s="18">
        <f t="shared" si="37"/>
        <v>17.603172719069025</v>
      </c>
      <c r="E28" s="18">
        <f t="shared" si="37"/>
        <v>13.310831512888635</v>
      </c>
      <c r="F28" s="18"/>
      <c r="G28" s="18">
        <f t="shared" si="37"/>
        <v>16.003616155076209</v>
      </c>
      <c r="H28" s="18">
        <f t="shared" si="37"/>
        <v>9.1197497195916046</v>
      </c>
      <c r="I28" s="18">
        <f t="shared" si="37"/>
        <v>16.76841465785709</v>
      </c>
      <c r="J28" s="18">
        <f t="shared" si="37"/>
        <v>14.020131737573177</v>
      </c>
      <c r="K28" s="18"/>
      <c r="L28" s="18">
        <f t="shared" si="37"/>
        <v>16.776589156068962</v>
      </c>
      <c r="M28" s="18">
        <f t="shared" si="37"/>
        <v>10.654745743121561</v>
      </c>
      <c r="N28" s="18">
        <f t="shared" si="37"/>
        <v>16.2302291174842</v>
      </c>
      <c r="O28" s="18">
        <f t="shared" si="37"/>
        <v>14.894439334837406</v>
      </c>
      <c r="Q28" t="str">
        <f>$A$10</f>
        <v>Associate professional occupations</v>
      </c>
      <c r="R28" s="18">
        <f t="shared" ref="R28:U28" si="38">R10/R$18*100</f>
        <v>15.272669176969847</v>
      </c>
      <c r="S28" s="18">
        <f t="shared" si="38"/>
        <v>8.4830034100822509</v>
      </c>
      <c r="T28" s="18">
        <f t="shared" si="38"/>
        <v>13.671256988379588</v>
      </c>
      <c r="U28" s="18">
        <f t="shared" si="38"/>
        <v>13.957952140805659</v>
      </c>
      <c r="V28" s="18"/>
      <c r="W28" s="18">
        <f t="shared" ref="W28:Z28" si="39">W10/W$18*100</f>
        <v>16.298444781760303</v>
      </c>
      <c r="X28" s="18">
        <f t="shared" si="39"/>
        <v>9.4564705797858295</v>
      </c>
      <c r="Y28" s="18">
        <f t="shared" si="39"/>
        <v>12.215199637207547</v>
      </c>
      <c r="Z28" s="18">
        <f t="shared" si="39"/>
        <v>14.459673101437144</v>
      </c>
      <c r="AA28" s="18"/>
      <c r="AB28" s="18">
        <f t="shared" ref="AB28:AE28" si="40">AB10/AB$18*100</f>
        <v>15.277792023427104</v>
      </c>
      <c r="AC28" s="18">
        <f t="shared" si="40"/>
        <v>8.9251767561025339</v>
      </c>
      <c r="AD28" s="18">
        <f t="shared" si="40"/>
        <v>11.93592785033862</v>
      </c>
      <c r="AE28" s="18">
        <f t="shared" si="40"/>
        <v>13.564377620971314</v>
      </c>
      <c r="AG28" t="str">
        <f>$A$10</f>
        <v>Associate professional occupations</v>
      </c>
      <c r="AH28" s="18">
        <f t="shared" ref="AH28:AK28" si="41">AH10/AH$18*100</f>
        <v>13.995124403892467</v>
      </c>
      <c r="AI28" s="18">
        <f t="shared" si="41"/>
        <v>8.2774730369051621</v>
      </c>
      <c r="AJ28" s="18">
        <f t="shared" si="41"/>
        <v>23.081000822327631</v>
      </c>
      <c r="AK28" s="18">
        <f t="shared" si="41"/>
        <v>12.664740414621708</v>
      </c>
      <c r="AL28" s="18"/>
      <c r="AM28" s="18">
        <f t="shared" ref="AM28:AP28" si="42">AM10/AM$18*100</f>
        <v>15.581625808673033</v>
      </c>
      <c r="AN28" s="18">
        <f t="shared" si="42"/>
        <v>8.9831228731254917</v>
      </c>
      <c r="AO28" s="18">
        <f t="shared" si="42"/>
        <v>22.561592093837362</v>
      </c>
      <c r="AP28" s="18">
        <f t="shared" si="42"/>
        <v>13.591293877692291</v>
      </c>
      <c r="AQ28" s="18"/>
      <c r="AR28" s="18">
        <f t="shared" ref="AR28:AU28" si="43">AR10/AR$18*100</f>
        <v>18.786868886237535</v>
      </c>
      <c r="AS28" s="18">
        <f t="shared" si="43"/>
        <v>11.434331052237116</v>
      </c>
      <c r="AT28" s="18">
        <f t="shared" si="43"/>
        <v>21.820314040916038</v>
      </c>
      <c r="AU28" s="18">
        <f t="shared" si="43"/>
        <v>16.19569721983666</v>
      </c>
    </row>
    <row r="29" spans="1:47" x14ac:dyDescent="0.2">
      <c r="A29" t="str">
        <f>$A$11</f>
        <v>Administrative and secretarial occupations</v>
      </c>
      <c r="B29" s="18">
        <f t="shared" si="29"/>
        <v>9.9325236130742756</v>
      </c>
      <c r="C29" s="18">
        <f t="shared" ref="C29:O29" si="44">C11/C$18*100</f>
        <v>15.518363680696179</v>
      </c>
      <c r="D29" s="18">
        <f t="shared" si="44"/>
        <v>4.3564080523639914</v>
      </c>
      <c r="E29" s="18">
        <f t="shared" si="44"/>
        <v>10.735536323536264</v>
      </c>
      <c r="F29" s="18"/>
      <c r="G29" s="18">
        <f t="shared" si="44"/>
        <v>9.3561336103857258</v>
      </c>
      <c r="H29" s="18">
        <f t="shared" si="44"/>
        <v>14.004768232040249</v>
      </c>
      <c r="I29" s="18">
        <f t="shared" si="44"/>
        <v>3.8526414707649717</v>
      </c>
      <c r="J29" s="18">
        <f t="shared" si="44"/>
        <v>10.020817302002026</v>
      </c>
      <c r="K29" s="18"/>
      <c r="L29" s="18">
        <f t="shared" si="44"/>
        <v>8.1865717898044927</v>
      </c>
      <c r="M29" s="18">
        <f t="shared" si="44"/>
        <v>11.458897299431872</v>
      </c>
      <c r="N29" s="18">
        <f t="shared" si="44"/>
        <v>3.6148639868338073</v>
      </c>
      <c r="O29" s="18">
        <f t="shared" si="44"/>
        <v>8.5100941643011581</v>
      </c>
      <c r="Q29" t="str">
        <f>$A$11</f>
        <v>Administrative and secretarial occupations</v>
      </c>
      <c r="R29" s="18">
        <f t="shared" ref="R29:U29" si="45">R11/R$18*100</f>
        <v>4.5150329252366062</v>
      </c>
      <c r="S29" s="18">
        <f t="shared" si="45"/>
        <v>5.3912778225407418</v>
      </c>
      <c r="T29" s="18">
        <f t="shared" si="45"/>
        <v>1.8368201533293032</v>
      </c>
      <c r="U29" s="18">
        <f t="shared" si="45"/>
        <v>4.1898756315530816</v>
      </c>
      <c r="V29" s="18"/>
      <c r="W29" s="18">
        <f t="shared" ref="W29:Z29" si="46">W11/W$18*100</f>
        <v>4.7380609249484706</v>
      </c>
      <c r="X29" s="18">
        <f t="shared" si="46"/>
        <v>5.5340072632742414</v>
      </c>
      <c r="Y29" s="18">
        <f t="shared" si="46"/>
        <v>1.5296647227561593</v>
      </c>
      <c r="Z29" s="18">
        <f t="shared" si="46"/>
        <v>4.3869077988252227</v>
      </c>
      <c r="AA29" s="18"/>
      <c r="AB29" s="18">
        <f t="shared" ref="AB29:AE29" si="47">AB11/AB$18*100</f>
        <v>5.3869779002670972</v>
      </c>
      <c r="AC29" s="18">
        <f t="shared" si="47"/>
        <v>4.2639487877028133</v>
      </c>
      <c r="AD29" s="18">
        <f t="shared" si="47"/>
        <v>1.9473600506974851</v>
      </c>
      <c r="AE29" s="18">
        <f t="shared" si="47"/>
        <v>4.6268748964615618</v>
      </c>
      <c r="AG29" t="str">
        <f>$A$11</f>
        <v>Administrative and secretarial occupations</v>
      </c>
      <c r="AH29" s="18">
        <f t="shared" ref="AH29:AK29" si="48">AH11/AH$18*100</f>
        <v>18.066338465068743</v>
      </c>
      <c r="AI29" s="18">
        <f t="shared" si="48"/>
        <v>19.136904212340625</v>
      </c>
      <c r="AJ29" s="18">
        <f t="shared" si="48"/>
        <v>7.8666230079481148</v>
      </c>
      <c r="AK29" s="18">
        <f t="shared" si="48"/>
        <v>17.270783266565836</v>
      </c>
      <c r="AL29" s="18"/>
      <c r="AM29" s="18">
        <f t="shared" ref="AM29:AP29" si="49">AM11/AM$18*100</f>
        <v>15.966014455948171</v>
      </c>
      <c r="AN29" s="18">
        <f t="shared" si="49"/>
        <v>17.441838800413034</v>
      </c>
      <c r="AO29" s="18">
        <f t="shared" si="49"/>
        <v>6.8082270119353288</v>
      </c>
      <c r="AP29" s="18">
        <f t="shared" si="49"/>
        <v>15.517532498191585</v>
      </c>
      <c r="AQ29" s="18"/>
      <c r="AR29" s="18">
        <f t="shared" ref="AR29:AU29" si="50">AR11/AR$18*100</f>
        <v>11.941560858218709</v>
      </c>
      <c r="AS29" s="18">
        <f t="shared" si="50"/>
        <v>14.701945828680927</v>
      </c>
      <c r="AT29" s="18">
        <f t="shared" si="50"/>
        <v>5.7855287896213641</v>
      </c>
      <c r="AU29" s="18">
        <f t="shared" si="50"/>
        <v>12.309218399498851</v>
      </c>
    </row>
    <row r="30" spans="1:47" x14ac:dyDescent="0.2">
      <c r="A30" t="str">
        <f>$A$12</f>
        <v>Skilled trades occupations</v>
      </c>
      <c r="B30" s="18">
        <f t="shared" si="29"/>
        <v>9.0881086348506628</v>
      </c>
      <c r="C30" s="18">
        <f t="shared" ref="C30:O30" si="51">C12/C$18*100</f>
        <v>3.1664337998906111</v>
      </c>
      <c r="D30" s="18">
        <f t="shared" si="51"/>
        <v>20.14406981451479</v>
      </c>
      <c r="E30" s="18">
        <f t="shared" si="51"/>
        <v>8.9941229953560455</v>
      </c>
      <c r="F30" s="18"/>
      <c r="G30" s="18">
        <f t="shared" si="51"/>
        <v>7.5149213222364839</v>
      </c>
      <c r="H30" s="18">
        <f t="shared" si="51"/>
        <v>2.6483012862374613</v>
      </c>
      <c r="I30" s="18">
        <f t="shared" si="51"/>
        <v>20.097403895364906</v>
      </c>
      <c r="J30" s="18">
        <f t="shared" si="51"/>
        <v>7.7419486338119112</v>
      </c>
      <c r="K30" s="18"/>
      <c r="L30" s="18">
        <f t="shared" si="51"/>
        <v>6.1969644561381498</v>
      </c>
      <c r="M30" s="18">
        <f t="shared" si="51"/>
        <v>3.3255222467974286</v>
      </c>
      <c r="N30" s="18">
        <f t="shared" si="51"/>
        <v>21.059396021771533</v>
      </c>
      <c r="O30" s="18">
        <f t="shared" si="51"/>
        <v>7.4358063950240263</v>
      </c>
      <c r="Q30" t="str">
        <f>$A$12</f>
        <v>Skilled trades occupations</v>
      </c>
      <c r="R30" s="18">
        <f t="shared" ref="R30:U30" si="52">R12/R$18*100</f>
        <v>13.715716815721601</v>
      </c>
      <c r="S30" s="18">
        <f t="shared" si="52"/>
        <v>7.2304249031742067</v>
      </c>
      <c r="T30" s="18">
        <f t="shared" si="52"/>
        <v>30.612365567792281</v>
      </c>
      <c r="U30" s="18">
        <f t="shared" si="52"/>
        <v>15.620498552171549</v>
      </c>
      <c r="V30" s="18"/>
      <c r="W30" s="18">
        <f t="shared" ref="W30:Z30" si="53">W12/W$18*100</f>
        <v>11.381496232048912</v>
      </c>
      <c r="X30" s="18">
        <f t="shared" si="53"/>
        <v>5.2898620419937155</v>
      </c>
      <c r="Y30" s="18">
        <f t="shared" si="53"/>
        <v>31.521781327189391</v>
      </c>
      <c r="Z30" s="18">
        <f t="shared" si="53"/>
        <v>13.391751069223554</v>
      </c>
      <c r="AA30" s="18"/>
      <c r="AB30" s="18">
        <f t="shared" ref="AB30:AE30" si="54">AB12/AB$18*100</f>
        <v>9.1571445209220492</v>
      </c>
      <c r="AC30" s="18">
        <f t="shared" si="54"/>
        <v>6.2859578500763096</v>
      </c>
      <c r="AD30" s="18">
        <f t="shared" si="54"/>
        <v>32.280285817313313</v>
      </c>
      <c r="AE30" s="18">
        <f t="shared" si="54"/>
        <v>12.336106887520328</v>
      </c>
      <c r="AG30" t="str">
        <f>$A$12</f>
        <v>Skilled trades occupations</v>
      </c>
      <c r="AH30" s="18">
        <f t="shared" ref="AH30:AK30" si="55">AH12/AH$18*100</f>
        <v>2.1402225525945848</v>
      </c>
      <c r="AI30" s="18">
        <f t="shared" si="55"/>
        <v>1.7143165044070885</v>
      </c>
      <c r="AJ30" s="18">
        <f t="shared" si="55"/>
        <v>5.5599513851832851</v>
      </c>
      <c r="AK30" s="18">
        <f t="shared" si="55"/>
        <v>2.378289599946108</v>
      </c>
      <c r="AL30" s="18"/>
      <c r="AM30" s="18">
        <f t="shared" ref="AM30:AP30" si="56">AM12/AM$18*100</f>
        <v>1.9806646798723575</v>
      </c>
      <c r="AN30" s="18">
        <f t="shared" si="56"/>
        <v>1.576469515555232</v>
      </c>
      <c r="AO30" s="18">
        <f t="shared" si="56"/>
        <v>5.5618624684795916</v>
      </c>
      <c r="AP30" s="18">
        <f t="shared" si="56"/>
        <v>2.2297275225773974</v>
      </c>
      <c r="AQ30" s="18"/>
      <c r="AR30" s="18">
        <f t="shared" ref="AR30:AU30" si="57">AR12/AR$18*100</f>
        <v>2.2265872434496523</v>
      </c>
      <c r="AS30" s="18">
        <f t="shared" si="57"/>
        <v>1.9911365575184778</v>
      </c>
      <c r="AT30" s="18">
        <f t="shared" si="57"/>
        <v>6.4526595653789363</v>
      </c>
      <c r="AU30" s="18">
        <f t="shared" si="57"/>
        <v>2.6416268556463098</v>
      </c>
    </row>
    <row r="31" spans="1:47" x14ac:dyDescent="0.2">
      <c r="A31" t="str">
        <f>$A$13</f>
        <v>Caring, leisure and other service occupations</v>
      </c>
      <c r="B31" s="18">
        <f t="shared" si="29"/>
        <v>8.6414351319882527</v>
      </c>
      <c r="C31" s="18">
        <f t="shared" ref="C31:O31" si="58">C13/C$18*100</f>
        <v>15.240702610212251</v>
      </c>
      <c r="D31" s="18">
        <f t="shared" si="58"/>
        <v>8.6176348539980552</v>
      </c>
      <c r="E31" s="18">
        <f t="shared" si="58"/>
        <v>10.556382157488493</v>
      </c>
      <c r="F31" s="18"/>
      <c r="G31" s="18">
        <f t="shared" si="58"/>
        <v>7.7807340810528993</v>
      </c>
      <c r="H31" s="18">
        <f t="shared" si="58"/>
        <v>14.259638747579231</v>
      </c>
      <c r="I31" s="18">
        <f t="shared" si="58"/>
        <v>8.9910955470297136</v>
      </c>
      <c r="J31" s="18">
        <f t="shared" si="58"/>
        <v>9.9086891931858094</v>
      </c>
      <c r="K31" s="18"/>
      <c r="L31" s="18">
        <f t="shared" si="58"/>
        <v>8.2231919726891967</v>
      </c>
      <c r="M31" s="18">
        <f t="shared" si="58"/>
        <v>13.52710509011999</v>
      </c>
      <c r="N31" s="18">
        <f t="shared" si="58"/>
        <v>9.153859690065195</v>
      </c>
      <c r="O31" s="18">
        <f t="shared" si="58"/>
        <v>9.9180459854987539</v>
      </c>
      <c r="Q31" t="str">
        <f>$A$13</f>
        <v>Caring, leisure and other service occupations</v>
      </c>
      <c r="R31" s="18">
        <f t="shared" ref="R31:U31" si="59">R13/R$18*100</f>
        <v>4.3113602313439197</v>
      </c>
      <c r="S31" s="18">
        <f t="shared" si="59"/>
        <v>8.4172991086281872</v>
      </c>
      <c r="T31" s="18">
        <f t="shared" si="59"/>
        <v>1.7327981033027278</v>
      </c>
      <c r="U31" s="18">
        <f t="shared" si="59"/>
        <v>4.4980172668717362</v>
      </c>
      <c r="V31" s="18"/>
      <c r="W31" s="18">
        <f t="shared" ref="W31:Z31" si="60">W13/W$18*100</f>
        <v>3.9143850535131994</v>
      </c>
      <c r="X31" s="18">
        <f t="shared" si="60"/>
        <v>8.1639431716899793</v>
      </c>
      <c r="Y31" s="18">
        <f t="shared" si="60"/>
        <v>1.6836824947292519</v>
      </c>
      <c r="Z31" s="18">
        <f t="shared" si="60"/>
        <v>4.325184149405108</v>
      </c>
      <c r="AA31" s="18"/>
      <c r="AB31" s="18">
        <f t="shared" ref="AB31:AE31" si="61">AB13/AB$18*100</f>
        <v>4.4292922923109899</v>
      </c>
      <c r="AC31" s="18">
        <f t="shared" si="61"/>
        <v>9.8557136581653939</v>
      </c>
      <c r="AD31" s="18">
        <f t="shared" si="61"/>
        <v>2.211243212650654</v>
      </c>
      <c r="AE31" s="18">
        <f t="shared" si="61"/>
        <v>5.0787952281551325</v>
      </c>
      <c r="AG31" t="str">
        <f>$A$13</f>
        <v>Caring, leisure and other service occupations</v>
      </c>
      <c r="AH31" s="18">
        <f t="shared" ref="AH31:AK31" si="62">AH13/AH$18*100</f>
        <v>15.142605058533537</v>
      </c>
      <c r="AI31" s="18">
        <f t="shared" si="62"/>
        <v>17.678794128352475</v>
      </c>
      <c r="AJ31" s="18">
        <f t="shared" si="62"/>
        <v>18.209384734327678</v>
      </c>
      <c r="AK31" s="18">
        <f t="shared" si="62"/>
        <v>16.605108557201273</v>
      </c>
      <c r="AL31" s="18"/>
      <c r="AM31" s="18">
        <f t="shared" ref="AM31:AP31" si="63">AM13/AM$18*100</f>
        <v>13.314667416485863</v>
      </c>
      <c r="AN31" s="18">
        <f t="shared" si="63"/>
        <v>16.733009904539312</v>
      </c>
      <c r="AO31" s="18">
        <f t="shared" si="63"/>
        <v>18.28851291431576</v>
      </c>
      <c r="AP31" s="18">
        <f t="shared" si="63"/>
        <v>15.356227355601208</v>
      </c>
      <c r="AQ31" s="18"/>
      <c r="AR31" s="18">
        <f t="shared" ref="AR31:AU31" si="64">AR13/AR$18*100</f>
        <v>13.311805674740947</v>
      </c>
      <c r="AS31" s="18">
        <f t="shared" si="64"/>
        <v>15.181946756365155</v>
      </c>
      <c r="AT31" s="18">
        <f t="shared" si="64"/>
        <v>18.191375524477387</v>
      </c>
      <c r="AU31" s="18">
        <f t="shared" si="64"/>
        <v>14.652497883357011</v>
      </c>
    </row>
    <row r="32" spans="1:47" x14ac:dyDescent="0.2">
      <c r="A32" t="str">
        <f>$A$14</f>
        <v>Sales and customer service occupations</v>
      </c>
      <c r="B32" s="18">
        <f t="shared" si="29"/>
        <v>4.4597183206162896</v>
      </c>
      <c r="C32" s="18">
        <f t="shared" ref="C32:O32" si="65">C14/C$18*100</f>
        <v>13.94715811058383</v>
      </c>
      <c r="D32" s="18">
        <f t="shared" si="65"/>
        <v>3.5988508179864818</v>
      </c>
      <c r="E32" s="18">
        <f t="shared" si="65"/>
        <v>7.0910562267809008</v>
      </c>
      <c r="F32" s="18"/>
      <c r="G32" s="18">
        <f t="shared" si="65"/>
        <v>4.1430843030729694</v>
      </c>
      <c r="H32" s="18">
        <f t="shared" si="65"/>
        <v>14.241652344337771</v>
      </c>
      <c r="I32" s="18">
        <f t="shared" si="65"/>
        <v>2.5457644480156776</v>
      </c>
      <c r="J32" s="18">
        <f t="shared" si="65"/>
        <v>6.9885196190901597</v>
      </c>
      <c r="K32" s="18"/>
      <c r="L32" s="18">
        <f t="shared" si="65"/>
        <v>3.9191605324698315</v>
      </c>
      <c r="M32" s="18">
        <f t="shared" si="65"/>
        <v>14.282272404937748</v>
      </c>
      <c r="N32" s="18">
        <f t="shared" si="65"/>
        <v>2.0104020977190276</v>
      </c>
      <c r="O32" s="18">
        <f t="shared" si="65"/>
        <v>6.7076256353139296</v>
      </c>
      <c r="Q32" t="str">
        <f>$A$14</f>
        <v>Sales and customer service occupations</v>
      </c>
      <c r="R32" s="18">
        <f t="shared" ref="R32:U32" si="66">R14/R$18*100</f>
        <v>3.8828405728230804</v>
      </c>
      <c r="S32" s="18">
        <f t="shared" si="66"/>
        <v>17.514929392399917</v>
      </c>
      <c r="T32" s="18">
        <f t="shared" si="66"/>
        <v>3.3424139464878877</v>
      </c>
      <c r="U32" s="18">
        <f t="shared" si="66"/>
        <v>5.8782958161380385</v>
      </c>
      <c r="V32" s="18"/>
      <c r="W32" s="18">
        <f t="shared" ref="W32:Z32" si="67">W14/W$18*100</f>
        <v>3.7766188579383861</v>
      </c>
      <c r="X32" s="18">
        <f t="shared" si="67"/>
        <v>17.625014219064521</v>
      </c>
      <c r="Y32" s="18">
        <f t="shared" si="67"/>
        <v>2.5406089887239118</v>
      </c>
      <c r="Z32" s="18">
        <f t="shared" si="67"/>
        <v>6.0408883499962771</v>
      </c>
      <c r="AA32" s="18"/>
      <c r="AB32" s="18">
        <f>AB14/AB$18*100</f>
        <v>3.952740761364796</v>
      </c>
      <c r="AC32" s="18">
        <f t="shared" ref="AC32:AE32" si="68">AC14/AC$18*100</f>
        <v>17.545974359931463</v>
      </c>
      <c r="AD32" s="18">
        <f t="shared" si="68"/>
        <v>2.2070983142536074</v>
      </c>
      <c r="AE32" s="18">
        <f t="shared" si="68"/>
        <v>6.19130257946673</v>
      </c>
      <c r="AG32" t="str">
        <f>$A$14</f>
        <v>Sales and customer service occupations</v>
      </c>
      <c r="AH32" s="18">
        <f t="shared" ref="AH32:AK32" si="69">AH14/AH$18*100</f>
        <v>5.3258419677357249</v>
      </c>
      <c r="AI32" s="18">
        <f t="shared" si="69"/>
        <v>12.672346662185582</v>
      </c>
      <c r="AJ32" s="18">
        <f t="shared" si="69"/>
        <v>3.9561110436934048</v>
      </c>
      <c r="AK32" s="18">
        <f t="shared" si="69"/>
        <v>8.3018872092038141</v>
      </c>
      <c r="AL32" s="18"/>
      <c r="AM32" s="18">
        <f t="shared" ref="AM32:AP32" si="70">AM14/AM$18*100</f>
        <v>4.6676089460033676</v>
      </c>
      <c r="AN32" s="18">
        <f t="shared" si="70"/>
        <v>12.868829576152402</v>
      </c>
      <c r="AO32" s="18">
        <f t="shared" si="70"/>
        <v>2.5523238769698868</v>
      </c>
      <c r="AP32" s="18">
        <f t="shared" si="70"/>
        <v>7.913074618469472</v>
      </c>
      <c r="AQ32" s="18"/>
      <c r="AR32" s="18">
        <f t="shared" ref="AR32:AU32" si="71">AR14/AR$18*100</f>
        <v>3.8741206454752755</v>
      </c>
      <c r="AS32" s="18">
        <f t="shared" si="71"/>
        <v>12.811192548313993</v>
      </c>
      <c r="AT32" s="18">
        <f t="shared" si="71"/>
        <v>1.7543537941315828</v>
      </c>
      <c r="AU32" s="18">
        <f t="shared" si="71"/>
        <v>7.2127671942534404</v>
      </c>
    </row>
    <row r="33" spans="1:47" x14ac:dyDescent="0.2">
      <c r="A33" t="str">
        <f>$A$15</f>
        <v>Process, plant and machine operatives</v>
      </c>
      <c r="B33" s="18">
        <f t="shared" si="29"/>
        <v>5.1496716343286622</v>
      </c>
      <c r="C33" s="18">
        <f t="shared" ref="C33:O33" si="72">C15/C$18*100</f>
        <v>2.2850248200554057</v>
      </c>
      <c r="D33" s="18">
        <f t="shared" si="72"/>
        <v>5.8227986154403419</v>
      </c>
      <c r="E33" s="18">
        <f t="shared" si="72"/>
        <v>4.4159870735764697</v>
      </c>
      <c r="F33" s="18"/>
      <c r="G33" s="18">
        <f t="shared" si="72"/>
        <v>4.289203249106861</v>
      </c>
      <c r="H33" s="18">
        <f t="shared" si="72"/>
        <v>2.5094620928621652</v>
      </c>
      <c r="I33" s="18">
        <f t="shared" si="72"/>
        <v>6.1158690081308329</v>
      </c>
      <c r="J33" s="18">
        <f t="shared" si="72"/>
        <v>3.9967944211183117</v>
      </c>
      <c r="K33" s="18"/>
      <c r="L33" s="18">
        <f t="shared" si="72"/>
        <v>3.3868234216993747</v>
      </c>
      <c r="M33" s="18">
        <f t="shared" si="72"/>
        <v>3.1556153421028217</v>
      </c>
      <c r="N33" s="18">
        <f t="shared" si="72"/>
        <v>6.5549176396489193</v>
      </c>
      <c r="O33" s="18">
        <f t="shared" si="72"/>
        <v>3.7632247252205606</v>
      </c>
      <c r="Q33" t="str">
        <f>$A$15</f>
        <v>Process, plant and machine operatives</v>
      </c>
      <c r="R33" s="18">
        <f t="shared" ref="R33:U33" si="73">R15/R$18*100</f>
        <v>7.8539531228709087</v>
      </c>
      <c r="S33" s="18">
        <f t="shared" si="73"/>
        <v>6.5704954318566751</v>
      </c>
      <c r="T33" s="18">
        <f t="shared" si="73"/>
        <v>8.1720133449610017</v>
      </c>
      <c r="U33" s="18">
        <f t="shared" si="73"/>
        <v>7.71190936072301</v>
      </c>
      <c r="V33" s="18"/>
      <c r="W33" s="18">
        <f t="shared" ref="W33:Z33" si="74">W15/W$18*100</f>
        <v>6.7103856469739629</v>
      </c>
      <c r="X33" s="18">
        <f t="shared" si="74"/>
        <v>7.1438830380841898</v>
      </c>
      <c r="Y33" s="18">
        <f t="shared" si="74"/>
        <v>8.9681842624041472</v>
      </c>
      <c r="Z33" s="18">
        <f t="shared" si="74"/>
        <v>7.1335627708968676</v>
      </c>
      <c r="AA33" s="18"/>
      <c r="AB33" s="18">
        <f t="shared" ref="AB33:AE33" si="75">AB15/AB$18*100</f>
        <v>5.3595936615710471</v>
      </c>
      <c r="AC33" s="18">
        <f t="shared" si="75"/>
        <v>7.5102070193869679</v>
      </c>
      <c r="AD33" s="18">
        <f t="shared" si="75"/>
        <v>9.6121296225205537</v>
      </c>
      <c r="AE33" s="18">
        <f t="shared" si="75"/>
        <v>6.4405626449271862</v>
      </c>
      <c r="AG33" t="str">
        <f>$A$15</f>
        <v>Process, plant and machine operatives</v>
      </c>
      <c r="AH33" s="18">
        <f t="shared" ref="AH33:AK33" si="76">AH15/AH$18*100</f>
        <v>1.0894662361246179</v>
      </c>
      <c r="AI33" s="18">
        <f t="shared" si="76"/>
        <v>0.75376999283520307</v>
      </c>
      <c r="AJ33" s="18">
        <f t="shared" si="76"/>
        <v>2.54994249456389</v>
      </c>
      <c r="AK33" s="18">
        <f t="shared" si="76"/>
        <v>1.1253083987838359</v>
      </c>
      <c r="AL33" s="18"/>
      <c r="AM33" s="18">
        <f t="shared" ref="AM33:AP33" si="77">AM15/AM$18*100</f>
        <v>0.82374736623578637</v>
      </c>
      <c r="AN33" s="18">
        <f t="shared" si="77"/>
        <v>0.62901334793748631</v>
      </c>
      <c r="AO33" s="18">
        <f t="shared" si="77"/>
        <v>2.4867919062545254</v>
      </c>
      <c r="AP33" s="18">
        <f t="shared" si="77"/>
        <v>0.9364111747363747</v>
      </c>
      <c r="AQ33" s="18"/>
      <c r="AR33" s="18">
        <f t="shared" ref="AR33:AU33" si="78">AR15/AR$18*100</f>
        <v>0.74082154517896515</v>
      </c>
      <c r="AS33" s="18">
        <f t="shared" si="78"/>
        <v>1.192828240641993</v>
      </c>
      <c r="AT33" s="18">
        <f t="shared" si="78"/>
        <v>2.5752074260370064</v>
      </c>
      <c r="AU33" s="18">
        <f t="shared" si="78"/>
        <v>1.1438672604462132</v>
      </c>
    </row>
    <row r="34" spans="1:47" x14ac:dyDescent="0.2">
      <c r="A34" t="str">
        <f>$A$16</f>
        <v>Elementary occupations</v>
      </c>
      <c r="B34" s="18">
        <f t="shared" si="29"/>
        <v>7.0644637596554301</v>
      </c>
      <c r="C34" s="18">
        <f t="shared" ref="C34:O34" si="79">C16/C$18*100</f>
        <v>21.84471764782673</v>
      </c>
      <c r="D34" s="18">
        <f t="shared" si="79"/>
        <v>3.9216886501104642</v>
      </c>
      <c r="E34" s="18">
        <f t="shared" si="79"/>
        <v>10.898551139149729</v>
      </c>
      <c r="F34" s="18"/>
      <c r="G34" s="18">
        <f t="shared" si="79"/>
        <v>5.8344904237781492</v>
      </c>
      <c r="H34" s="18">
        <f t="shared" si="79"/>
        <v>19.61183607773965</v>
      </c>
      <c r="I34" s="18">
        <f t="shared" si="79"/>
        <v>3.4732565661768913</v>
      </c>
      <c r="J34" s="18">
        <f t="shared" si="79"/>
        <v>9.6918519420120788</v>
      </c>
      <c r="K34" s="18"/>
      <c r="L34" s="18">
        <f t="shared" si="79"/>
        <v>5.8055794296129601</v>
      </c>
      <c r="M34" s="18">
        <f t="shared" si="79"/>
        <v>16.890812659123153</v>
      </c>
      <c r="N34" s="18">
        <f t="shared" si="79"/>
        <v>4.3192112196225967</v>
      </c>
      <c r="O34" s="18">
        <f t="shared" si="79"/>
        <v>8.8662908271836169</v>
      </c>
      <c r="Q34" t="str">
        <f>$A$16</f>
        <v>Elementary occupations</v>
      </c>
      <c r="R34" s="18">
        <f t="shared" ref="R34:U34" si="80">R16/R$18*100</f>
        <v>8.4198363380195467</v>
      </c>
      <c r="S34" s="18">
        <f t="shared" si="80"/>
        <v>28.983100556758224</v>
      </c>
      <c r="T34" s="18">
        <f t="shared" si="80"/>
        <v>4.1055006722404741</v>
      </c>
      <c r="U34" s="18">
        <f t="shared" si="80"/>
        <v>10.829684380884737</v>
      </c>
      <c r="V34" s="18"/>
      <c r="W34" s="18">
        <f t="shared" ref="W34:Z34" si="81">W16/W$18*100</f>
        <v>7.0048502053229962</v>
      </c>
      <c r="X34" s="18">
        <f t="shared" si="81"/>
        <v>24.589165872943326</v>
      </c>
      <c r="Y34" s="18">
        <f t="shared" si="81"/>
        <v>4.3133752975217634</v>
      </c>
      <c r="Z34" s="18">
        <f t="shared" si="81"/>
        <v>9.7078313256518118</v>
      </c>
      <c r="AA34" s="18"/>
      <c r="AB34" s="18">
        <f t="shared" ref="AB34:AE34" si="82">AB16/AB$18*100</f>
        <v>6.8870345631646597</v>
      </c>
      <c r="AC34" s="18">
        <f t="shared" si="82"/>
        <v>20.524439252446125</v>
      </c>
      <c r="AD34" s="18">
        <f t="shared" si="82"/>
        <v>4.9725406587917025</v>
      </c>
      <c r="AE34" s="18">
        <f t="shared" si="82"/>
        <v>9.1066824143783602</v>
      </c>
      <c r="AG34" t="str">
        <f>$A$16</f>
        <v>Elementary occupations</v>
      </c>
      <c r="AH34" s="18">
        <f t="shared" ref="AH34:AK34" si="83">AH16/AH$18*100</f>
        <v>5.0295087882266989</v>
      </c>
      <c r="AI34" s="18">
        <f t="shared" si="83"/>
        <v>19.294079858421092</v>
      </c>
      <c r="AJ34" s="18">
        <f t="shared" si="83"/>
        <v>3.6656072054646445</v>
      </c>
      <c r="AK34" s="18">
        <f t="shared" si="83"/>
        <v>10.967308334581324</v>
      </c>
      <c r="AL34" s="18"/>
      <c r="AM34" s="18">
        <f t="shared" ref="AM34:AP34" si="84">AM16/AM$18*100</f>
        <v>4.1593460011178855</v>
      </c>
      <c r="AN34" s="18">
        <f t="shared" si="84"/>
        <v>17.592249666169398</v>
      </c>
      <c r="AO34" s="18">
        <f t="shared" si="84"/>
        <v>2.4043510003516269</v>
      </c>
      <c r="AP34" s="18">
        <f t="shared" si="84"/>
        <v>9.6762616807860571</v>
      </c>
      <c r="AQ34" s="18"/>
      <c r="AR34" s="18">
        <f t="shared" ref="AR34:AU34" si="85">AR16/AR$18*100</f>
        <v>4.3550646890131803</v>
      </c>
      <c r="AS34" s="18">
        <f t="shared" si="85"/>
        <v>15.252993102790501</v>
      </c>
      <c r="AT34" s="18">
        <f t="shared" si="85"/>
        <v>3.4687429313646128</v>
      </c>
      <c r="AU34" s="18">
        <f t="shared" si="85"/>
        <v>8.6311051624407451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3.8358589895012187</v>
      </c>
      <c r="C44" s="27">
        <f t="shared" ref="C44:E44" si="93">H8-C8</f>
        <v>2.5519522605841276</v>
      </c>
      <c r="D44" s="27">
        <f t="shared" si="93"/>
        <v>0.60518005588939694</v>
      </c>
      <c r="E44" s="27">
        <f t="shared" si="93"/>
        <v>6.9929913059747477</v>
      </c>
      <c r="F44" s="27"/>
      <c r="G44" s="27">
        <f>L8-G8</f>
        <v>-0.14330309870898361</v>
      </c>
      <c r="H44" s="27">
        <f t="shared" ref="H44:J44" si="94">M8-H8</f>
        <v>1.5686133444897994</v>
      </c>
      <c r="I44" s="27">
        <f t="shared" si="94"/>
        <v>1.3198341544082357</v>
      </c>
      <c r="J44" s="27">
        <f t="shared" si="94"/>
        <v>2.745144400189055</v>
      </c>
      <c r="K44" s="27"/>
      <c r="L44" s="27">
        <f>L8-B8</f>
        <v>3.6925558907922351</v>
      </c>
      <c r="M44" s="27">
        <f t="shared" ref="M44:O44" si="95">M8-C8</f>
        <v>4.120565605073927</v>
      </c>
      <c r="N44" s="27">
        <f t="shared" si="95"/>
        <v>1.9250142102976326</v>
      </c>
      <c r="O44" s="27">
        <f t="shared" si="95"/>
        <v>9.7381357061638028</v>
      </c>
      <c r="Q44" t="str">
        <f>$A$8</f>
        <v>Managers, directors and senior officials</v>
      </c>
      <c r="R44" s="27">
        <f>W8-R8</f>
        <v>2.0257912040979065</v>
      </c>
      <c r="S44" s="27">
        <f t="shared" ref="S44:S52" si="96">X8-S8</f>
        <v>0.92930052901200644</v>
      </c>
      <c r="T44" s="27">
        <f t="shared" ref="T44:T52" si="97">Y8-T8</f>
        <v>0.11315567016334338</v>
      </c>
      <c r="U44" s="27">
        <f t="shared" ref="U44:U52" si="98">Z8-U8</f>
        <v>3.0682474032732578</v>
      </c>
      <c r="V44" s="27"/>
      <c r="W44" s="27">
        <f>AB8-W8</f>
        <v>-0.97038448411589329</v>
      </c>
      <c r="X44" s="27">
        <f t="shared" ref="X44:X52" si="99">AC8-X8</f>
        <v>0.17990812836793069</v>
      </c>
      <c r="Y44" s="27">
        <f t="shared" ref="Y44:Y52" si="100">AD8-Y8</f>
        <v>0.91902564285978805</v>
      </c>
      <c r="Z44" s="27">
        <f t="shared" ref="Z44:Z52" si="101">AE8-Z8</f>
        <v>0.12854928711182367</v>
      </c>
      <c r="AA44" s="27"/>
      <c r="AB44" s="27">
        <f>AB8-R8</f>
        <v>1.0554067199820132</v>
      </c>
      <c r="AC44" s="27">
        <f t="shared" ref="AC44:AC52" si="102">AC8-S8</f>
        <v>1.1092086573799371</v>
      </c>
      <c r="AD44" s="27">
        <f t="shared" ref="AD44:AD52" si="103">AD8-T8</f>
        <v>1.0321813130231314</v>
      </c>
      <c r="AE44" s="27">
        <f t="shared" ref="AE44:AE52" si="104">AE8-U8</f>
        <v>3.1967966903850815</v>
      </c>
      <c r="AG44" t="str">
        <f>$A$8</f>
        <v>Managers, directors and senior officials</v>
      </c>
      <c r="AH44" s="27">
        <f>AM8-AH8</f>
        <v>1.8100677854033318</v>
      </c>
      <c r="AI44" s="27">
        <f t="shared" ref="AI44:AI52" si="105">AN8-AI8</f>
        <v>1.6226517315721218</v>
      </c>
      <c r="AJ44" s="27">
        <f t="shared" ref="AJ44:AJ52" si="106">AO8-AJ8</f>
        <v>0.49202438572605178</v>
      </c>
      <c r="AK44" s="27">
        <f t="shared" ref="AK44:AK52" si="107">AP8-AK8</f>
        <v>3.9247439027015041</v>
      </c>
      <c r="AL44" s="27"/>
      <c r="AM44" s="27">
        <f>AR8-AM8</f>
        <v>0.82708138540690435</v>
      </c>
      <c r="AN44" s="27">
        <f t="shared" ref="AN44:AN52" si="108">AS8-AN8</f>
        <v>1.3887052161218687</v>
      </c>
      <c r="AO44" s="27">
        <f t="shared" ref="AO44:AO52" si="109">AT8-AO8</f>
        <v>0.40080851154843922</v>
      </c>
      <c r="AP44" s="27">
        <f t="shared" ref="AP44:AP52" si="110">AU8-AP8</f>
        <v>2.6165951130772136</v>
      </c>
      <c r="AQ44" s="27"/>
      <c r="AR44" s="27">
        <f>AR8-AH8</f>
        <v>2.6371491708102361</v>
      </c>
      <c r="AS44" s="27">
        <f t="shared" ref="AS44:AS52" si="111">AS8-AI8</f>
        <v>3.0113569476939905</v>
      </c>
      <c r="AT44" s="27">
        <f t="shared" ref="AT44:AT52" si="112">AT8-AJ8</f>
        <v>0.892832897274491</v>
      </c>
      <c r="AU44" s="27">
        <f t="shared" ref="AU44:AU52" si="113">AU8-AK8</f>
        <v>6.5413390157787177</v>
      </c>
    </row>
    <row r="45" spans="1:47" x14ac:dyDescent="0.2">
      <c r="A45" t="str">
        <f>$A$9</f>
        <v>Professional occupations</v>
      </c>
      <c r="B45" s="27">
        <f t="shared" ref="B45:B54" si="114">G9-B9</f>
        <v>10.006988796388036</v>
      </c>
      <c r="C45" s="27">
        <f t="shared" ref="C45:C54" si="115">H9-C9</f>
        <v>4.5418443455597419</v>
      </c>
      <c r="D45" s="27">
        <f t="shared" ref="D45:D54" si="116">I9-D9</f>
        <v>-0.22367787145069151</v>
      </c>
      <c r="E45" s="27">
        <f t="shared" ref="E45:E54" si="117">J9-E9</f>
        <v>14.325155270497092</v>
      </c>
      <c r="F45" s="27"/>
      <c r="G45" s="27">
        <f t="shared" ref="G45:G54" si="118">L9-G9</f>
        <v>14.504851022639329</v>
      </c>
      <c r="H45" s="27">
        <f t="shared" ref="H45:H54" si="119">M9-H9</f>
        <v>3.812365879380561</v>
      </c>
      <c r="I45" s="27">
        <f t="shared" ref="I45:I54" si="120">N9-I9</f>
        <v>0.37954547954583262</v>
      </c>
      <c r="J45" s="27">
        <f t="shared" ref="J45:J54" si="121">O9-J9</f>
        <v>18.696762381565719</v>
      </c>
      <c r="K45" s="27"/>
      <c r="L45" s="27">
        <f t="shared" ref="L45:L54" si="122">L9-B9</f>
        <v>24.511839819027365</v>
      </c>
      <c r="M45" s="27">
        <f t="shared" ref="M45:M54" si="123">M9-C9</f>
        <v>8.354210224940303</v>
      </c>
      <c r="N45" s="27">
        <f t="shared" ref="N45:N54" si="124">N9-D9</f>
        <v>0.15586760809514111</v>
      </c>
      <c r="O45" s="27">
        <f t="shared" ref="O45:O54" si="125">O9-E9</f>
        <v>33.021917652062811</v>
      </c>
      <c r="Q45" t="str">
        <f>$A$9</f>
        <v>Professional occupations</v>
      </c>
      <c r="R45" s="27">
        <f t="shared" ref="R45:R52" si="126">W9-R9</f>
        <v>5.0405378389123285</v>
      </c>
      <c r="S45" s="27">
        <f t="shared" si="96"/>
        <v>1.8880713338991875</v>
      </c>
      <c r="T45" s="27">
        <f t="shared" si="97"/>
        <v>-0.8810876374703005</v>
      </c>
      <c r="U45" s="27">
        <f t="shared" si="98"/>
        <v>6.0475215353412182</v>
      </c>
      <c r="V45" s="27"/>
      <c r="W45" s="27">
        <f t="shared" ref="W45:W52" si="127">AB9-W9</f>
        <v>8.9614536490943593</v>
      </c>
      <c r="X45" s="27">
        <f t="shared" si="99"/>
        <v>2.0110312643596355</v>
      </c>
      <c r="Y45" s="27">
        <f t="shared" si="100"/>
        <v>-0.33706368574211343</v>
      </c>
      <c r="Z45" s="27">
        <f t="shared" si="101"/>
        <v>10.635421227711888</v>
      </c>
      <c r="AA45" s="27"/>
      <c r="AB45" s="27">
        <f t="shared" ref="AB45:AB52" si="128">AB9-R9</f>
        <v>14.001991488006688</v>
      </c>
      <c r="AC45" s="27">
        <f t="shared" si="102"/>
        <v>3.899102598258823</v>
      </c>
      <c r="AD45" s="27">
        <f t="shared" si="103"/>
        <v>-1.2181513232124139</v>
      </c>
      <c r="AE45" s="27">
        <f t="shared" si="104"/>
        <v>16.682942763053106</v>
      </c>
      <c r="AG45" t="str">
        <f>$A$9</f>
        <v>Professional occupations</v>
      </c>
      <c r="AH45" s="27">
        <f t="shared" ref="AH45:AH52" si="129">AM9-AH9</f>
        <v>4.9664509574757076</v>
      </c>
      <c r="AI45" s="27">
        <f t="shared" si="105"/>
        <v>2.6537730116605704</v>
      </c>
      <c r="AJ45" s="27">
        <f t="shared" si="106"/>
        <v>0.65740976601960988</v>
      </c>
      <c r="AK45" s="27">
        <f t="shared" si="107"/>
        <v>8.277633735155888</v>
      </c>
      <c r="AL45" s="27"/>
      <c r="AM45" s="27">
        <f t="shared" ref="AM45:AM52" si="130">AR9-AM9</f>
        <v>5.5433973735449342</v>
      </c>
      <c r="AN45" s="27">
        <f t="shared" si="108"/>
        <v>1.8013346150209202</v>
      </c>
      <c r="AO45" s="27">
        <f t="shared" si="109"/>
        <v>0.71660916528794338</v>
      </c>
      <c r="AP45" s="27">
        <f t="shared" si="110"/>
        <v>8.061341153853796</v>
      </c>
      <c r="AQ45" s="27"/>
      <c r="AR45" s="27">
        <f t="shared" ref="AR45:AR52" si="131">AR9-AH9</f>
        <v>10.509848331020642</v>
      </c>
      <c r="AS45" s="27">
        <f t="shared" si="111"/>
        <v>4.4551076266814906</v>
      </c>
      <c r="AT45" s="27">
        <f t="shared" si="112"/>
        <v>1.3740189313075533</v>
      </c>
      <c r="AU45" s="27">
        <f t="shared" si="113"/>
        <v>16.338974889009684</v>
      </c>
    </row>
    <row r="46" spans="1:47" x14ac:dyDescent="0.2">
      <c r="A46" t="str">
        <f>$A$10</f>
        <v>Associate professional occupations</v>
      </c>
      <c r="B46" s="27">
        <f t="shared" si="114"/>
        <v>4.3645747380257163</v>
      </c>
      <c r="C46" s="27">
        <f t="shared" si="115"/>
        <v>1.8742419876962018</v>
      </c>
      <c r="D46" s="27">
        <f t="shared" si="116"/>
        <v>-0.91528518826387639</v>
      </c>
      <c r="E46" s="27">
        <f t="shared" si="117"/>
        <v>5.3235315374580452</v>
      </c>
      <c r="F46" s="27"/>
      <c r="G46" s="27">
        <f t="shared" si="118"/>
        <v>4.8713834923288957</v>
      </c>
      <c r="H46" s="27">
        <f t="shared" si="119"/>
        <v>2.5297195629239102</v>
      </c>
      <c r="I46" s="27">
        <f t="shared" si="120"/>
        <v>0.71155676512056232</v>
      </c>
      <c r="J46" s="27">
        <f t="shared" si="121"/>
        <v>8.1126598203733593</v>
      </c>
      <c r="K46" s="27"/>
      <c r="L46" s="27">
        <f t="shared" si="122"/>
        <v>9.2359582303546119</v>
      </c>
      <c r="M46" s="27">
        <f t="shared" si="123"/>
        <v>4.403961550620112</v>
      </c>
      <c r="N46" s="27">
        <f t="shared" si="124"/>
        <v>-0.20372842314331407</v>
      </c>
      <c r="O46" s="27">
        <f t="shared" si="125"/>
        <v>13.436191357831405</v>
      </c>
      <c r="Q46" t="str">
        <f>$A$10</f>
        <v>Associate professional occupations</v>
      </c>
      <c r="R46" s="27">
        <f t="shared" si="126"/>
        <v>1.8936625263739408</v>
      </c>
      <c r="S46" s="27">
        <f t="shared" si="96"/>
        <v>0.8686292930891395</v>
      </c>
      <c r="T46" s="27">
        <f t="shared" si="97"/>
        <v>-0.83905181611247803</v>
      </c>
      <c r="U46" s="27">
        <f t="shared" si="98"/>
        <v>1.9232400033506032</v>
      </c>
      <c r="V46" s="27"/>
      <c r="W46" s="27">
        <f>AB10-W10</f>
        <v>-0.4230041051494986</v>
      </c>
      <c r="X46" s="27">
        <f t="shared" si="99"/>
        <v>0.20104905842652698</v>
      </c>
      <c r="Y46" s="27">
        <f t="shared" si="100"/>
        <v>0.37311758846067056</v>
      </c>
      <c r="Z46" s="27">
        <f t="shared" si="101"/>
        <v>0.15116254173769761</v>
      </c>
      <c r="AA46" s="27"/>
      <c r="AB46" s="27">
        <f t="shared" si="128"/>
        <v>1.4706584212244422</v>
      </c>
      <c r="AC46" s="27">
        <f t="shared" si="102"/>
        <v>1.0696783515156665</v>
      </c>
      <c r="AD46" s="27">
        <f t="shared" si="103"/>
        <v>-0.46593422765180748</v>
      </c>
      <c r="AE46" s="27">
        <f t="shared" si="104"/>
        <v>2.0744025450883008</v>
      </c>
      <c r="AG46" t="str">
        <f>$A$10</f>
        <v>Associate professional occupations</v>
      </c>
      <c r="AH46" s="27">
        <f t="shared" si="129"/>
        <v>2.4709122116517648</v>
      </c>
      <c r="AI46" s="27">
        <f t="shared" si="105"/>
        <v>1.0056126946070654</v>
      </c>
      <c r="AJ46" s="27">
        <f t="shared" si="106"/>
        <v>-7.6233372151396139E-2</v>
      </c>
      <c r="AK46" s="27">
        <f t="shared" si="107"/>
        <v>3.4002915341074385</v>
      </c>
      <c r="AL46" s="27"/>
      <c r="AM46" s="27">
        <f t="shared" si="130"/>
        <v>5.2943875974784032</v>
      </c>
      <c r="AN46" s="27">
        <f t="shared" si="108"/>
        <v>2.3286705044973832</v>
      </c>
      <c r="AO46" s="27">
        <f t="shared" si="109"/>
        <v>0.33843917665988865</v>
      </c>
      <c r="AP46" s="27">
        <f t="shared" si="110"/>
        <v>7.9614972786356759</v>
      </c>
      <c r="AQ46" s="27"/>
      <c r="AR46" s="27">
        <f t="shared" si="131"/>
        <v>7.7652998091301679</v>
      </c>
      <c r="AS46" s="27">
        <f t="shared" si="111"/>
        <v>3.3342831991044486</v>
      </c>
      <c r="AT46" s="27">
        <f t="shared" si="112"/>
        <v>0.26220580450849251</v>
      </c>
      <c r="AU46" s="27">
        <f t="shared" si="113"/>
        <v>11.361788812743114</v>
      </c>
    </row>
    <row r="47" spans="1:47" x14ac:dyDescent="0.2">
      <c r="A47" t="str">
        <f>$A$11</f>
        <v>Administrative and secretarial occupations</v>
      </c>
      <c r="B47" s="27">
        <f t="shared" si="114"/>
        <v>-0.42285472865327378</v>
      </c>
      <c r="C47" s="27">
        <f t="shared" si="115"/>
        <v>-0.33954257736349192</v>
      </c>
      <c r="D47" s="27">
        <f t="shared" si="116"/>
        <v>-0.39690278523890798</v>
      </c>
      <c r="E47" s="27">
        <f t="shared" si="117"/>
        <v>-1.1593000912556732</v>
      </c>
      <c r="F47" s="27"/>
      <c r="G47" s="27">
        <f t="shared" si="118"/>
        <v>-1.3034363601444952</v>
      </c>
      <c r="H47" s="27">
        <f t="shared" si="119"/>
        <v>-2.6708584399661568</v>
      </c>
      <c r="I47" s="27">
        <f t="shared" si="120"/>
        <v>9.0876812293834597E-2</v>
      </c>
      <c r="J47" s="27">
        <f t="shared" si="121"/>
        <v>-3.8834179878168129</v>
      </c>
      <c r="K47" s="27"/>
      <c r="L47" s="27">
        <f t="shared" si="122"/>
        <v>-1.7262910887977689</v>
      </c>
      <c r="M47" s="27">
        <f t="shared" si="123"/>
        <v>-3.0104010173296487</v>
      </c>
      <c r="N47" s="27">
        <f t="shared" si="124"/>
        <v>-0.30602597294507339</v>
      </c>
      <c r="O47" s="27">
        <f t="shared" si="125"/>
        <v>-5.0427180790724861</v>
      </c>
      <c r="Q47" t="str">
        <f>$A$11</f>
        <v>Administrative and secretarial occupations</v>
      </c>
      <c r="R47" s="27">
        <f t="shared" si="126"/>
        <v>0.44744533841573375</v>
      </c>
      <c r="S47" s="27">
        <f t="shared" si="96"/>
        <v>0.3755599928986908</v>
      </c>
      <c r="T47" s="27">
        <f t="shared" si="97"/>
        <v>-0.14853496327605165</v>
      </c>
      <c r="U47" s="27">
        <f t="shared" si="98"/>
        <v>0.67447036803837257</v>
      </c>
      <c r="V47" s="27"/>
      <c r="W47" s="27">
        <f t="shared" si="127"/>
        <v>1.2640052799977308</v>
      </c>
      <c r="X47" s="27">
        <f t="shared" si="99"/>
        <v>-0.2807844386752405</v>
      </c>
      <c r="Y47" s="27">
        <f t="shared" si="100"/>
        <v>0.20959533809635811</v>
      </c>
      <c r="Z47" s="27">
        <f t="shared" si="101"/>
        <v>1.1928161794188483</v>
      </c>
      <c r="AA47" s="27"/>
      <c r="AB47" s="27">
        <f t="shared" si="128"/>
        <v>1.7114506184134646</v>
      </c>
      <c r="AC47" s="27">
        <f t="shared" si="102"/>
        <v>9.4775554223450298E-2</v>
      </c>
      <c r="AD47" s="27">
        <f t="shared" si="103"/>
        <v>6.1060374820306462E-2</v>
      </c>
      <c r="AE47" s="27">
        <f t="shared" si="104"/>
        <v>1.8672865474572209</v>
      </c>
      <c r="AG47" t="str">
        <f>$A$11</f>
        <v>Administrative and secretarial occupations</v>
      </c>
      <c r="AH47" s="27">
        <f t="shared" si="129"/>
        <v>-0.87030006706899066</v>
      </c>
      <c r="AI47" s="27">
        <f t="shared" si="105"/>
        <v>-0.71510257026217872</v>
      </c>
      <c r="AJ47" s="27">
        <f t="shared" si="106"/>
        <v>-0.24836782196285734</v>
      </c>
      <c r="AK47" s="27">
        <f t="shared" si="107"/>
        <v>-1.8337704592940298</v>
      </c>
      <c r="AL47" s="27"/>
      <c r="AM47" s="27">
        <f t="shared" si="130"/>
        <v>-2.5674416401422402</v>
      </c>
      <c r="AN47" s="27">
        <f t="shared" si="108"/>
        <v>-2.3900740012909214</v>
      </c>
      <c r="AO47" s="27">
        <f t="shared" si="109"/>
        <v>-0.11871852580252296</v>
      </c>
      <c r="AP47" s="27">
        <f>AU11-AP11</f>
        <v>-5.0762341672356825</v>
      </c>
      <c r="AQ47" s="27"/>
      <c r="AR47" s="27">
        <f t="shared" si="131"/>
        <v>-3.4377417072112308</v>
      </c>
      <c r="AS47" s="27">
        <f t="shared" si="111"/>
        <v>-3.1051765715531001</v>
      </c>
      <c r="AT47" s="27">
        <f t="shared" si="112"/>
        <v>-0.36708634776538029</v>
      </c>
      <c r="AU47" s="27">
        <f t="shared" si="113"/>
        <v>-6.9100046265297124</v>
      </c>
    </row>
    <row r="48" spans="1:47" x14ac:dyDescent="0.2">
      <c r="A48" t="str">
        <f>$A$12</f>
        <v>Skilled trades occupations</v>
      </c>
      <c r="B48" s="27">
        <f t="shared" si="114"/>
        <v>-2.8754207031962551</v>
      </c>
      <c r="C48" s="27">
        <f t="shared" si="115"/>
        <v>-0.33815816407024313</v>
      </c>
      <c r="D48" s="27">
        <f t="shared" si="116"/>
        <v>-0.5264635265443367</v>
      </c>
      <c r="E48" s="27">
        <f t="shared" si="117"/>
        <v>-3.7400423938108318</v>
      </c>
      <c r="F48" s="27"/>
      <c r="G48" s="27">
        <f t="shared" si="118"/>
        <v>-2.016133316414523</v>
      </c>
      <c r="H48" s="27">
        <f t="shared" si="119"/>
        <v>1.0440954142085932</v>
      </c>
      <c r="I48" s="27">
        <f t="shared" si="120"/>
        <v>1.8752138604426083</v>
      </c>
      <c r="J48" s="27">
        <f t="shared" si="121"/>
        <v>0.90317595823668029</v>
      </c>
      <c r="K48" s="27"/>
      <c r="L48" s="27">
        <f t="shared" si="122"/>
        <v>-4.8915540196107781</v>
      </c>
      <c r="M48" s="27">
        <f t="shared" si="123"/>
        <v>0.70593725013835007</v>
      </c>
      <c r="N48" s="27">
        <f t="shared" si="124"/>
        <v>1.3487503338982716</v>
      </c>
      <c r="O48" s="27">
        <f t="shared" si="125"/>
        <v>-2.8368664355741515</v>
      </c>
      <c r="Q48" t="str">
        <f>$A$12</f>
        <v>Skilled trades occupations</v>
      </c>
      <c r="R48" s="27">
        <f t="shared" si="126"/>
        <v>-2.8596765435238858</v>
      </c>
      <c r="S48" s="27">
        <f t="shared" si="96"/>
        <v>-0.2868922708391235</v>
      </c>
      <c r="T48" s="27">
        <f t="shared" si="97"/>
        <v>-0.54015199566316241</v>
      </c>
      <c r="U48" s="27">
        <f t="shared" si="98"/>
        <v>-3.6867208100261699</v>
      </c>
      <c r="V48" s="27"/>
      <c r="W48" s="27">
        <f t="shared" si="127"/>
        <v>-2.5125102043589358</v>
      </c>
      <c r="X48" s="27">
        <f t="shared" si="99"/>
        <v>0.64971790635873994</v>
      </c>
      <c r="Y48" s="27">
        <f t="shared" si="100"/>
        <v>1.4950560421416803</v>
      </c>
      <c r="Z48" s="27">
        <f t="shared" si="101"/>
        <v>-0.36773625585851732</v>
      </c>
      <c r="AA48" s="27"/>
      <c r="AB48" s="27">
        <f t="shared" si="128"/>
        <v>-5.3721867478828216</v>
      </c>
      <c r="AC48" s="27">
        <f t="shared" si="102"/>
        <v>0.36282563551961644</v>
      </c>
      <c r="AD48" s="27">
        <f t="shared" si="103"/>
        <v>0.9549040464785179</v>
      </c>
      <c r="AE48" s="27">
        <f t="shared" si="104"/>
        <v>-4.0544570658846872</v>
      </c>
      <c r="AG48" t="str">
        <f>$A$12</f>
        <v>Skilled trades occupations</v>
      </c>
      <c r="AH48" s="27">
        <f t="shared" si="129"/>
        <v>-1.5744159672337998E-2</v>
      </c>
      <c r="AI48" s="27">
        <f t="shared" si="105"/>
        <v>-5.1265893231118742E-2</v>
      </c>
      <c r="AJ48" s="27">
        <f t="shared" si="106"/>
        <v>1.3688469118828817E-2</v>
      </c>
      <c r="AK48" s="27">
        <f t="shared" si="107"/>
        <v>-5.3321583784628146E-2</v>
      </c>
      <c r="AL48" s="27"/>
      <c r="AM48" s="27">
        <f t="shared" si="130"/>
        <v>0.49637688794439949</v>
      </c>
      <c r="AN48" s="27">
        <f t="shared" si="108"/>
        <v>0.39437750784985237</v>
      </c>
      <c r="AO48" s="27">
        <f t="shared" si="109"/>
        <v>0.38015781830092799</v>
      </c>
      <c r="AP48" s="27">
        <f t="shared" si="110"/>
        <v>1.2709122140951798</v>
      </c>
      <c r="AQ48" s="27"/>
      <c r="AR48" s="27">
        <f t="shared" si="131"/>
        <v>0.48063272827206149</v>
      </c>
      <c r="AS48" s="27">
        <f t="shared" si="111"/>
        <v>0.34311161461873363</v>
      </c>
      <c r="AT48" s="27">
        <f t="shared" si="112"/>
        <v>0.3938462874197568</v>
      </c>
      <c r="AU48" s="27">
        <f t="shared" si="113"/>
        <v>1.2175906303105517</v>
      </c>
    </row>
    <row r="49" spans="1:47" x14ac:dyDescent="0.2">
      <c r="A49" t="str">
        <f>$A$13</f>
        <v>Caring, leisure and other service occupations</v>
      </c>
      <c r="B49" s="27">
        <f t="shared" si="114"/>
        <v>-1.2226983386770875</v>
      </c>
      <c r="C49" s="27">
        <f t="shared" si="115"/>
        <v>0.31588155520715233</v>
      </c>
      <c r="D49" s="27">
        <f t="shared" si="116"/>
        <v>3.4885688364738598E-4</v>
      </c>
      <c r="E49" s="27">
        <f t="shared" si="117"/>
        <v>-0.90646792658628783</v>
      </c>
      <c r="F49" s="27"/>
      <c r="G49" s="27">
        <f t="shared" si="118"/>
        <v>2.5390382542286289</v>
      </c>
      <c r="H49" s="27">
        <f t="shared" si="119"/>
        <v>-0.23301313812742563</v>
      </c>
      <c r="I49" s="27">
        <f t="shared" si="120"/>
        <v>0.66867238835691545</v>
      </c>
      <c r="J49" s="27">
        <f t="shared" si="121"/>
        <v>2.9746975044581205</v>
      </c>
      <c r="K49" s="27"/>
      <c r="L49" s="27">
        <f t="shared" si="122"/>
        <v>1.3163399155515414</v>
      </c>
      <c r="M49" s="27">
        <f t="shared" si="123"/>
        <v>8.2868417079726697E-2</v>
      </c>
      <c r="N49" s="27">
        <f t="shared" si="124"/>
        <v>0.66902124524056283</v>
      </c>
      <c r="O49" s="27">
        <f t="shared" si="125"/>
        <v>2.0682295778718327</v>
      </c>
      <c r="Q49" t="str">
        <f>$A$13</f>
        <v>Caring, leisure and other service occupations</v>
      </c>
      <c r="R49" s="27">
        <f t="shared" si="126"/>
        <v>-0.4271636258740017</v>
      </c>
      <c r="S49" s="27">
        <f t="shared" si="96"/>
        <v>0.40977432569495864</v>
      </c>
      <c r="T49" s="27">
        <f t="shared" si="97"/>
        <v>-6.2868472814838205E-2</v>
      </c>
      <c r="U49" s="27">
        <f t="shared" si="98"/>
        <v>-8.0257772993883592E-2</v>
      </c>
      <c r="V49" s="27"/>
      <c r="W49" s="27">
        <f t="shared" si="127"/>
        <v>1.0131723312512744</v>
      </c>
      <c r="X49" s="27">
        <f t="shared" si="99"/>
        <v>1.0668937201002202</v>
      </c>
      <c r="Y49" s="27">
        <f t="shared" si="100"/>
        <v>0.25509673502883201</v>
      </c>
      <c r="Z49" s="27">
        <f t="shared" si="101"/>
        <v>2.3351627863803266</v>
      </c>
      <c r="AA49" s="27"/>
      <c r="AB49" s="27">
        <f t="shared" si="128"/>
        <v>0.58600870537727268</v>
      </c>
      <c r="AC49" s="27">
        <f t="shared" si="102"/>
        <v>1.4766680457951789</v>
      </c>
      <c r="AD49" s="27">
        <f t="shared" si="103"/>
        <v>0.19222826221399381</v>
      </c>
      <c r="AE49" s="27">
        <f t="shared" si="104"/>
        <v>2.254905013386443</v>
      </c>
      <c r="AG49" t="str">
        <f>$A$13</f>
        <v>Caring, leisure and other service occupations</v>
      </c>
      <c r="AH49" s="27">
        <f t="shared" si="129"/>
        <v>-0.79553471280308052</v>
      </c>
      <c r="AI49" s="27">
        <f t="shared" si="105"/>
        <v>-9.3892770487808974E-2</v>
      </c>
      <c r="AJ49" s="27">
        <f t="shared" si="106"/>
        <v>6.3217329698483482E-2</v>
      </c>
      <c r="AK49" s="27">
        <f t="shared" si="107"/>
        <v>-0.82621015359240602</v>
      </c>
      <c r="AL49" s="27"/>
      <c r="AM49" s="27">
        <f t="shared" si="130"/>
        <v>1.5258659229773386</v>
      </c>
      <c r="AN49" s="27">
        <f t="shared" si="108"/>
        <v>-1.2999068582276472</v>
      </c>
      <c r="AO49" s="27">
        <f t="shared" si="109"/>
        <v>0.41357565332808388</v>
      </c>
      <c r="AP49" s="27">
        <f t="shared" si="110"/>
        <v>0.63953471807776907</v>
      </c>
      <c r="AQ49" s="27"/>
      <c r="AR49" s="27">
        <f t="shared" si="131"/>
        <v>0.73033121017425806</v>
      </c>
      <c r="AS49" s="27">
        <f t="shared" si="111"/>
        <v>-1.3937996287154562</v>
      </c>
      <c r="AT49" s="27">
        <f t="shared" si="112"/>
        <v>0.47679298302656736</v>
      </c>
      <c r="AU49" s="27">
        <f t="shared" si="113"/>
        <v>-0.18667543551463694</v>
      </c>
    </row>
    <row r="50" spans="1:47" x14ac:dyDescent="0.2">
      <c r="A50" t="str">
        <f>$A$14</f>
        <v>Sales and customer service occupations</v>
      </c>
      <c r="B50" s="27">
        <f t="shared" si="114"/>
        <v>-0.3274804620939662</v>
      </c>
      <c r="C50" s="27">
        <f t="shared" si="115"/>
        <v>1.8208019930025081</v>
      </c>
      <c r="D50" s="27">
        <f t="shared" si="116"/>
        <v>-0.69306298815730116</v>
      </c>
      <c r="E50" s="27">
        <f t="shared" si="117"/>
        <v>0.8002585427512372</v>
      </c>
      <c r="F50" s="27"/>
      <c r="G50" s="27">
        <f t="shared" si="118"/>
        <v>0.17548371798029194</v>
      </c>
      <c r="H50" s="27">
        <f t="shared" si="119"/>
        <v>0.79978271903267384</v>
      </c>
      <c r="I50" s="27">
        <f t="shared" si="120"/>
        <v>-0.18058951052500904</v>
      </c>
      <c r="J50" s="27">
        <f t="shared" si="121"/>
        <v>0.79467692648796273</v>
      </c>
      <c r="K50" s="27"/>
      <c r="L50" s="27">
        <f t="shared" si="122"/>
        <v>-0.15199674411367425</v>
      </c>
      <c r="M50" s="27">
        <f t="shared" si="123"/>
        <v>2.620584712035182</v>
      </c>
      <c r="N50" s="27">
        <f t="shared" si="124"/>
        <v>-0.87365249868231021</v>
      </c>
      <c r="O50" s="27">
        <f t="shared" si="125"/>
        <v>1.5949354692391999</v>
      </c>
      <c r="Q50" t="str">
        <f>$A$14</f>
        <v>Sales and customer service occupations</v>
      </c>
      <c r="R50" s="27">
        <f t="shared" si="126"/>
        <v>-3.2682680645923945E-2</v>
      </c>
      <c r="S50" s="27">
        <f t="shared" si="96"/>
        <v>1.0889789264888243</v>
      </c>
      <c r="T50" s="27">
        <f t="shared" si="97"/>
        <v>-0.34825810722295647</v>
      </c>
      <c r="U50" s="27">
        <f t="shared" si="98"/>
        <v>0.70803813861994236</v>
      </c>
      <c r="V50" s="27"/>
      <c r="W50" s="27">
        <f t="shared" si="127"/>
        <v>0.50718900099662179</v>
      </c>
      <c r="X50" s="27">
        <f t="shared" si="99"/>
        <v>0.75323602582810256</v>
      </c>
      <c r="Y50" s="27">
        <f t="shared" si="100"/>
        <v>-2.1495205492139902E-2</v>
      </c>
      <c r="Z50" s="27">
        <f t="shared" si="101"/>
        <v>1.2389298213325866</v>
      </c>
      <c r="AA50" s="27"/>
      <c r="AB50" s="27">
        <f t="shared" si="128"/>
        <v>0.47450632035069784</v>
      </c>
      <c r="AC50" s="27">
        <f t="shared" si="102"/>
        <v>1.8422149523169269</v>
      </c>
      <c r="AD50" s="27">
        <f t="shared" si="103"/>
        <v>-0.36975331271509637</v>
      </c>
      <c r="AE50" s="27">
        <f t="shared" si="104"/>
        <v>1.9469679599525289</v>
      </c>
      <c r="AG50" t="str">
        <f>$A$14</f>
        <v>Sales and customer service occupations</v>
      </c>
      <c r="AH50" s="27">
        <f t="shared" si="129"/>
        <v>-0.29479778144803781</v>
      </c>
      <c r="AI50" s="27">
        <f t="shared" si="105"/>
        <v>0.73182306651368201</v>
      </c>
      <c r="AJ50" s="27">
        <f t="shared" si="106"/>
        <v>-0.34480488093434347</v>
      </c>
      <c r="AK50" s="27">
        <f t="shared" si="107"/>
        <v>9.2220404131300171E-2</v>
      </c>
      <c r="AL50" s="27"/>
      <c r="AM50" s="27">
        <f t="shared" si="130"/>
        <v>-0.3317052830163254</v>
      </c>
      <c r="AN50" s="27">
        <f t="shared" si="108"/>
        <v>4.6546693204573941E-2</v>
      </c>
      <c r="AO50" s="27">
        <f t="shared" si="109"/>
        <v>-0.15909430503286986</v>
      </c>
      <c r="AP50" s="27">
        <f t="shared" si="110"/>
        <v>-0.44425289484462027</v>
      </c>
      <c r="AQ50" s="27"/>
      <c r="AR50" s="27">
        <f t="shared" si="131"/>
        <v>-0.62650306446436321</v>
      </c>
      <c r="AS50" s="27">
        <f t="shared" si="111"/>
        <v>0.77836975971825595</v>
      </c>
      <c r="AT50" s="27">
        <f t="shared" si="112"/>
        <v>-0.50389918596721328</v>
      </c>
      <c r="AU50" s="27">
        <f t="shared" si="113"/>
        <v>-0.3520324907133201</v>
      </c>
    </row>
    <row r="51" spans="1:47" x14ac:dyDescent="0.2">
      <c r="A51" t="str">
        <f>$A$15</f>
        <v>Process, plant and machine operatives</v>
      </c>
      <c r="B51" s="27">
        <f t="shared" si="114"/>
        <v>-1.5556534801402933</v>
      </c>
      <c r="C51" s="27">
        <f t="shared" si="115"/>
        <v>0.52465923436314821</v>
      </c>
      <c r="D51" s="27">
        <f t="shared" si="116"/>
        <v>2.3587674695378258E-2</v>
      </c>
      <c r="E51" s="27">
        <f t="shared" si="117"/>
        <v>-1.0074065710817663</v>
      </c>
      <c r="F51" s="27"/>
      <c r="G51" s="27">
        <f t="shared" si="118"/>
        <v>-1.5351361193789863</v>
      </c>
      <c r="H51" s="27">
        <f t="shared" si="119"/>
        <v>0.99528917826474927</v>
      </c>
      <c r="I51" s="27">
        <f t="shared" si="120"/>
        <v>0.66372776210635998</v>
      </c>
      <c r="J51" s="27">
        <f t="shared" si="121"/>
        <v>0.12388082099212028</v>
      </c>
      <c r="K51" s="27"/>
      <c r="L51" s="27">
        <f t="shared" si="122"/>
        <v>-3.0907895995192796</v>
      </c>
      <c r="M51" s="27">
        <f t="shared" si="123"/>
        <v>1.5199484126278975</v>
      </c>
      <c r="N51" s="27">
        <f t="shared" si="124"/>
        <v>0.68731543680173823</v>
      </c>
      <c r="O51" s="27">
        <f t="shared" si="125"/>
        <v>-0.88352575008964607</v>
      </c>
      <c r="Q51" t="str">
        <f>$A$15</f>
        <v>Process, plant and machine operatives</v>
      </c>
      <c r="R51" s="27">
        <f t="shared" si="126"/>
        <v>-1.3670707678931677</v>
      </c>
      <c r="S51" s="27">
        <f t="shared" si="96"/>
        <v>0.60582272771391521</v>
      </c>
      <c r="T51" s="27">
        <f t="shared" si="97"/>
        <v>3.3464995876110404E-2</v>
      </c>
      <c r="U51" s="27">
        <f t="shared" si="98"/>
        <v>-0.72778304430314478</v>
      </c>
      <c r="V51" s="27"/>
      <c r="W51" s="27">
        <f t="shared" si="127"/>
        <v>-1.5390486938320489</v>
      </c>
      <c r="X51" s="27">
        <f t="shared" si="99"/>
        <v>0.4707909398999135</v>
      </c>
      <c r="Y51" s="27">
        <f t="shared" si="100"/>
        <v>0.57940266219415415</v>
      </c>
      <c r="Z51" s="27">
        <f t="shared" si="101"/>
        <v>-0.4888550917379817</v>
      </c>
      <c r="AA51" s="27"/>
      <c r="AB51" s="27">
        <f t="shared" si="128"/>
        <v>-2.9061194617252166</v>
      </c>
      <c r="AC51" s="27">
        <f t="shared" si="102"/>
        <v>1.0766136676138287</v>
      </c>
      <c r="AD51" s="27">
        <f t="shared" si="103"/>
        <v>0.61286765807026455</v>
      </c>
      <c r="AE51" s="27">
        <f t="shared" si="104"/>
        <v>-1.2166381360411265</v>
      </c>
      <c r="AG51" t="str">
        <f>$A$15</f>
        <v>Process, plant and machine operatives</v>
      </c>
      <c r="AH51" s="27">
        <f t="shared" si="129"/>
        <v>-0.18858271224712886</v>
      </c>
      <c r="AI51" s="27">
        <f t="shared" si="105"/>
        <v>-8.1163493350770111E-2</v>
      </c>
      <c r="AJ51" s="27">
        <f t="shared" si="106"/>
        <v>-9.8773211807335892E-3</v>
      </c>
      <c r="AK51" s="27">
        <f t="shared" si="107"/>
        <v>-0.27962352677863223</v>
      </c>
      <c r="AL51" s="27"/>
      <c r="AM51" s="27">
        <f t="shared" si="130"/>
        <v>3.9125744530720263E-3</v>
      </c>
      <c r="AN51" s="27">
        <f t="shared" si="108"/>
        <v>0.52449823836483267</v>
      </c>
      <c r="AO51" s="27">
        <f t="shared" si="109"/>
        <v>8.4325099912209489E-2</v>
      </c>
      <c r="AP51" s="27">
        <f t="shared" si="110"/>
        <v>0.61273591273011396</v>
      </c>
      <c r="AQ51" s="27"/>
      <c r="AR51" s="27">
        <f t="shared" si="131"/>
        <v>-0.18467013779405683</v>
      </c>
      <c r="AS51" s="27">
        <f t="shared" si="111"/>
        <v>0.44333474501406256</v>
      </c>
      <c r="AT51" s="27">
        <f t="shared" si="112"/>
        <v>7.44477787314759E-2</v>
      </c>
      <c r="AU51" s="27">
        <f t="shared" si="113"/>
        <v>0.33311238595148174</v>
      </c>
    </row>
    <row r="52" spans="1:47" x14ac:dyDescent="0.2">
      <c r="A52" t="str">
        <f>$A$16</f>
        <v>Elementary occupations</v>
      </c>
      <c r="B52" s="27">
        <f t="shared" si="114"/>
        <v>-2.2520156544668826</v>
      </c>
      <c r="C52" s="27">
        <f t="shared" si="115"/>
        <v>-0.60931123477300275</v>
      </c>
      <c r="D52" s="27">
        <f t="shared" si="116"/>
        <v>-0.3543927847065329</v>
      </c>
      <c r="E52" s="27">
        <f t="shared" si="117"/>
        <v>-3.2157196739464169</v>
      </c>
      <c r="F52" s="27"/>
      <c r="G52" s="27">
        <f t="shared" si="118"/>
        <v>0.98045970321257769</v>
      </c>
      <c r="H52" s="27">
        <f t="shared" si="119"/>
        <v>-2.6115451706282755</v>
      </c>
      <c r="I52" s="27">
        <f t="shared" si="120"/>
        <v>0.75650564292933886</v>
      </c>
      <c r="J52" s="27">
        <f t="shared" si="121"/>
        <v>-0.87457982448636074</v>
      </c>
      <c r="K52" s="27"/>
      <c r="L52" s="27">
        <f t="shared" si="122"/>
        <v>-1.2715559512543049</v>
      </c>
      <c r="M52" s="27">
        <f t="shared" si="123"/>
        <v>-3.2208564054012783</v>
      </c>
      <c r="N52" s="27">
        <f t="shared" si="124"/>
        <v>0.40211285822280596</v>
      </c>
      <c r="O52" s="27">
        <f t="shared" si="125"/>
        <v>-4.0902994984327776</v>
      </c>
      <c r="Q52" t="str">
        <f>$A$16</f>
        <v>Elementary occupations</v>
      </c>
      <c r="R52" s="27">
        <f t="shared" si="126"/>
        <v>-1.7303591288705569</v>
      </c>
      <c r="S52" s="27">
        <f t="shared" si="96"/>
        <v>0.1051238275842401</v>
      </c>
      <c r="T52" s="27">
        <f t="shared" si="97"/>
        <v>-4.4861099215690814E-2</v>
      </c>
      <c r="U52" s="27">
        <f t="shared" si="98"/>
        <v>-1.6700964005020076</v>
      </c>
      <c r="V52" s="27"/>
      <c r="W52" s="27">
        <f t="shared" si="127"/>
        <v>0.28879304500697245</v>
      </c>
      <c r="X52" s="27">
        <f t="shared" si="99"/>
        <v>-0.59187313830672572</v>
      </c>
      <c r="Y52" s="27">
        <f t="shared" si="100"/>
        <v>0.40440538270584692</v>
      </c>
      <c r="Z52" s="27">
        <f t="shared" si="101"/>
        <v>0.10132528940609475</v>
      </c>
      <c r="AA52" s="27"/>
      <c r="AB52" s="27">
        <f t="shared" si="128"/>
        <v>-1.4415660838635844</v>
      </c>
      <c r="AC52" s="27">
        <f t="shared" si="102"/>
        <v>-0.48674931072248562</v>
      </c>
      <c r="AD52" s="27">
        <f t="shared" si="103"/>
        <v>0.3595442834901561</v>
      </c>
      <c r="AE52" s="27">
        <f t="shared" si="104"/>
        <v>-1.5687711110959128</v>
      </c>
      <c r="AG52" t="str">
        <f>$A$16</f>
        <v>Elementary occupations</v>
      </c>
      <c r="AH52" s="27">
        <f t="shared" si="129"/>
        <v>-0.52165652559631237</v>
      </c>
      <c r="AI52" s="27">
        <f t="shared" si="105"/>
        <v>-0.71443506235722509</v>
      </c>
      <c r="AJ52" s="27">
        <f t="shared" si="106"/>
        <v>-0.30953168549084176</v>
      </c>
      <c r="AK52" s="27">
        <f t="shared" si="107"/>
        <v>-1.5456232734443809</v>
      </c>
      <c r="AL52" s="27"/>
      <c r="AM52" s="27">
        <f t="shared" si="130"/>
        <v>0.6916666582056008</v>
      </c>
      <c r="AN52" s="27">
        <f t="shared" si="108"/>
        <v>-2.0196720323215462</v>
      </c>
      <c r="AO52" s="27">
        <f t="shared" si="109"/>
        <v>0.35210026022349195</v>
      </c>
      <c r="AP52" s="27">
        <f t="shared" si="110"/>
        <v>-0.97590511389245549</v>
      </c>
      <c r="AQ52" s="27"/>
      <c r="AR52" s="27">
        <f t="shared" si="131"/>
        <v>0.17001013260928843</v>
      </c>
      <c r="AS52" s="27">
        <f t="shared" si="111"/>
        <v>-2.7341070946787713</v>
      </c>
      <c r="AT52" s="27">
        <f t="shared" si="112"/>
        <v>4.2568574732650188E-2</v>
      </c>
      <c r="AU52" s="27">
        <f t="shared" si="113"/>
        <v>-2.5215283873368364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9.5512991566872074</v>
      </c>
      <c r="C54" s="29">
        <f t="shared" si="115"/>
        <v>10.342369400206152</v>
      </c>
      <c r="D54" s="29">
        <f t="shared" si="116"/>
        <v>-2.4806685568932139</v>
      </c>
      <c r="E54" s="29">
        <f t="shared" si="117"/>
        <v>17.413000000000125</v>
      </c>
      <c r="F54" s="29"/>
      <c r="G54" s="29">
        <f t="shared" si="118"/>
        <v>18.073207295742719</v>
      </c>
      <c r="H54" s="29">
        <f t="shared" si="119"/>
        <v>5.2344493495784263</v>
      </c>
      <c r="I54" s="29">
        <f t="shared" si="120"/>
        <v>6.2853433546786803</v>
      </c>
      <c r="J54" s="29">
        <f t="shared" si="121"/>
        <v>29.592999999999847</v>
      </c>
      <c r="K54" s="29"/>
      <c r="L54" s="29">
        <f t="shared" si="122"/>
        <v>27.624506452429927</v>
      </c>
      <c r="M54" s="29">
        <f t="shared" si="123"/>
        <v>15.576818749784579</v>
      </c>
      <c r="N54" s="29">
        <f t="shared" si="124"/>
        <v>3.8046747977854665</v>
      </c>
      <c r="O54" s="29">
        <f t="shared" si="125"/>
        <v>47.005999999999972</v>
      </c>
      <c r="Q54" s="24" t="str">
        <f>$A$18</f>
        <v>All occupations</v>
      </c>
      <c r="R54" s="29">
        <f t="shared" ref="R54" si="132">W18-R18</f>
        <v>2.9904841609923949</v>
      </c>
      <c r="S54" s="29">
        <f t="shared" ref="S54" si="133">X18-S18</f>
        <v>5.9843686855418419</v>
      </c>
      <c r="T54" s="29">
        <f t="shared" ref="T54" si="134">Y18-T18</f>
        <v>-2.7181934257360254</v>
      </c>
      <c r="U54" s="29">
        <f t="shared" ref="U54" si="135">Z18-U18</f>
        <v>6.2566594207982007</v>
      </c>
      <c r="V54" s="29"/>
      <c r="W54" s="29">
        <f t="shared" ref="W54" si="136">AB18-W18</f>
        <v>6.5896658188905519</v>
      </c>
      <c r="X54" s="29">
        <f t="shared" ref="X54" si="137">AC18-X18</f>
        <v>4.4599694663591052</v>
      </c>
      <c r="Y54" s="29">
        <f t="shared" ref="Y54" si="138">AD18-Y18</f>
        <v>3.8771405002530841</v>
      </c>
      <c r="Z54" s="29">
        <f t="shared" ref="Z54" si="139">AE18-Z18</f>
        <v>14.926775785502741</v>
      </c>
      <c r="AA54" s="29"/>
      <c r="AB54" s="29">
        <f t="shared" ref="AB54" si="140">AB18-R18</f>
        <v>9.5801499798829468</v>
      </c>
      <c r="AC54" s="29">
        <f t="shared" ref="AC54" si="141">AC18-S18</f>
        <v>10.444338151900947</v>
      </c>
      <c r="AD54" s="29">
        <f t="shared" ref="AD54" si="142">AD18-T18</f>
        <v>1.1589470745170587</v>
      </c>
      <c r="AE54" s="29">
        <f t="shared" ref="AE54" si="143">AE18-U18</f>
        <v>21.183435206300942</v>
      </c>
      <c r="AG54" s="24" t="str">
        <f>$A$18</f>
        <v>All occupations</v>
      </c>
      <c r="AH54" s="29">
        <f t="shared" ref="AH54" si="144">AM18-AH18</f>
        <v>6.5608149956949262</v>
      </c>
      <c r="AI54" s="29">
        <f t="shared" ref="AI54" si="145">AN18-AI18</f>
        <v>4.3580007146643425</v>
      </c>
      <c r="AJ54" s="29">
        <f t="shared" ref="AJ54" si="146">AO18-AJ18</f>
        <v>0.23752486884280444</v>
      </c>
      <c r="AK54" s="29">
        <f t="shared" ref="AK54" si="147">AP18-AK18</f>
        <v>11.156340579202066</v>
      </c>
      <c r="AL54" s="29"/>
      <c r="AM54" s="29">
        <f t="shared" ref="AM54" si="148">AR18-AM18</f>
        <v>11.483541476852068</v>
      </c>
      <c r="AN54" s="29">
        <f t="shared" ref="AN54" si="149">AS18-AN18</f>
        <v>0.77447988321934247</v>
      </c>
      <c r="AO54" s="29">
        <f t="shared" ref="AO54" si="150">AT18-AO18</f>
        <v>2.4082028544255856</v>
      </c>
      <c r="AP54" s="29">
        <f t="shared" ref="AP54" si="151">AU18-AP18</f>
        <v>14.666224214496992</v>
      </c>
      <c r="AQ54" s="29"/>
      <c r="AR54" s="29">
        <f t="shared" ref="AR54" si="152">AR18-AH18</f>
        <v>18.044356472546994</v>
      </c>
      <c r="AS54" s="29">
        <f t="shared" ref="AS54" si="153">AS18-AI18</f>
        <v>5.1324805978836849</v>
      </c>
      <c r="AT54" s="29">
        <f t="shared" ref="AT54" si="154">AT18-AJ18</f>
        <v>2.64572772326839</v>
      </c>
      <c r="AU54" s="29">
        <f t="shared" ref="AU54" si="155">AU18-AK18</f>
        <v>25.822564793699058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Oxfordshire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0.8427308538432543</v>
      </c>
      <c r="N7" s="91">
        <f>'Occ T2'!I180</f>
        <v>0.45104162653475388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-1.1947112660539605</v>
      </c>
      <c r="N9" s="91">
        <f>'Occ T2'!I178</f>
        <v>-1.0498821933233149</v>
      </c>
    </row>
    <row r="10" spans="1:14" x14ac:dyDescent="0.2">
      <c r="L10" s="91" t="str">
        <f>'Occ T3'!A48</f>
        <v>91 Elementary trades and related occupations</v>
      </c>
      <c r="M10" s="91">
        <f>'Occ T2'!H177</f>
        <v>-3.9388195216472188</v>
      </c>
      <c r="N10" s="91">
        <f>'Occ T2'!I177</f>
        <v>5.0095882493422783</v>
      </c>
    </row>
    <row r="11" spans="1:14" x14ac:dyDescent="0.2">
      <c r="L11" s="114" t="str">
        <f>"["&amp;'Occ T3'!A47&amp;"]"</f>
        <v>[Elementary occupations]</v>
      </c>
      <c r="M11" s="91">
        <f>'Occ T1'!H88</f>
        <v>-1.4963782203095688</v>
      </c>
      <c r="N11" s="91">
        <f>'Occ T1'!I88</f>
        <v>-0.14339619526785308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-0.89725889352262334</v>
      </c>
      <c r="N13" s="91">
        <f>'Occ T2'!I176</f>
        <v>5.2655866033224363E-2</v>
      </c>
    </row>
    <row r="14" spans="1:14" x14ac:dyDescent="0.2">
      <c r="L14" s="91" t="str">
        <f>'Occ T3'!A44</f>
        <v>81 Process, plant and machine operatives</v>
      </c>
      <c r="M14" s="91">
        <f>'Occ T2'!H175</f>
        <v>-1.6463145560766113</v>
      </c>
      <c r="N14" s="91">
        <f>'Occ T2'!I175</f>
        <v>4.0381704979197686E-2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-1.1489239073180224</v>
      </c>
      <c r="N15" s="91">
        <f>'Occ T1'!I87</f>
        <v>4.8596515833843057E-2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2.4604183608536223</v>
      </c>
      <c r="N17" s="91">
        <f>'Occ T2'!I174</f>
        <v>1.5358458617548143</v>
      </c>
    </row>
    <row r="18" spans="12:14" x14ac:dyDescent="0.2">
      <c r="L18" s="91" t="str">
        <f>'Occ T3'!A40</f>
        <v>71 Sales occupations</v>
      </c>
      <c r="M18" s="91">
        <f>'Occ T2'!H173</f>
        <v>9.2025083482294434E-2</v>
      </c>
      <c r="N18" s="91">
        <f>'Occ T2'!I173</f>
        <v>-0.21797830427717768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0.54939225010874893</v>
      </c>
      <c r="N19" s="91">
        <f>'Occ T1'!I86</f>
        <v>0.17669196832290623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1.0924347948600088</v>
      </c>
      <c r="N21" s="91">
        <f>'Occ T2'!I172</f>
        <v>-1.2514813857387508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-1.0552061506744148</v>
      </c>
      <c r="N22" s="91">
        <f>'Occ T2'!I171</f>
        <v>-0.27767709406327779</v>
      </c>
    </row>
    <row r="23" spans="12:14" x14ac:dyDescent="0.2">
      <c r="L23" s="91" t="str">
        <f>'Occ T3'!A35</f>
        <v>61 Caring personal service occupations</v>
      </c>
      <c r="M23" s="91">
        <f>'Occ T2'!H170</f>
        <v>-0.25220468254091299</v>
      </c>
      <c r="N23" s="91">
        <f>'Occ T2'!I170</f>
        <v>0.68633796368617883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-0.42626026637628822</v>
      </c>
      <c r="N24" s="91">
        <f>'Occ T1'!I85</f>
        <v>0.45736258099040583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-3.3167821352178772</v>
      </c>
      <c r="N26" s="91">
        <f>'Occ T2'!I169</f>
        <v>0.91092574671074455</v>
      </c>
    </row>
    <row r="27" spans="12:14" x14ac:dyDescent="0.2">
      <c r="L27" s="91" t="str">
        <f>'Occ T3'!A31</f>
        <v>53 Skilled construction and building trades</v>
      </c>
      <c r="M27" s="91">
        <f>'Occ T2'!H168</f>
        <v>-1.9158610981917956</v>
      </c>
      <c r="N27" s="91">
        <f>'Occ T2'!I168</f>
        <v>-0.44577695358650749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-1.440095483085635</v>
      </c>
      <c r="N28" s="91">
        <f>'Occ T2'!I167</f>
        <v>-0.10708839404691695</v>
      </c>
    </row>
    <row r="29" spans="12:14" x14ac:dyDescent="0.2">
      <c r="L29" s="91" t="str">
        <f>'Occ T3'!A29</f>
        <v>51 Skilled agricultural and related trades</v>
      </c>
      <c r="M29" s="91">
        <f>'Occ T2'!H166</f>
        <v>-2.2955147075997107</v>
      </c>
      <c r="N29" s="91">
        <f>'Occ T2'!I166</f>
        <v>1.1343567040447589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-2.1360162415716588</v>
      </c>
      <c r="N30" s="91">
        <f>'Occ T1'!I84</f>
        <v>0.18121558586061681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-2.7476896796188699</v>
      </c>
      <c r="N32" s="91">
        <f>'Occ T2'!I165</f>
        <v>-2.5363003461624234</v>
      </c>
    </row>
    <row r="33" spans="12:14" x14ac:dyDescent="0.2">
      <c r="L33" s="91" t="str">
        <f>'Occ T3'!A25</f>
        <v>41 Administrative occupations</v>
      </c>
      <c r="M33" s="91">
        <f>'Occ T2'!H164</f>
        <v>0.14237004870456538</v>
      </c>
      <c r="N33" s="91">
        <f>'Occ T2'!I164</f>
        <v>-0.18355248459583917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-0.53724655779424646</v>
      </c>
      <c r="N34" s="91">
        <f>'Occ T1'!I83</f>
        <v>-0.63734382246776189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1.831269570546934</v>
      </c>
      <c r="N36" s="91">
        <f>'Occ T2'!I163</f>
        <v>0.57588596646700463</v>
      </c>
    </row>
    <row r="37" spans="12:14" x14ac:dyDescent="0.2">
      <c r="L37" s="91" t="str">
        <f>'Occ T3'!A21</f>
        <v>34 Culture, media and sports occupations</v>
      </c>
      <c r="M37" s="91">
        <f>'Occ T2'!H162</f>
        <v>-0.26637085973442165</v>
      </c>
      <c r="N37" s="91">
        <f>'Occ T2'!I162</f>
        <v>-0.18031750076735742</v>
      </c>
    </row>
    <row r="38" spans="12:14" x14ac:dyDescent="0.2">
      <c r="L38" s="91" t="str">
        <f>'Occ T3'!A20</f>
        <v>33 Protective service occupations</v>
      </c>
      <c r="M38" s="91">
        <f>'Occ T2'!H161</f>
        <v>1.093327914447606</v>
      </c>
      <c r="N38" s="91">
        <f>'Occ T2'!I161</f>
        <v>-0.36982531599039081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3.2061088404311988</v>
      </c>
      <c r="N39" s="91">
        <f>'Occ T2'!I160</f>
        <v>3.8869219724996684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4.3322003879009863</v>
      </c>
      <c r="N40" s="91">
        <f>'Occ T2'!I159</f>
        <v>0.19343781862266596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1.8952594904546149</v>
      </c>
      <c r="N41" s="91">
        <f>'Occ T1'!I82</f>
        <v>0.85696973194751003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3.7799193190167779</v>
      </c>
      <c r="N43" s="91">
        <f>'Occ T2'!I158</f>
        <v>1.0116381175900413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1.3070020013602912</v>
      </c>
      <c r="N44" s="91">
        <f>'Occ T2'!I157</f>
        <v>0.24094229142275214</v>
      </c>
    </row>
    <row r="45" spans="12:14" x14ac:dyDescent="0.2">
      <c r="L45" s="91" t="str">
        <f>'Occ T3'!A13</f>
        <v>22 Health professionals</v>
      </c>
      <c r="M45" s="91">
        <f>'Occ T2'!H156</f>
        <v>3.8268923315034398</v>
      </c>
      <c r="N45" s="91">
        <f>'Occ T2'!I156</f>
        <v>6.419742124821326E-2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3.0114215701824598</v>
      </c>
      <c r="N46" s="91">
        <f>'Occ T2'!I155</f>
        <v>2.2871403008292601</v>
      </c>
    </row>
    <row r="47" spans="12:14" x14ac:dyDescent="0.2">
      <c r="L47" s="114" t="str">
        <f>"["&amp;'Occ T3'!A11&amp;"]"</f>
        <v>[Professional occupations]</v>
      </c>
      <c r="M47" s="91">
        <f>'Occ T1'!H81</f>
        <v>2.8702255926849052</v>
      </c>
      <c r="N47" s="91">
        <f>'Occ T1'!I81</f>
        <v>1.0648418509291435</v>
      </c>
    </row>
    <row r="49" spans="12:14" x14ac:dyDescent="0.2">
      <c r="L49" s="107" t="str">
        <f>'Occ T3'!A9</f>
        <v>12 Other managers and proprietors</v>
      </c>
      <c r="M49" s="91">
        <f>'Occ T2'!H154</f>
        <v>1.0341282082379166</v>
      </c>
      <c r="N49" s="91">
        <f>'Occ T2'!I154</f>
        <v>1.1619583219652174</v>
      </c>
    </row>
    <row r="50" spans="12:14" x14ac:dyDescent="0.2">
      <c r="L50" s="107" t="str">
        <f>'Occ T3'!A8</f>
        <v>11 Corporate managers and directors</v>
      </c>
      <c r="M50" s="91">
        <f>'Occ T2'!H153</f>
        <v>3.869943935059017</v>
      </c>
      <c r="N50" s="91">
        <f>'Occ T2'!I153</f>
        <v>-7.1650730456340739E-3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3.0005914610312878</v>
      </c>
      <c r="N51" s="91">
        <f>'Occ T1'!I80</f>
        <v>0.35087334014520799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Oxfordshire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6.2552352441909171</v>
      </c>
      <c r="N82" s="94">
        <f>'Occ T2'!F119</f>
        <v>-3.8860359757485696E-2</v>
      </c>
    </row>
    <row r="83" spans="12:14" x14ac:dyDescent="0.2">
      <c r="L83" s="10" t="str">
        <f>name!D5</f>
        <v>12 Other managers and proprietors</v>
      </c>
      <c r="M83" s="94">
        <f>'Occ T2'!D9-'Occ T2'!B9</f>
        <v>0.73775606178387321</v>
      </c>
      <c r="N83" s="94">
        <f>'Occ T2'!F120</f>
        <v>2.7840047599465514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4.1795342724170155</v>
      </c>
      <c r="N84" s="94">
        <f>'Occ T2'!F121</f>
        <v>12.242283067214537</v>
      </c>
    </row>
    <row r="85" spans="12:14" x14ac:dyDescent="0.2">
      <c r="L85" s="10" t="str">
        <f>name!D7</f>
        <v>22 Health professionals</v>
      </c>
      <c r="M85" s="94">
        <f>'Occ T2'!D11-'Occ T2'!B11</f>
        <v>2.8819090376985841</v>
      </c>
      <c r="N85" s="94">
        <f>'Occ T2'!F122</f>
        <v>0.16283313578885483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1.8525467924979324</v>
      </c>
      <c r="N86" s="94">
        <f>'Occ T2'!F123</f>
        <v>1.0832079660343759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5.4111651678837127</v>
      </c>
      <c r="N87" s="94">
        <f>'Occ T2'!F124</f>
        <v>5.2084382125279198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1.6604554920097385</v>
      </c>
      <c r="N88" s="94">
        <f>'Occ T2'!F125</f>
        <v>0.2555910917334927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1.1164477854674395</v>
      </c>
      <c r="N89" s="94">
        <f>'Occ T2'!F126</f>
        <v>5.9030334287902422</v>
      </c>
    </row>
    <row r="90" spans="12:14" x14ac:dyDescent="0.2">
      <c r="L90" s="10" t="str">
        <f>name!D12</f>
        <v>33 Protective service occupations</v>
      </c>
      <c r="M90" s="94">
        <f>'Occ T2'!D16-'Occ T2'!B16</f>
        <v>0.27064947338093059</v>
      </c>
      <c r="N90" s="94">
        <f>'Occ T2'!F127</f>
        <v>-0.27649205519136899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-0.13625224381107515</v>
      </c>
      <c r="N91" s="94">
        <f>'Occ T2'!F128</f>
        <v>-0.27105932650248299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2.4122310304109966</v>
      </c>
      <c r="N92" s="94">
        <f>'Occ T2'!F129</f>
        <v>2.501586681543472</v>
      </c>
    </row>
    <row r="93" spans="12:14" x14ac:dyDescent="0.2">
      <c r="L93" s="10" t="str">
        <f>name!D15</f>
        <v>41 Administrative occupations</v>
      </c>
      <c r="M93" s="94">
        <f>'Occ T2'!D19-'Occ T2'!B19</f>
        <v>0.23488140662333734</v>
      </c>
      <c r="N93" s="94">
        <f>'Occ T2'!F130</f>
        <v>-0.90072598376248436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-1.3941814978789751</v>
      </c>
      <c r="N94" s="94">
        <f>'Occ T2'!F131</f>
        <v>-2.9826920040543632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-0.39469312264499257</v>
      </c>
      <c r="N95" s="94">
        <f>'Occ T2'!F132</f>
        <v>0.59097118944279181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-0.88040069732928039</v>
      </c>
      <c r="N96" s="94">
        <f>'Occ T2'!F133</f>
        <v>-0.18659910266813284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-1.0173422730848998</v>
      </c>
      <c r="N97" s="94">
        <f>'Occ T2'!F134</f>
        <v>-0.64934350716733391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-1.4476063007516435</v>
      </c>
      <c r="N98" s="94">
        <f>'Occ T2'!F135</f>
        <v>1.1481473786293366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-0.40528792303401673</v>
      </c>
      <c r="N99" s="94">
        <f>'Occ T2'!F136</f>
        <v>3.4463579311708088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-0.52509787463508317</v>
      </c>
      <c r="N100" s="94">
        <f>'Occ T2'!F137</f>
        <v>-0.39379688289113979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2.3917871082811848E-2</v>
      </c>
      <c r="N101" s="94">
        <f>'Occ T2'!F138</f>
        <v>-7.7863543821609649E-2</v>
      </c>
    </row>
    <row r="102" spans="12:14" x14ac:dyDescent="0.2">
      <c r="L102" s="10" t="str">
        <f>name!D24</f>
        <v>71 Sales occupations</v>
      </c>
      <c r="M102" s="94">
        <f>'Occ T2'!D28-'Occ T2'!B28</f>
        <v>0.10813606849848867</v>
      </c>
      <c r="N102" s="94">
        <f>'Occ T2'!F139</f>
        <v>-0.75889612529772776</v>
      </c>
    </row>
    <row r="103" spans="12:14" x14ac:dyDescent="0.2">
      <c r="L103" s="10" t="str">
        <f>name!D25</f>
        <v>72 Customer service occupations</v>
      </c>
      <c r="M103" s="94">
        <f>'Occ T2'!D29-'Occ T2'!B29</f>
        <v>0.69212247425276008</v>
      </c>
      <c r="N103" s="94">
        <f>'Occ T2'!F140</f>
        <v>1.5535730517857731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-0.4850366658832872</v>
      </c>
      <c r="N104" s="94">
        <f>'Occ T2'!F141</f>
        <v>3.4044577171392199E-2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-0.52236990519851467</v>
      </c>
      <c r="N105" s="94">
        <f>'Occ T2'!F142</f>
        <v>8.9836243820768047E-2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-0.93108926861368513</v>
      </c>
      <c r="N106" s="94">
        <f>'Occ T2'!F143</f>
        <v>4.5262226893181392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-2.284630405332706</v>
      </c>
      <c r="N107" s="94">
        <f>'Occ T2'!F144</f>
        <v>-5.4008025138044502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17.413000000000409</v>
      </c>
      <c r="N109" s="94">
        <f>'Occ T2'!F146</f>
        <v>29.592999999999847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Oxfordshire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6.9929913059747904</v>
      </c>
      <c r="N153" s="94">
        <f>'Occ T1'!H8</f>
        <v>2.7451444001890621</v>
      </c>
    </row>
    <row r="154" spans="1:14" x14ac:dyDescent="0.2">
      <c r="L154" s="10" t="str">
        <f>name!E5</f>
        <v>Professional occupations</v>
      </c>
      <c r="M154" s="94">
        <f>'Occ T1'!D9-'Occ T1'!B9</f>
        <v>14.325155270497234</v>
      </c>
      <c r="N154" s="94">
        <f>'Occ T1'!H9</f>
        <v>18.696762381565676</v>
      </c>
    </row>
    <row r="155" spans="1:14" x14ac:dyDescent="0.2">
      <c r="L155" s="10" t="str">
        <f>name!E6</f>
        <v>Associate professional occupations</v>
      </c>
      <c r="M155" s="94">
        <f>'Occ T1'!D10-'Occ T1'!B10</f>
        <v>5.3235315374580381</v>
      </c>
      <c r="N155" s="94">
        <f>'Occ T1'!H10</f>
        <v>8.112659820373338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-1.1593000912556377</v>
      </c>
      <c r="N156" s="94">
        <f>'Occ T1'!H11</f>
        <v>-3.8834179878168484</v>
      </c>
    </row>
    <row r="157" spans="1:14" x14ac:dyDescent="0.2">
      <c r="L157" s="10" t="str">
        <f>name!E8</f>
        <v>Skilled trades occupations</v>
      </c>
      <c r="M157" s="94">
        <f>'Occ T1'!D12-'Occ T1'!B12</f>
        <v>-3.7400423938108176</v>
      </c>
      <c r="N157" s="94">
        <f>'Occ T1'!H12</f>
        <v>0.90317595823665897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-0.90646792658628783</v>
      </c>
      <c r="N158" s="94">
        <f>'Occ T1'!H13</f>
        <v>2.9746975044580637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0.80025854275124786</v>
      </c>
      <c r="N159" s="94">
        <f>'Occ T1'!H14</f>
        <v>0.794676926488048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-1.0074065710818019</v>
      </c>
      <c r="N160" s="94">
        <f>'Occ T1'!H15</f>
        <v>0.12388082099215936</v>
      </c>
    </row>
    <row r="161" spans="12:14" x14ac:dyDescent="0.2">
      <c r="L161" s="10" t="str">
        <f>name!E12</f>
        <v>Elementary occupations</v>
      </c>
      <c r="M161" s="94">
        <f>'Occ T1'!D16-'Occ T1'!B16</f>
        <v>-3.2157196739463885</v>
      </c>
      <c r="N161" s="94">
        <f>'Occ T1'!H16</f>
        <v>-0.8745798244863181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17.413000000000352</v>
      </c>
      <c r="N163" s="94">
        <f>'Occ T1'!H18</f>
        <v>29.59299999999984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Oxfordshire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34.338927028143075</v>
      </c>
      <c r="N5" s="87">
        <f>SUM(N6:N7)</f>
        <v>38.320792650208809</v>
      </c>
      <c r="O5" s="87">
        <f t="shared" ref="O5:AL5" si="1">SUM(O6:O7)</f>
        <v>40.788598898914628</v>
      </c>
      <c r="P5" s="87">
        <f t="shared" si="1"/>
        <v>42.073931811777825</v>
      </c>
      <c r="Q5" s="87">
        <f t="shared" si="1"/>
        <v>43.32772070255983</v>
      </c>
      <c r="R5" s="87">
        <f t="shared" si="1"/>
        <v>43.89622257107758</v>
      </c>
      <c r="S5" s="87">
        <f t="shared" si="1"/>
        <v>47.518554264406603</v>
      </c>
      <c r="T5" s="87">
        <f t="shared" si="1"/>
        <v>47.235986635498875</v>
      </c>
      <c r="U5" s="87">
        <f t="shared" si="1"/>
        <v>47.192715218144691</v>
      </c>
      <c r="V5" s="87">
        <f t="shared" si="1"/>
        <v>51.123461098984407</v>
      </c>
      <c r="W5" s="87">
        <f t="shared" si="1"/>
        <v>50.88921387705237</v>
      </c>
      <c r="X5" s="87">
        <f t="shared" si="1"/>
        <v>46.236613438474727</v>
      </c>
      <c r="Y5" s="87">
        <f t="shared" si="1"/>
        <v>46.762000370886199</v>
      </c>
      <c r="Z5" s="87">
        <f t="shared" si="1"/>
        <v>47.409086682708335</v>
      </c>
      <c r="AA5" s="87">
        <f t="shared" si="1"/>
        <v>48.102070337410943</v>
      </c>
      <c r="AB5" s="87">
        <f t="shared" si="1"/>
        <v>48.648067563921877</v>
      </c>
      <c r="AC5" s="87">
        <f t="shared" si="1"/>
        <v>49.152070028129607</v>
      </c>
      <c r="AD5" s="87">
        <f t="shared" si="1"/>
        <v>49.647040072722433</v>
      </c>
      <c r="AE5" s="87">
        <f t="shared" si="1"/>
        <v>50.130563929439717</v>
      </c>
      <c r="AF5" s="87">
        <f t="shared" si="1"/>
        <v>50.60379183477157</v>
      </c>
      <c r="AG5" s="87">
        <f t="shared" si="1"/>
        <v>51.099990033274679</v>
      </c>
      <c r="AH5" s="87">
        <f t="shared" si="1"/>
        <v>51.584491153338021</v>
      </c>
      <c r="AI5" s="87">
        <f t="shared" si="1"/>
        <v>52.087295847655987</v>
      </c>
      <c r="AJ5" s="87">
        <f t="shared" si="1"/>
        <v>52.581312471026457</v>
      </c>
      <c r="AK5" s="87">
        <f t="shared" si="1"/>
        <v>53.118240221096485</v>
      </c>
      <c r="AL5" s="87">
        <f t="shared" si="1"/>
        <v>53.634358277241432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24.16033523993223</v>
      </c>
      <c r="N6" s="11">
        <v>26.552276642466467</v>
      </c>
      <c r="O6" s="11">
        <v>28.168805205519604</v>
      </c>
      <c r="P6" s="11">
        <v>28.903928139857289</v>
      </c>
      <c r="Q6" s="11">
        <v>28.793025667676208</v>
      </c>
      <c r="R6" s="11">
        <v>29.920115047612224</v>
      </c>
      <c r="S6" s="11">
        <v>34.041800596489985</v>
      </c>
      <c r="T6" s="11">
        <v>33.434162142804468</v>
      </c>
      <c r="U6" s="11">
        <v>33.226915600865041</v>
      </c>
      <c r="V6" s="11">
        <v>36.081629271105179</v>
      </c>
      <c r="W6" s="11">
        <v>36.175350291803142</v>
      </c>
      <c r="X6" s="11">
        <v>31.721262541748512</v>
      </c>
      <c r="Y6" s="11">
        <v>32.034392578240599</v>
      </c>
      <c r="Z6" s="11">
        <v>32.435711168700138</v>
      </c>
      <c r="AA6" s="11">
        <v>32.863270129345111</v>
      </c>
      <c r="AB6" s="11">
        <v>33.189119307219734</v>
      </c>
      <c r="AC6" s="11">
        <v>33.484331405061361</v>
      </c>
      <c r="AD6" s="11">
        <v>33.768978165925468</v>
      </c>
      <c r="AE6" s="11">
        <v>34.05512321979743</v>
      </c>
      <c r="AF6" s="11">
        <v>34.335884736192291</v>
      </c>
      <c r="AG6" s="11">
        <v>34.631305948939342</v>
      </c>
      <c r="AH6" s="11">
        <v>34.918112543158109</v>
      </c>
      <c r="AI6" s="11">
        <v>35.216566213056645</v>
      </c>
      <c r="AJ6" s="11">
        <v>35.511710812909833</v>
      </c>
      <c r="AK6" s="11">
        <v>35.83434056366432</v>
      </c>
      <c r="AL6" s="11">
        <v>36.136489932045656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10.178591788210849</v>
      </c>
      <c r="N7" s="11">
        <v>11.768516007742342</v>
      </c>
      <c r="O7" s="11">
        <v>12.619793693395026</v>
      </c>
      <c r="P7" s="11">
        <v>13.170003671920535</v>
      </c>
      <c r="Q7" s="11">
        <v>14.534695034883619</v>
      </c>
      <c r="R7" s="11">
        <v>13.976107523465355</v>
      </c>
      <c r="S7" s="11">
        <v>13.476753667916622</v>
      </c>
      <c r="T7" s="11">
        <v>13.801824492694406</v>
      </c>
      <c r="U7" s="11">
        <v>13.96579961727965</v>
      </c>
      <c r="V7" s="11">
        <v>15.041831827879232</v>
      </c>
      <c r="W7" s="11">
        <v>14.713863585249229</v>
      </c>
      <c r="X7" s="11">
        <v>14.515350896726215</v>
      </c>
      <c r="Y7" s="11">
        <v>14.727607792645598</v>
      </c>
      <c r="Z7" s="11">
        <v>14.973375514008193</v>
      </c>
      <c r="AA7" s="11">
        <v>15.238800208065832</v>
      </c>
      <c r="AB7" s="11">
        <v>15.458948256702142</v>
      </c>
      <c r="AC7" s="11">
        <v>15.667738623068246</v>
      </c>
      <c r="AD7" s="11">
        <v>15.878061906796963</v>
      </c>
      <c r="AE7" s="11">
        <v>16.075440709642287</v>
      </c>
      <c r="AF7" s="11">
        <v>16.267907098579276</v>
      </c>
      <c r="AG7" s="11">
        <v>16.468684084335333</v>
      </c>
      <c r="AH7" s="11">
        <v>16.666378610179908</v>
      </c>
      <c r="AI7" s="11">
        <v>16.870729634599343</v>
      </c>
      <c r="AJ7" s="11">
        <v>17.069601658116625</v>
      </c>
      <c r="AK7" s="11">
        <v>17.283899657432165</v>
      </c>
      <c r="AL7" s="11">
        <v>17.49786834519578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85.987713555899703</v>
      </c>
      <c r="N9" s="87">
        <f>SUM(N10:N13)</f>
        <v>84.442747518375654</v>
      </c>
      <c r="O9" s="87">
        <f t="shared" ref="O9:AL9" si="3">SUM(O10:O13)</f>
        <v>87.647999245042016</v>
      </c>
      <c r="P9" s="87">
        <f t="shared" si="3"/>
        <v>90.673423609966221</v>
      </c>
      <c r="Q9" s="87">
        <f t="shared" si="3"/>
        <v>91.643654099916418</v>
      </c>
      <c r="R9" s="87">
        <f t="shared" si="3"/>
        <v>94.251051155460317</v>
      </c>
      <c r="S9" s="87">
        <f t="shared" si="3"/>
        <v>102.5557139437131</v>
      </c>
      <c r="T9" s="87">
        <f t="shared" si="3"/>
        <v>96.982246613618017</v>
      </c>
      <c r="U9" s="87">
        <f t="shared" si="3"/>
        <v>98.686070307140668</v>
      </c>
      <c r="V9" s="87">
        <f t="shared" si="3"/>
        <v>107.11889639145765</v>
      </c>
      <c r="W9" s="87">
        <f t="shared" si="3"/>
        <v>108.57620642595755</v>
      </c>
      <c r="X9" s="87">
        <f t="shared" si="3"/>
        <v>111.3332240293223</v>
      </c>
      <c r="Y9" s="87">
        <f t="shared" si="3"/>
        <v>112.1692630478608</v>
      </c>
      <c r="Z9" s="87">
        <f t="shared" si="3"/>
        <v>113.46851019197081</v>
      </c>
      <c r="AA9" s="87">
        <f t="shared" si="3"/>
        <v>114.92508692338322</v>
      </c>
      <c r="AB9" s="87">
        <f t="shared" si="3"/>
        <v>116.15538855750272</v>
      </c>
      <c r="AC9" s="87">
        <f t="shared" si="3"/>
        <v>117.2898662962092</v>
      </c>
      <c r="AD9" s="87">
        <f t="shared" si="3"/>
        <v>118.38474590322048</v>
      </c>
      <c r="AE9" s="87">
        <f t="shared" si="3"/>
        <v>119.47323376799639</v>
      </c>
      <c r="AF9" s="87">
        <f t="shared" si="3"/>
        <v>120.5489848422159</v>
      </c>
      <c r="AG9" s="87">
        <f t="shared" si="3"/>
        <v>121.68211098884294</v>
      </c>
      <c r="AH9" s="87">
        <f t="shared" si="3"/>
        <v>122.77472481620397</v>
      </c>
      <c r="AI9" s="87">
        <f t="shared" si="3"/>
        <v>123.87281360776907</v>
      </c>
      <c r="AJ9" s="87">
        <f t="shared" si="3"/>
        <v>124.99986027807378</v>
      </c>
      <c r="AK9" s="87">
        <f t="shared" si="3"/>
        <v>126.15488140372011</v>
      </c>
      <c r="AL9" s="87">
        <f t="shared" si="3"/>
        <v>127.27296880752323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23.380262882374485</v>
      </c>
      <c r="N10" s="11">
        <v>22.454849888802521</v>
      </c>
      <c r="O10" s="11">
        <v>23.719724578922492</v>
      </c>
      <c r="P10" s="11">
        <v>24.079968057142715</v>
      </c>
      <c r="Q10" s="11">
        <v>25.217238249123668</v>
      </c>
      <c r="R10" s="11">
        <v>26.13565184866232</v>
      </c>
      <c r="S10" s="11">
        <v>29.321637110242413</v>
      </c>
      <c r="T10" s="11">
        <v>26.439008914947131</v>
      </c>
      <c r="U10" s="11">
        <v>27.799177140823151</v>
      </c>
      <c r="V10" s="11">
        <v>29.696604845027657</v>
      </c>
      <c r="W10" s="11">
        <v>30.315186121079336</v>
      </c>
      <c r="X10" s="11">
        <v>35.294195816248212</v>
      </c>
      <c r="Y10" s="11">
        <v>35.776767748720864</v>
      </c>
      <c r="Z10" s="11">
        <v>36.355699376442203</v>
      </c>
      <c r="AA10" s="11">
        <v>36.973634884253777</v>
      </c>
      <c r="AB10" s="11">
        <v>37.498490743822508</v>
      </c>
      <c r="AC10" s="11">
        <v>37.996894359967769</v>
      </c>
      <c r="AD10" s="11">
        <v>38.487281454876452</v>
      </c>
      <c r="AE10" s="11">
        <v>38.980172312723148</v>
      </c>
      <c r="AF10" s="11">
        <v>39.469118687734394</v>
      </c>
      <c r="AG10" s="11">
        <v>39.975545628256675</v>
      </c>
      <c r="AH10" s="11">
        <v>40.480696864355586</v>
      </c>
      <c r="AI10" s="11">
        <v>40.993377897208212</v>
      </c>
      <c r="AJ10" s="11">
        <v>41.511960742293567</v>
      </c>
      <c r="AK10" s="11">
        <v>42.03895601277241</v>
      </c>
      <c r="AL10" s="11">
        <v>42.557469188293872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12.574932827721099</v>
      </c>
      <c r="N11" s="11">
        <v>13.297670626388316</v>
      </c>
      <c r="O11" s="11">
        <v>14.06865881063532</v>
      </c>
      <c r="P11" s="11">
        <v>14.11714789212164</v>
      </c>
      <c r="Q11" s="11">
        <v>13.644958574611342</v>
      </c>
      <c r="R11" s="11">
        <v>13.951855954474535</v>
      </c>
      <c r="S11" s="11">
        <v>15.047752021900235</v>
      </c>
      <c r="T11" s="11">
        <v>15.526019830914533</v>
      </c>
      <c r="U11" s="11">
        <v>14.777198461797596</v>
      </c>
      <c r="V11" s="11">
        <v>16.972359070822069</v>
      </c>
      <c r="W11" s="11">
        <v>16.833764992173119</v>
      </c>
      <c r="X11" s="11">
        <v>16.113886438209395</v>
      </c>
      <c r="Y11" s="11">
        <v>16.151902759507045</v>
      </c>
      <c r="Z11" s="11">
        <v>16.24597600689858</v>
      </c>
      <c r="AA11" s="11">
        <v>16.351362044414593</v>
      </c>
      <c r="AB11" s="11">
        <v>16.423648934988638</v>
      </c>
      <c r="AC11" s="11">
        <v>16.485230304950264</v>
      </c>
      <c r="AD11" s="11">
        <v>16.539290493316372</v>
      </c>
      <c r="AE11" s="11">
        <v>16.586608344518396</v>
      </c>
      <c r="AF11" s="11">
        <v>16.638790244018885</v>
      </c>
      <c r="AG11" s="11">
        <v>16.700874103043954</v>
      </c>
      <c r="AH11" s="11">
        <v>16.761421845843671</v>
      </c>
      <c r="AI11" s="11">
        <v>16.823125281692306</v>
      </c>
      <c r="AJ11" s="11">
        <v>16.887141531328531</v>
      </c>
      <c r="AK11" s="11">
        <v>16.948227015906074</v>
      </c>
      <c r="AL11" s="11">
        <v>16.996598127961974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24.046350774184855</v>
      </c>
      <c r="N12" s="11">
        <v>24.190566883799761</v>
      </c>
      <c r="O12" s="11">
        <v>24.290062952293635</v>
      </c>
      <c r="P12" s="11">
        <v>25.568976271305043</v>
      </c>
      <c r="Q12" s="11">
        <v>25.607445266335841</v>
      </c>
      <c r="R12" s="11">
        <v>27.616635951174089</v>
      </c>
      <c r="S12" s="11">
        <v>28.704028418557776</v>
      </c>
      <c r="T12" s="11">
        <v>27.789822180261549</v>
      </c>
      <c r="U12" s="11">
        <v>28.119819795404407</v>
      </c>
      <c r="V12" s="11">
        <v>29.903518535244299</v>
      </c>
      <c r="W12" s="11">
        <v>29.469182743672022</v>
      </c>
      <c r="X12" s="11">
        <v>27.845531930835389</v>
      </c>
      <c r="Y12" s="11">
        <v>27.82195358156887</v>
      </c>
      <c r="Z12" s="11">
        <v>28.011463981889154</v>
      </c>
      <c r="AA12" s="11">
        <v>28.270612751146754</v>
      </c>
      <c r="AB12" s="11">
        <v>28.509951117862386</v>
      </c>
      <c r="AC12" s="11">
        <v>28.723987857553745</v>
      </c>
      <c r="AD12" s="11">
        <v>28.925800021168296</v>
      </c>
      <c r="AE12" s="11">
        <v>29.127748558859796</v>
      </c>
      <c r="AF12" s="11">
        <v>29.32447160365448</v>
      </c>
      <c r="AG12" s="11">
        <v>29.543055836757119</v>
      </c>
      <c r="AH12" s="11">
        <v>29.740897989697007</v>
      </c>
      <c r="AI12" s="11">
        <v>29.94197794621585</v>
      </c>
      <c r="AJ12" s="11">
        <v>30.146430883752451</v>
      </c>
      <c r="AK12" s="11">
        <v>30.353677811000889</v>
      </c>
      <c r="AL12" s="11">
        <v>30.552390709706398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25.986167071619267</v>
      </c>
      <c r="N13" s="11">
        <v>24.499660119385048</v>
      </c>
      <c r="O13" s="11">
        <v>25.569552903190566</v>
      </c>
      <c r="P13" s="11">
        <v>26.907331389396816</v>
      </c>
      <c r="Q13" s="11">
        <v>27.174012009845569</v>
      </c>
      <c r="R13" s="11">
        <v>26.546907401149362</v>
      </c>
      <c r="S13" s="11">
        <v>29.482296393012671</v>
      </c>
      <c r="T13" s="11">
        <v>27.227395687494806</v>
      </c>
      <c r="U13" s="11">
        <v>27.989874909115514</v>
      </c>
      <c r="V13" s="11">
        <v>30.546413940363617</v>
      </c>
      <c r="W13" s="11">
        <v>31.958072569033074</v>
      </c>
      <c r="X13" s="11">
        <v>32.079609844029292</v>
      </c>
      <c r="Y13" s="11">
        <v>32.418638958064008</v>
      </c>
      <c r="Z13" s="11">
        <v>32.85537082674086</v>
      </c>
      <c r="AA13" s="11">
        <v>33.329477243568085</v>
      </c>
      <c r="AB13" s="11">
        <v>33.723297760829183</v>
      </c>
      <c r="AC13" s="11">
        <v>34.083753773737406</v>
      </c>
      <c r="AD13" s="11">
        <v>34.432373933859353</v>
      </c>
      <c r="AE13" s="11">
        <v>34.778704551895039</v>
      </c>
      <c r="AF13" s="11">
        <v>35.116604306808142</v>
      </c>
      <c r="AG13" s="11">
        <v>35.462635420785183</v>
      </c>
      <c r="AH13" s="11">
        <v>35.791708116307703</v>
      </c>
      <c r="AI13" s="11">
        <v>36.114332482652706</v>
      </c>
      <c r="AJ13" s="11">
        <v>36.454327120699226</v>
      </c>
      <c r="AK13" s="11">
        <v>36.814020564040739</v>
      </c>
      <c r="AL13" s="11">
        <v>37.166510781560994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47.47780171671296</v>
      </c>
      <c r="N15" s="87">
        <f>SUM(N16:N20)</f>
        <v>48.886751376033629</v>
      </c>
      <c r="O15" s="87">
        <f t="shared" ref="O15:AL15" si="5">SUM(O16:O20)</f>
        <v>51.773375915242269</v>
      </c>
      <c r="P15" s="87">
        <f t="shared" si="5"/>
        <v>51.160831379449803</v>
      </c>
      <c r="Q15" s="87">
        <f t="shared" si="5"/>
        <v>52.793290219848657</v>
      </c>
      <c r="R15" s="87">
        <f t="shared" si="5"/>
        <v>54.087898311047326</v>
      </c>
      <c r="S15" s="87">
        <f t="shared" si="5"/>
        <v>56.86402002542119</v>
      </c>
      <c r="T15" s="87">
        <f t="shared" si="5"/>
        <v>56.340641724632462</v>
      </c>
      <c r="U15" s="87">
        <f t="shared" si="5"/>
        <v>55.438005429598149</v>
      </c>
      <c r="V15" s="87">
        <f t="shared" si="5"/>
        <v>57.791758170556761</v>
      </c>
      <c r="W15" s="87">
        <f t="shared" si="5"/>
        <v>59.411429848505364</v>
      </c>
      <c r="X15" s="87">
        <f t="shared" si="5"/>
        <v>59.677165416900323</v>
      </c>
      <c r="Y15" s="87">
        <f t="shared" si="5"/>
        <v>60.22102373378889</v>
      </c>
      <c r="Z15" s="87">
        <f t="shared" si="5"/>
        <v>60.88730819924551</v>
      </c>
      <c r="AA15" s="87">
        <f t="shared" si="5"/>
        <v>61.651523230381244</v>
      </c>
      <c r="AB15" s="87">
        <f t="shared" si="5"/>
        <v>62.255979275480044</v>
      </c>
      <c r="AC15" s="87">
        <f t="shared" si="5"/>
        <v>62.802929030526435</v>
      </c>
      <c r="AD15" s="87">
        <f t="shared" si="5"/>
        <v>63.320276938321371</v>
      </c>
      <c r="AE15" s="87">
        <f t="shared" si="5"/>
        <v>63.835477517706977</v>
      </c>
      <c r="AF15" s="87">
        <f t="shared" si="5"/>
        <v>64.362914163420456</v>
      </c>
      <c r="AG15" s="87">
        <f t="shared" si="5"/>
        <v>64.912172169936412</v>
      </c>
      <c r="AH15" s="87">
        <f t="shared" si="5"/>
        <v>65.427918453389523</v>
      </c>
      <c r="AI15" s="87">
        <f t="shared" si="5"/>
        <v>65.954164868661451</v>
      </c>
      <c r="AJ15" s="87">
        <f t="shared" si="5"/>
        <v>66.483535796537495</v>
      </c>
      <c r="AK15" s="87">
        <f t="shared" si="5"/>
        <v>67.017715601051393</v>
      </c>
      <c r="AL15" s="87">
        <f t="shared" si="5"/>
        <v>67.524089668878702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7.0294190147272619</v>
      </c>
      <c r="N16" s="11">
        <v>6.8697444867052218</v>
      </c>
      <c r="O16" s="11">
        <v>7.2617457280345885</v>
      </c>
      <c r="P16" s="11">
        <v>7.4156624678279783</v>
      </c>
      <c r="Q16" s="11">
        <v>7.0574335916271327</v>
      </c>
      <c r="R16" s="11">
        <v>7.0296086519778598</v>
      </c>
      <c r="S16" s="11">
        <v>7.823393299587976</v>
      </c>
      <c r="T16" s="11">
        <v>8.0133847899600639</v>
      </c>
      <c r="U16" s="11">
        <v>8.1737522653763879</v>
      </c>
      <c r="V16" s="11">
        <v>8.1679727418820249</v>
      </c>
      <c r="W16" s="11">
        <v>8.6900641439875983</v>
      </c>
      <c r="X16" s="11">
        <v>7.8900573824089228</v>
      </c>
      <c r="Y16" s="11">
        <v>7.9528604562216492</v>
      </c>
      <c r="Z16" s="11">
        <v>8.0403536987615158</v>
      </c>
      <c r="AA16" s="11">
        <v>8.1372581696747979</v>
      </c>
      <c r="AB16" s="11">
        <v>8.2141162916966515</v>
      </c>
      <c r="AC16" s="11">
        <v>8.2887683187974908</v>
      </c>
      <c r="AD16" s="11">
        <v>8.357619358265298</v>
      </c>
      <c r="AE16" s="11">
        <v>8.4276450366147611</v>
      </c>
      <c r="AF16" s="11">
        <v>8.5035267008946303</v>
      </c>
      <c r="AG16" s="11">
        <v>8.5775482733677695</v>
      </c>
      <c r="AH16" s="11">
        <v>8.6535541025814933</v>
      </c>
      <c r="AI16" s="11">
        <v>8.7298911860368058</v>
      </c>
      <c r="AJ16" s="11">
        <v>8.8036122224455102</v>
      </c>
      <c r="AK16" s="11">
        <v>8.8760728994534777</v>
      </c>
      <c r="AL16" s="11">
        <v>8.945655235721091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5.1441750114593248</v>
      </c>
      <c r="N17" s="11">
        <v>6.3826726381426901</v>
      </c>
      <c r="O17" s="11">
        <v>6.4516887771094291</v>
      </c>
      <c r="P17" s="11">
        <v>6.2526529765829357</v>
      </c>
      <c r="Q17" s="11">
        <v>6.0388339971020386</v>
      </c>
      <c r="R17" s="11">
        <v>6.5320112227195102</v>
      </c>
      <c r="S17" s="11">
        <v>6.7368494872152977</v>
      </c>
      <c r="T17" s="11">
        <v>6.715820878743151</v>
      </c>
      <c r="U17" s="11">
        <v>6.933917169301882</v>
      </c>
      <c r="V17" s="11">
        <v>7.5581709590494492</v>
      </c>
      <c r="W17" s="11">
        <v>7.6484590081869497</v>
      </c>
      <c r="X17" s="11">
        <v>11.141398287108302</v>
      </c>
      <c r="Y17" s="11">
        <v>11.280238414983142</v>
      </c>
      <c r="Z17" s="11">
        <v>11.460159610034152</v>
      </c>
      <c r="AA17" s="11">
        <v>11.654877033815204</v>
      </c>
      <c r="AB17" s="11">
        <v>11.831646510475435</v>
      </c>
      <c r="AC17" s="11">
        <v>12.003127996859652</v>
      </c>
      <c r="AD17" s="11">
        <v>12.169616227789341</v>
      </c>
      <c r="AE17" s="11">
        <v>12.336692098030911</v>
      </c>
      <c r="AF17" s="11">
        <v>12.506539028915043</v>
      </c>
      <c r="AG17" s="11">
        <v>12.685388665529008</v>
      </c>
      <c r="AH17" s="11">
        <v>12.849308163194966</v>
      </c>
      <c r="AI17" s="11">
        <v>13.025770300118962</v>
      </c>
      <c r="AJ17" s="11">
        <v>13.200826770879729</v>
      </c>
      <c r="AK17" s="11">
        <v>13.376407160041669</v>
      </c>
      <c r="AL17" s="11">
        <v>13.551492436977192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4.7309804446040591</v>
      </c>
      <c r="N18" s="11">
        <v>5.2413150951255618</v>
      </c>
      <c r="O18" s="11">
        <v>5.3731601461948406</v>
      </c>
      <c r="P18" s="11">
        <v>4.9125962050066496</v>
      </c>
      <c r="Q18" s="11">
        <v>4.8960725205035081</v>
      </c>
      <c r="R18" s="11">
        <v>4.8438469002589946</v>
      </c>
      <c r="S18" s="11">
        <v>5.3023416413287894</v>
      </c>
      <c r="T18" s="11">
        <v>5.0661092431324741</v>
      </c>
      <c r="U18" s="11">
        <v>4.7758230474858498</v>
      </c>
      <c r="V18" s="11">
        <v>4.8681578431362613</v>
      </c>
      <c r="W18" s="11">
        <v>5.1144963736399252</v>
      </c>
      <c r="X18" s="11">
        <v>4.3066534769849865</v>
      </c>
      <c r="Y18" s="11">
        <v>4.3674285695642254</v>
      </c>
      <c r="Z18" s="11">
        <v>4.4150320339992248</v>
      </c>
      <c r="AA18" s="11">
        <v>4.4696100624897861</v>
      </c>
      <c r="AB18" s="11">
        <v>4.5048811618872842</v>
      </c>
      <c r="AC18" s="11">
        <v>4.5368631047267698</v>
      </c>
      <c r="AD18" s="11">
        <v>4.5670588120552287</v>
      </c>
      <c r="AE18" s="11">
        <v>4.6010076568256668</v>
      </c>
      <c r="AF18" s="11">
        <v>4.6392690938049164</v>
      </c>
      <c r="AG18" s="11">
        <v>4.6805158364279871</v>
      </c>
      <c r="AH18" s="11">
        <v>4.7172811273060224</v>
      </c>
      <c r="AI18" s="11">
        <v>4.7515478306068015</v>
      </c>
      <c r="AJ18" s="11">
        <v>4.7819511401164556</v>
      </c>
      <c r="AK18" s="11">
        <v>4.8106404332162507</v>
      </c>
      <c r="AL18" s="11">
        <v>4.8380043184485562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6.5867918109510448</v>
      </c>
      <c r="N19" s="11">
        <v>7.9626646213933521</v>
      </c>
      <c r="O19" s="11">
        <v>8.8363498965950953</v>
      </c>
      <c r="P19" s="11">
        <v>8.5563882089389285</v>
      </c>
      <c r="Q19" s="11">
        <v>9.2048214362529066</v>
      </c>
      <c r="R19" s="11">
        <v>10.284912740143916</v>
      </c>
      <c r="S19" s="11">
        <v>9.7944872894209709</v>
      </c>
      <c r="T19" s="11">
        <v>10.379990004405592</v>
      </c>
      <c r="U19" s="11">
        <v>9.6211802668737612</v>
      </c>
      <c r="V19" s="11">
        <v>9.6294284762620261</v>
      </c>
      <c r="W19" s="11">
        <v>10.148660496332841</v>
      </c>
      <c r="X19" s="11">
        <v>8.8629766002067232</v>
      </c>
      <c r="Y19" s="11">
        <v>8.9430000268540049</v>
      </c>
      <c r="Z19" s="11">
        <v>9.0252728108507938</v>
      </c>
      <c r="AA19" s="11">
        <v>9.1232020512166887</v>
      </c>
      <c r="AB19" s="11">
        <v>9.2038082153143925</v>
      </c>
      <c r="AC19" s="11">
        <v>9.2702732867665691</v>
      </c>
      <c r="AD19" s="11">
        <v>9.333997428683956</v>
      </c>
      <c r="AE19" s="11">
        <v>9.4030840812826941</v>
      </c>
      <c r="AF19" s="11">
        <v>9.4698337558419361</v>
      </c>
      <c r="AG19" s="11">
        <v>9.5377901107572303</v>
      </c>
      <c r="AH19" s="11">
        <v>9.598319423251219</v>
      </c>
      <c r="AI19" s="11">
        <v>9.6664512679637866</v>
      </c>
      <c r="AJ19" s="11">
        <v>9.7329740406203804</v>
      </c>
      <c r="AK19" s="11">
        <v>9.8114591143177439</v>
      </c>
      <c r="AL19" s="11">
        <v>9.8776011698303581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23.986435434971266</v>
      </c>
      <c r="N20" s="11">
        <v>22.430354534666801</v>
      </c>
      <c r="O20" s="11">
        <v>23.850431367308317</v>
      </c>
      <c r="P20" s="11">
        <v>24.023531521093311</v>
      </c>
      <c r="Q20" s="11">
        <v>25.596128674363069</v>
      </c>
      <c r="R20" s="11">
        <v>25.397518795947047</v>
      </c>
      <c r="S20" s="11">
        <v>27.206948307868156</v>
      </c>
      <c r="T20" s="11">
        <v>26.165336808391185</v>
      </c>
      <c r="U20" s="11">
        <v>25.93333268056027</v>
      </c>
      <c r="V20" s="11">
        <v>27.568028150227004</v>
      </c>
      <c r="W20" s="11">
        <v>27.809749826358043</v>
      </c>
      <c r="X20" s="11">
        <v>27.476079670191385</v>
      </c>
      <c r="Y20" s="11">
        <v>27.677496266165868</v>
      </c>
      <c r="Z20" s="11">
        <v>27.946490045599823</v>
      </c>
      <c r="AA20" s="11">
        <v>28.266575913184766</v>
      </c>
      <c r="AB20" s="11">
        <v>28.50152709610629</v>
      </c>
      <c r="AC20" s="11">
        <v>28.703896323375957</v>
      </c>
      <c r="AD20" s="11">
        <v>28.891985111527543</v>
      </c>
      <c r="AE20" s="11">
        <v>29.067048644952948</v>
      </c>
      <c r="AF20" s="11">
        <v>29.243745583963928</v>
      </c>
      <c r="AG20" s="11">
        <v>29.430929283854425</v>
      </c>
      <c r="AH20" s="11">
        <v>29.60945563705582</v>
      </c>
      <c r="AI20" s="11">
        <v>29.780504283935098</v>
      </c>
      <c r="AJ20" s="11">
        <v>29.964171622475426</v>
      </c>
      <c r="AK20" s="11">
        <v>30.143135994022249</v>
      </c>
      <c r="AL20" s="11">
        <v>30.311336507901515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43.805429172324494</v>
      </c>
      <c r="N22" s="87">
        <f>SUM(N23:N24)</f>
        <v>42.580677725883469</v>
      </c>
      <c r="O22" s="87">
        <f t="shared" ref="O22:AL22" si="7">SUM(O23:O24)</f>
        <v>43.50009363702857</v>
      </c>
      <c r="P22" s="87">
        <f t="shared" si="7"/>
        <v>42.611760265562658</v>
      </c>
      <c r="Q22" s="87">
        <f t="shared" si="7"/>
        <v>43.666103180955417</v>
      </c>
      <c r="R22" s="87">
        <f t="shared" si="7"/>
        <v>43.623315073873428</v>
      </c>
      <c r="S22" s="87">
        <f t="shared" si="7"/>
        <v>43.389845135144313</v>
      </c>
      <c r="T22" s="87">
        <f t="shared" si="7"/>
        <v>43.247165963564242</v>
      </c>
      <c r="U22" s="87">
        <f t="shared" si="7"/>
        <v>42.554500766341391</v>
      </c>
      <c r="V22" s="87">
        <f t="shared" si="7"/>
        <v>42.467670734373542</v>
      </c>
      <c r="W22" s="87">
        <f t="shared" si="7"/>
        <v>42.46401498261779</v>
      </c>
      <c r="X22" s="87">
        <f t="shared" si="7"/>
        <v>43.445312399786822</v>
      </c>
      <c r="Y22" s="87">
        <f t="shared" si="7"/>
        <v>43.10869943374307</v>
      </c>
      <c r="Z22" s="87">
        <f t="shared" si="7"/>
        <v>42.829989871851296</v>
      </c>
      <c r="AA22" s="87">
        <f t="shared" si="7"/>
        <v>42.594263347123338</v>
      </c>
      <c r="AB22" s="87">
        <f t="shared" si="7"/>
        <v>42.247978838640272</v>
      </c>
      <c r="AC22" s="87">
        <f t="shared" si="7"/>
        <v>41.878705050297739</v>
      </c>
      <c r="AD22" s="87">
        <f t="shared" si="7"/>
        <v>41.493489440706682</v>
      </c>
      <c r="AE22" s="87">
        <f t="shared" si="7"/>
        <v>41.098820115688262</v>
      </c>
      <c r="AF22" s="87">
        <f t="shared" si="7"/>
        <v>40.70467931201928</v>
      </c>
      <c r="AG22" s="87">
        <f t="shared" si="7"/>
        <v>40.353795161740635</v>
      </c>
      <c r="AH22" s="87">
        <f t="shared" si="7"/>
        <v>40.054175945049749</v>
      </c>
      <c r="AI22" s="87">
        <f t="shared" si="7"/>
        <v>39.734015960632242</v>
      </c>
      <c r="AJ22" s="87">
        <f t="shared" si="7"/>
        <v>39.374871309258324</v>
      </c>
      <c r="AK22" s="87">
        <f t="shared" si="7"/>
        <v>38.919168218968174</v>
      </c>
      <c r="AL22" s="87">
        <f t="shared" si="7"/>
        <v>38.580596994800942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31.374923729758063</v>
      </c>
      <c r="N23" s="11">
        <v>31.248214065025135</v>
      </c>
      <c r="O23" s="11">
        <v>32.332207920420117</v>
      </c>
      <c r="P23" s="11">
        <v>31.248793113377211</v>
      </c>
      <c r="Q23" s="11">
        <v>32.372565225813446</v>
      </c>
      <c r="R23" s="11">
        <v>32.902082805130661</v>
      </c>
      <c r="S23" s="11">
        <v>33.10997416080869</v>
      </c>
      <c r="T23" s="11">
        <v>32.944533301983874</v>
      </c>
      <c r="U23" s="11">
        <v>32.007244655948696</v>
      </c>
      <c r="V23" s="11">
        <v>32.75983460961119</v>
      </c>
      <c r="W23" s="11">
        <v>33.136964211753998</v>
      </c>
      <c r="X23" s="11">
        <v>34.091022892553632</v>
      </c>
      <c r="Y23" s="11">
        <v>33.989086816645326</v>
      </c>
      <c r="Z23" s="11">
        <v>33.943109940050199</v>
      </c>
      <c r="AA23" s="11">
        <v>33.950700721198466</v>
      </c>
      <c r="AB23" s="11">
        <v>33.854857549050529</v>
      </c>
      <c r="AC23" s="11">
        <v>33.722325724779431</v>
      </c>
      <c r="AD23" s="11">
        <v>33.546414517722859</v>
      </c>
      <c r="AE23" s="11">
        <v>33.362617657617186</v>
      </c>
      <c r="AF23" s="11">
        <v>33.21321985235312</v>
      </c>
      <c r="AG23" s="11">
        <v>33.084584167913931</v>
      </c>
      <c r="AH23" s="11">
        <v>32.929829282687564</v>
      </c>
      <c r="AI23" s="11">
        <v>32.749532476373439</v>
      </c>
      <c r="AJ23" s="11">
        <v>32.555907788006735</v>
      </c>
      <c r="AK23" s="11">
        <v>32.379570714861345</v>
      </c>
      <c r="AL23" s="11">
        <v>32.236238227991514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12.430505442566433</v>
      </c>
      <c r="N24" s="11">
        <v>11.332463660858334</v>
      </c>
      <c r="O24" s="11">
        <v>11.167885716608454</v>
      </c>
      <c r="P24" s="11">
        <v>11.362967152185448</v>
      </c>
      <c r="Q24" s="11">
        <v>11.293537955141973</v>
      </c>
      <c r="R24" s="11">
        <v>10.721232268742767</v>
      </c>
      <c r="S24" s="11">
        <v>10.279870974335626</v>
      </c>
      <c r="T24" s="11">
        <v>10.302632661580365</v>
      </c>
      <c r="U24" s="11">
        <v>10.547256110392695</v>
      </c>
      <c r="V24" s="11">
        <v>9.7078361247623537</v>
      </c>
      <c r="W24" s="11">
        <v>9.3270507708637922</v>
      </c>
      <c r="X24" s="11">
        <v>9.354289507233192</v>
      </c>
      <c r="Y24" s="11">
        <v>9.1196126170977454</v>
      </c>
      <c r="Z24" s="11">
        <v>8.8868799318010971</v>
      </c>
      <c r="AA24" s="11">
        <v>8.6435626259248721</v>
      </c>
      <c r="AB24" s="11">
        <v>8.3931212895897431</v>
      </c>
      <c r="AC24" s="11">
        <v>8.1563793255183121</v>
      </c>
      <c r="AD24" s="11">
        <v>7.9470749229838269</v>
      </c>
      <c r="AE24" s="11">
        <v>7.7362024580710766</v>
      </c>
      <c r="AF24" s="11">
        <v>7.4914594596661628</v>
      </c>
      <c r="AG24" s="11">
        <v>7.2692109938267002</v>
      </c>
      <c r="AH24" s="11">
        <v>7.1243466623621821</v>
      </c>
      <c r="AI24" s="11">
        <v>6.9844834842588037</v>
      </c>
      <c r="AJ24" s="11">
        <v>6.818963521251586</v>
      </c>
      <c r="AK24" s="11">
        <v>6.5395975041068288</v>
      </c>
      <c r="AL24" s="11">
        <v>6.344358766809429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32.859939862209686</v>
      </c>
      <c r="N26" s="87">
        <f>SUM(N27:N30)</f>
        <v>33.162466387457101</v>
      </c>
      <c r="O26" s="87">
        <f t="shared" ref="O26:AL26" si="9">SUM(O27:O30)</f>
        <v>32.750901187454296</v>
      </c>
      <c r="P26" s="87">
        <f t="shared" si="9"/>
        <v>33.878330304856057</v>
      </c>
      <c r="Q26" s="87">
        <f t="shared" si="9"/>
        <v>37.753252139099416</v>
      </c>
      <c r="R26" s="87">
        <f>SUM(R27:R30)</f>
        <v>36.547169085479517</v>
      </c>
      <c r="S26" s="87">
        <f t="shared" si="9"/>
        <v>39.15416237945449</v>
      </c>
      <c r="T26" s="87">
        <f t="shared" si="9"/>
        <v>38.842280878562121</v>
      </c>
      <c r="U26" s="87">
        <f t="shared" si="9"/>
        <v>34.769261993388305</v>
      </c>
      <c r="V26" s="87">
        <f t="shared" si="9"/>
        <v>37.53052461679674</v>
      </c>
      <c r="W26" s="87">
        <f t="shared" si="9"/>
        <v>32.807126691668699</v>
      </c>
      <c r="X26" s="87">
        <f t="shared" si="9"/>
        <v>33.566932413963201</v>
      </c>
      <c r="Y26" s="87">
        <f t="shared" si="9"/>
        <v>33.614097657231184</v>
      </c>
      <c r="Z26" s="87">
        <f t="shared" si="9"/>
        <v>33.825209261643096</v>
      </c>
      <c r="AA26" s="87">
        <f t="shared" si="9"/>
        <v>34.020111298376811</v>
      </c>
      <c r="AB26" s="87">
        <f t="shared" si="9"/>
        <v>34.050655619753059</v>
      </c>
      <c r="AC26" s="87">
        <f t="shared" si="9"/>
        <v>34.030601294376154</v>
      </c>
      <c r="AD26" s="87">
        <f t="shared" si="9"/>
        <v>33.979260619193468</v>
      </c>
      <c r="AE26" s="87">
        <f t="shared" si="9"/>
        <v>33.942360650634015</v>
      </c>
      <c r="AF26" s="87">
        <f t="shared" si="9"/>
        <v>33.901962898899754</v>
      </c>
      <c r="AG26" s="87">
        <f t="shared" si="9"/>
        <v>33.8790226008147</v>
      </c>
      <c r="AH26" s="87">
        <f t="shared" si="9"/>
        <v>33.845396270469109</v>
      </c>
      <c r="AI26" s="87">
        <f t="shared" si="9"/>
        <v>33.801814961937701</v>
      </c>
      <c r="AJ26" s="87">
        <f t="shared" si="9"/>
        <v>33.752867997489297</v>
      </c>
      <c r="AK26" s="87">
        <f t="shared" si="9"/>
        <v>33.734590494583458</v>
      </c>
      <c r="AL26" s="87">
        <f t="shared" si="9"/>
        <v>33.710302649905358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2.5746872737304041</v>
      </c>
      <c r="N27" s="11">
        <v>2.8854031145965364</v>
      </c>
      <c r="O27" s="11">
        <v>3.4046501130199092</v>
      </c>
      <c r="P27" s="11">
        <v>2.9231497982600478</v>
      </c>
      <c r="Q27" s="11">
        <v>4.2549434105970176</v>
      </c>
      <c r="R27" s="11">
        <v>3.6003629781646915</v>
      </c>
      <c r="S27" s="11">
        <v>3.6850877961049253</v>
      </c>
      <c r="T27" s="11">
        <v>3.5339576899178602</v>
      </c>
      <c r="U27" s="11">
        <v>3.1594281916555489</v>
      </c>
      <c r="V27" s="11">
        <v>4.125546924705576</v>
      </c>
      <c r="W27" s="11">
        <v>3.205669855519699</v>
      </c>
      <c r="X27" s="11">
        <v>3.0441232833363214</v>
      </c>
      <c r="Y27" s="11">
        <v>3.0891317360094517</v>
      </c>
      <c r="Z27" s="11">
        <v>3.1526273897454455</v>
      </c>
      <c r="AA27" s="11">
        <v>3.2175924744189222</v>
      </c>
      <c r="AB27" s="11">
        <v>3.2727891163771163</v>
      </c>
      <c r="AC27" s="11">
        <v>3.3243467859916014</v>
      </c>
      <c r="AD27" s="11">
        <v>3.3739524620198593</v>
      </c>
      <c r="AE27" s="11">
        <v>3.4207404000387402</v>
      </c>
      <c r="AF27" s="11">
        <v>3.4672983261034003</v>
      </c>
      <c r="AG27" s="11">
        <v>3.5211968318824201</v>
      </c>
      <c r="AH27" s="11">
        <v>3.5742993971945682</v>
      </c>
      <c r="AI27" s="11">
        <v>3.6273779700038746</v>
      </c>
      <c r="AJ27" s="11">
        <v>3.6821366410176024</v>
      </c>
      <c r="AK27" s="11">
        <v>3.738422544848631</v>
      </c>
      <c r="AL27" s="11">
        <v>3.7966410449624908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11.728852065787844</v>
      </c>
      <c r="N28" s="11">
        <v>11.98516210723677</v>
      </c>
      <c r="O28" s="11">
        <v>11.445416800534316</v>
      </c>
      <c r="P28" s="11">
        <v>12.028859708316631</v>
      </c>
      <c r="Q28" s="11">
        <v>13.130551189388321</v>
      </c>
      <c r="R28" s="11">
        <v>12.584244848944888</v>
      </c>
      <c r="S28" s="11">
        <v>13.701964482873676</v>
      </c>
      <c r="T28" s="11">
        <v>13.310824634296399</v>
      </c>
      <c r="U28" s="11">
        <v>12.582169999090786</v>
      </c>
      <c r="V28" s="11">
        <v>13.563840084275697</v>
      </c>
      <c r="W28" s="11">
        <v>11.703844151615607</v>
      </c>
      <c r="X28" s="11">
        <v>11.911770997349127</v>
      </c>
      <c r="Y28" s="11">
        <v>11.89096226749469</v>
      </c>
      <c r="Z28" s="11">
        <v>11.918278785427805</v>
      </c>
      <c r="AA28" s="11">
        <v>11.940359082614295</v>
      </c>
      <c r="AB28" s="11">
        <v>11.912238142657596</v>
      </c>
      <c r="AC28" s="11">
        <v>11.874356490894328</v>
      </c>
      <c r="AD28" s="11">
        <v>11.830078226125922</v>
      </c>
      <c r="AE28" s="11">
        <v>11.789912702632435</v>
      </c>
      <c r="AF28" s="11">
        <v>11.749920814734399</v>
      </c>
      <c r="AG28" s="11">
        <v>11.709323076871797</v>
      </c>
      <c r="AH28" s="11">
        <v>11.666547923700724</v>
      </c>
      <c r="AI28" s="11">
        <v>11.626041287072121</v>
      </c>
      <c r="AJ28" s="11">
        <v>11.588380858794672</v>
      </c>
      <c r="AK28" s="11">
        <v>11.558162771870141</v>
      </c>
      <c r="AL28" s="11">
        <v>11.517245048947474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11.215404608525338</v>
      </c>
      <c r="N29" s="11">
        <v>10.182628908948374</v>
      </c>
      <c r="O29" s="11">
        <v>9.338301936085994</v>
      </c>
      <c r="P29" s="11">
        <v>10.138390550192188</v>
      </c>
      <c r="Q29" s="11">
        <v>11.357065934063773</v>
      </c>
      <c r="R29" s="11">
        <v>11.03501672634428</v>
      </c>
      <c r="S29" s="11">
        <v>12.656244465210737</v>
      </c>
      <c r="T29" s="11">
        <v>12.954615129344349</v>
      </c>
      <c r="U29" s="11">
        <v>10.262959858771177</v>
      </c>
      <c r="V29" s="11">
        <v>11.184709932888271</v>
      </c>
      <c r="W29" s="11">
        <v>10.01767445325938</v>
      </c>
      <c r="X29" s="11">
        <v>10.398001063116338</v>
      </c>
      <c r="Y29" s="11">
        <v>10.329100271155783</v>
      </c>
      <c r="Z29" s="11">
        <v>10.34777706740709</v>
      </c>
      <c r="AA29" s="11">
        <v>10.346269386650848</v>
      </c>
      <c r="AB29" s="11">
        <v>10.269842080940466</v>
      </c>
      <c r="AC29" s="11">
        <v>10.182610446464205</v>
      </c>
      <c r="AD29" s="11">
        <v>10.090559048367552</v>
      </c>
      <c r="AE29" s="11">
        <v>10.000719635604963</v>
      </c>
      <c r="AF29" s="11">
        <v>9.9085560325199804</v>
      </c>
      <c r="AG29" s="11">
        <v>9.822982754895202</v>
      </c>
      <c r="AH29" s="11">
        <v>9.7342894133198445</v>
      </c>
      <c r="AI29" s="11">
        <v>9.6412012744579716</v>
      </c>
      <c r="AJ29" s="11">
        <v>9.5462946935941417</v>
      </c>
      <c r="AK29" s="11">
        <v>9.4610545732478286</v>
      </c>
      <c r="AL29" s="11">
        <v>9.3683309460920459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7.340995914166097</v>
      </c>
      <c r="N30" s="11">
        <v>8.1092722566754247</v>
      </c>
      <c r="O30" s="11">
        <v>8.5625323378140781</v>
      </c>
      <c r="P30" s="11">
        <v>8.7879302480871893</v>
      </c>
      <c r="Q30" s="11">
        <v>9.0106916050503081</v>
      </c>
      <c r="R30" s="11">
        <v>9.3275445320256534</v>
      </c>
      <c r="S30" s="11">
        <v>9.1108656352651494</v>
      </c>
      <c r="T30" s="11">
        <v>9.0428834250035131</v>
      </c>
      <c r="U30" s="11">
        <v>8.7647039438707903</v>
      </c>
      <c r="V30" s="11">
        <v>8.6564276749271993</v>
      </c>
      <c r="W30" s="11">
        <v>7.8799382312740098</v>
      </c>
      <c r="X30" s="11">
        <v>8.2130370701614126</v>
      </c>
      <c r="Y30" s="11">
        <v>8.3049033825712648</v>
      </c>
      <c r="Z30" s="11">
        <v>8.4065260190627562</v>
      </c>
      <c r="AA30" s="11">
        <v>8.5158903546927451</v>
      </c>
      <c r="AB30" s="11">
        <v>8.595786279777883</v>
      </c>
      <c r="AC30" s="11">
        <v>8.6492875710260222</v>
      </c>
      <c r="AD30" s="11">
        <v>8.6846708826801358</v>
      </c>
      <c r="AE30" s="11">
        <v>8.7309879123578735</v>
      </c>
      <c r="AF30" s="11">
        <v>8.7761877255419716</v>
      </c>
      <c r="AG30" s="11">
        <v>8.8255199371652822</v>
      </c>
      <c r="AH30" s="11">
        <v>8.8702595362539718</v>
      </c>
      <c r="AI30" s="11">
        <v>8.9071944304037327</v>
      </c>
      <c r="AJ30" s="11">
        <v>8.9360558040828799</v>
      </c>
      <c r="AK30" s="11">
        <v>8.9769506046168566</v>
      </c>
      <c r="AL30" s="11">
        <v>9.0280856099033464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36.822305039784084</v>
      </c>
      <c r="N32" s="87">
        <f t="shared" si="10"/>
        <v>36.778483996214227</v>
      </c>
      <c r="O32" s="87">
        <f t="shared" si="10"/>
        <v>37.69994660481148</v>
      </c>
      <c r="P32" s="87">
        <f t="shared" si="10"/>
        <v>38.788859623948625</v>
      </c>
      <c r="Q32" s="87">
        <f t="shared" si="10"/>
        <v>39.603009096590348</v>
      </c>
      <c r="R32" s="87">
        <f t="shared" si="10"/>
        <v>42.895331077846635</v>
      </c>
      <c r="S32" s="87">
        <f t="shared" si="10"/>
        <v>43.507643039909269</v>
      </c>
      <c r="T32" s="87">
        <f t="shared" si="10"/>
        <v>43.588126404070202</v>
      </c>
      <c r="U32" s="87">
        <f t="shared" si="10"/>
        <v>41.188586257403266</v>
      </c>
      <c r="V32" s="87">
        <f t="shared" si="10"/>
        <v>44.835833007597593</v>
      </c>
      <c r="W32" s="87">
        <f t="shared" si="10"/>
        <v>41.988863151260347</v>
      </c>
      <c r="X32" s="87">
        <f t="shared" si="10"/>
        <v>41.548279684563973</v>
      </c>
      <c r="Y32" s="87">
        <f t="shared" si="10"/>
        <v>41.637472007356912</v>
      </c>
      <c r="Z32" s="87">
        <f t="shared" si="10"/>
        <v>41.878880437531627</v>
      </c>
      <c r="AA32" s="87">
        <f t="shared" si="10"/>
        <v>42.195858138053765</v>
      </c>
      <c r="AB32" s="87">
        <f t="shared" si="10"/>
        <v>42.481068720636358</v>
      </c>
      <c r="AC32" s="87">
        <f t="shared" si="10"/>
        <v>42.722477552452233</v>
      </c>
      <c r="AD32" s="87">
        <f t="shared" si="10"/>
        <v>42.953215271573278</v>
      </c>
      <c r="AE32" s="87">
        <f t="shared" ref="AE32" si="11">SUM(AE33:AE35)</f>
        <v>43.188508273233076</v>
      </c>
      <c r="AF32" s="87">
        <f t="shared" ref="AF32" si="12">SUM(AF33:AF35)</f>
        <v>43.440800402121106</v>
      </c>
      <c r="AG32" s="87">
        <f t="shared" ref="AG32" si="13">SUM(AG33:AG35)</f>
        <v>43.71088434626958</v>
      </c>
      <c r="AH32" s="87">
        <f t="shared" ref="AH32" si="14">SUM(AH33:AH35)</f>
        <v>43.958157964468576</v>
      </c>
      <c r="AI32" s="87">
        <f t="shared" ref="AI32" si="15">SUM(AI33:AI35)</f>
        <v>44.20641009123721</v>
      </c>
      <c r="AJ32" s="87">
        <f t="shared" ref="AJ32" si="16">SUM(AJ33:AJ35)</f>
        <v>44.463852806849921</v>
      </c>
      <c r="AK32" s="87">
        <f t="shared" ref="AK32" si="17">SUM(AK33:AK35)</f>
        <v>44.717168531556247</v>
      </c>
      <c r="AL32" s="87">
        <f t="shared" ref="AL32" si="18">SUM(AL33:AL35)</f>
        <v>44.96356065571841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28.513978828046124</v>
      </c>
      <c r="N33" s="11">
        <v>27.502894306459581</v>
      </c>
      <c r="O33" s="11">
        <v>28.153745307333384</v>
      </c>
      <c r="P33" s="11">
        <v>29.034505944036415</v>
      </c>
      <c r="Q33" s="11">
        <v>29.661487186010635</v>
      </c>
      <c r="R33" s="11">
        <v>32.302127899765523</v>
      </c>
      <c r="S33" s="11">
        <v>33.359216274834388</v>
      </c>
      <c r="T33" s="11">
        <v>33.153999419143105</v>
      </c>
      <c r="U33" s="11">
        <v>31.567306841268366</v>
      </c>
      <c r="V33" s="11">
        <v>33.826252226128766</v>
      </c>
      <c r="W33" s="11">
        <v>31.896839976731506</v>
      </c>
      <c r="X33" s="11">
        <v>32.260003089071461</v>
      </c>
      <c r="Y33" s="11">
        <v>32.372180969920514</v>
      </c>
      <c r="Z33" s="11">
        <v>32.581501287804137</v>
      </c>
      <c r="AA33" s="11">
        <v>32.843390422535087</v>
      </c>
      <c r="AB33" s="11">
        <v>33.08766396367885</v>
      </c>
      <c r="AC33" s="11">
        <v>33.30035444407681</v>
      </c>
      <c r="AD33" s="11">
        <v>33.504612243111332</v>
      </c>
      <c r="AE33" s="11">
        <v>33.711476353769235</v>
      </c>
      <c r="AF33" s="11">
        <v>33.93749599729022</v>
      </c>
      <c r="AG33" s="11">
        <v>34.186398802192258</v>
      </c>
      <c r="AH33" s="11">
        <v>34.420024987532493</v>
      </c>
      <c r="AI33" s="11">
        <v>34.652698021640013</v>
      </c>
      <c r="AJ33" s="11">
        <v>34.889847750054052</v>
      </c>
      <c r="AK33" s="11">
        <v>35.120422560182902</v>
      </c>
      <c r="AL33" s="11">
        <v>35.343197907902315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7.6773005883669567</v>
      </c>
      <c r="N34" s="11">
        <v>8.815851868244879</v>
      </c>
      <c r="O34" s="11">
        <v>9.0890069636241133</v>
      </c>
      <c r="P34" s="11">
        <v>9.3450764479484398</v>
      </c>
      <c r="Q34" s="11">
        <v>9.4716761841137718</v>
      </c>
      <c r="R34" s="11">
        <v>10.164784485506207</v>
      </c>
      <c r="S34" s="11">
        <v>9.7687574779537449</v>
      </c>
      <c r="T34" s="11">
        <v>10.041116651778745</v>
      </c>
      <c r="U34" s="11">
        <v>9.2334439366422245</v>
      </c>
      <c r="V34" s="11">
        <v>10.634332332218742</v>
      </c>
      <c r="W34" s="11">
        <v>9.6396866108711237</v>
      </c>
      <c r="X34" s="11">
        <v>8.9585826986114547</v>
      </c>
      <c r="Y34" s="11">
        <v>8.9299691502779126</v>
      </c>
      <c r="Z34" s="11">
        <v>8.9574910129107863</v>
      </c>
      <c r="AA34" s="11">
        <v>9.0074690772766672</v>
      </c>
      <c r="AB34" s="11">
        <v>9.0449459129244971</v>
      </c>
      <c r="AC34" s="11">
        <v>9.0704527455192068</v>
      </c>
      <c r="AD34" s="11">
        <v>9.094071598746142</v>
      </c>
      <c r="AE34" s="11">
        <v>9.1198179991889248</v>
      </c>
      <c r="AF34" s="11">
        <v>9.1432434291039932</v>
      </c>
      <c r="AG34" s="11">
        <v>9.1615951673046947</v>
      </c>
      <c r="AH34" s="11">
        <v>9.172709882742252</v>
      </c>
      <c r="AI34" s="11">
        <v>9.1858525400287405</v>
      </c>
      <c r="AJ34" s="11">
        <v>9.2037507714072699</v>
      </c>
      <c r="AK34" s="11">
        <v>9.2243098230320655</v>
      </c>
      <c r="AL34" s="11">
        <v>9.2458897279799839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0.63102562337100154</v>
      </c>
      <c r="N35" s="11">
        <v>0.45973782150976961</v>
      </c>
      <c r="O35" s="11">
        <v>0.4571943338539815</v>
      </c>
      <c r="P35" s="11">
        <v>0.40927723196376908</v>
      </c>
      <c r="Q35" s="11">
        <v>0.46984572646594192</v>
      </c>
      <c r="R35" s="11">
        <v>0.4284186925749055</v>
      </c>
      <c r="S35" s="11">
        <v>0.3796692871211334</v>
      </c>
      <c r="T35" s="11">
        <v>0.39301033314835587</v>
      </c>
      <c r="U35" s="11">
        <v>0.38783547949266989</v>
      </c>
      <c r="V35" s="11">
        <v>0.37524844925008721</v>
      </c>
      <c r="W35" s="11">
        <v>0.45233656365771735</v>
      </c>
      <c r="X35" s="11">
        <v>0.32969389688106204</v>
      </c>
      <c r="Y35" s="11">
        <v>0.33532188715848682</v>
      </c>
      <c r="Z35" s="11">
        <v>0.33988813681670321</v>
      </c>
      <c r="AA35" s="11">
        <v>0.34499863824201155</v>
      </c>
      <c r="AB35" s="11">
        <v>0.34845884403300964</v>
      </c>
      <c r="AC35" s="11">
        <v>0.35167036285622005</v>
      </c>
      <c r="AD35" s="11">
        <v>0.35453142971580415</v>
      </c>
      <c r="AE35" s="11">
        <v>0.35721392027491589</v>
      </c>
      <c r="AF35" s="11">
        <v>0.36006097572689033</v>
      </c>
      <c r="AG35" s="11">
        <v>0.36289037677262287</v>
      </c>
      <c r="AH35" s="11">
        <v>0.36542309419383223</v>
      </c>
      <c r="AI35" s="11">
        <v>0.36785952956845569</v>
      </c>
      <c r="AJ35" s="11">
        <v>0.37025428538859873</v>
      </c>
      <c r="AK35" s="11">
        <v>0.37243614834128175</v>
      </c>
      <c r="AL35" s="11">
        <v>0.3744730198361077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25.377081911288357</v>
      </c>
      <c r="N37" s="87">
        <f t="shared" ref="N37:AL37" si="19">SUM(N38:N39)</f>
        <v>27.583863777998964</v>
      </c>
      <c r="O37" s="87">
        <f t="shared" si="19"/>
        <v>29.567324802820458</v>
      </c>
      <c r="P37" s="87">
        <f t="shared" si="19"/>
        <v>29.184201950387653</v>
      </c>
      <c r="Q37" s="87">
        <f t="shared" si="19"/>
        <v>29.134199965629403</v>
      </c>
      <c r="R37" s="87">
        <f t="shared" si="19"/>
        <v>28.81415242471278</v>
      </c>
      <c r="S37" s="87">
        <f t="shared" si="19"/>
        <v>30.061586741017614</v>
      </c>
      <c r="T37" s="87">
        <f t="shared" si="19"/>
        <v>28.430993375653095</v>
      </c>
      <c r="U37" s="87">
        <f t="shared" si="19"/>
        <v>28.481150494661826</v>
      </c>
      <c r="V37" s="87">
        <f t="shared" si="19"/>
        <v>29.63573622128877</v>
      </c>
      <c r="W37" s="87">
        <f t="shared" si="19"/>
        <v>29.614410967464028</v>
      </c>
      <c r="X37" s="87">
        <f t="shared" si="19"/>
        <v>29.801500413721143</v>
      </c>
      <c r="Y37" s="87">
        <f t="shared" si="19"/>
        <v>29.815780289053315</v>
      </c>
      <c r="Z37" s="87">
        <f t="shared" si="19"/>
        <v>29.918051650662196</v>
      </c>
      <c r="AA37" s="87">
        <f t="shared" si="19"/>
        <v>30.061323096764959</v>
      </c>
      <c r="AB37" s="87">
        <f t="shared" si="19"/>
        <v>30.144986121929879</v>
      </c>
      <c r="AC37" s="87">
        <f t="shared" si="19"/>
        <v>30.201560451481399</v>
      </c>
      <c r="AD37" s="87">
        <f t="shared" si="19"/>
        <v>30.235244376834036</v>
      </c>
      <c r="AE37" s="87">
        <f t="shared" si="19"/>
        <v>30.268766215419596</v>
      </c>
      <c r="AF37" s="87">
        <f t="shared" si="19"/>
        <v>30.294163923564717</v>
      </c>
      <c r="AG37" s="87">
        <f t="shared" si="19"/>
        <v>30.308731009547412</v>
      </c>
      <c r="AH37" s="87">
        <f t="shared" si="19"/>
        <v>30.344940535212228</v>
      </c>
      <c r="AI37" s="87">
        <f t="shared" si="19"/>
        <v>30.361062836374948</v>
      </c>
      <c r="AJ37" s="87">
        <f t="shared" si="19"/>
        <v>30.374100626445912</v>
      </c>
      <c r="AK37" s="87">
        <f t="shared" si="19"/>
        <v>30.384885372689595</v>
      </c>
      <c r="AL37" s="87">
        <f t="shared" si="19"/>
        <v>30.409087893952076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20.451159985554252</v>
      </c>
      <c r="N38" s="11">
        <v>22.584009729039217</v>
      </c>
      <c r="O38" s="11">
        <v>24.40224151022629</v>
      </c>
      <c r="P38" s="11">
        <v>24.112232109483791</v>
      </c>
      <c r="Q38" s="11">
        <v>24.138610668037256</v>
      </c>
      <c r="R38" s="11">
        <v>23.458218752483063</v>
      </c>
      <c r="S38" s="11">
        <v>24.556841514709319</v>
      </c>
      <c r="T38" s="11">
        <v>22.715677389280852</v>
      </c>
      <c r="U38" s="11">
        <v>22.680829158379602</v>
      </c>
      <c r="V38" s="11">
        <v>23.623097735516545</v>
      </c>
      <c r="W38" s="11">
        <v>23.566354820981552</v>
      </c>
      <c r="X38" s="11">
        <v>23.38978487936701</v>
      </c>
      <c r="Y38" s="11">
        <v>23.336021382960297</v>
      </c>
      <c r="Z38" s="11">
        <v>23.349556503223564</v>
      </c>
      <c r="AA38" s="11">
        <v>23.389515783027772</v>
      </c>
      <c r="AB38" s="11">
        <v>23.383104108669524</v>
      </c>
      <c r="AC38" s="11">
        <v>23.347656761471782</v>
      </c>
      <c r="AD38" s="11">
        <v>23.294001536109967</v>
      </c>
      <c r="AE38" s="11">
        <v>23.248194154460457</v>
      </c>
      <c r="AF38" s="11">
        <v>23.191082346604354</v>
      </c>
      <c r="AG38" s="11">
        <v>23.119998376212216</v>
      </c>
      <c r="AH38" s="11">
        <v>23.07680070843287</v>
      </c>
      <c r="AI38" s="11">
        <v>23.011704329280914</v>
      </c>
      <c r="AJ38" s="11">
        <v>22.939736501049705</v>
      </c>
      <c r="AK38" s="11">
        <v>22.867142978282203</v>
      </c>
      <c r="AL38" s="11">
        <v>22.807458695683824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4.9259219257341034</v>
      </c>
      <c r="N39" s="11">
        <v>4.9998540489597456</v>
      </c>
      <c r="O39" s="11">
        <v>5.1650832925941668</v>
      </c>
      <c r="P39" s="11">
        <v>5.0719698409038632</v>
      </c>
      <c r="Q39" s="11">
        <v>4.9955892975921481</v>
      </c>
      <c r="R39" s="11">
        <v>5.3559336722297175</v>
      </c>
      <c r="S39" s="11">
        <v>5.5047452263082954</v>
      </c>
      <c r="T39" s="11">
        <v>5.7153159863722447</v>
      </c>
      <c r="U39" s="11">
        <v>5.8003213362822219</v>
      </c>
      <c r="V39" s="11">
        <v>6.0126384857722242</v>
      </c>
      <c r="W39" s="11">
        <v>6.0480561464824776</v>
      </c>
      <c r="X39" s="11">
        <v>6.4117155343541334</v>
      </c>
      <c r="Y39" s="11">
        <v>6.4797589060930187</v>
      </c>
      <c r="Z39" s="11">
        <v>6.5684951474386333</v>
      </c>
      <c r="AA39" s="11">
        <v>6.6718073137371858</v>
      </c>
      <c r="AB39" s="11">
        <v>6.7618820132603554</v>
      </c>
      <c r="AC39" s="11">
        <v>6.8539036900096182</v>
      </c>
      <c r="AD39" s="11">
        <v>6.9412428407240689</v>
      </c>
      <c r="AE39" s="11">
        <v>7.0205720609591404</v>
      </c>
      <c r="AF39" s="11">
        <v>7.1030815769603652</v>
      </c>
      <c r="AG39" s="11">
        <v>7.1887326333351966</v>
      </c>
      <c r="AH39" s="11">
        <v>7.2681398267793584</v>
      </c>
      <c r="AI39" s="11">
        <v>7.349358507094033</v>
      </c>
      <c r="AJ39" s="11">
        <v>7.4343641253962085</v>
      </c>
      <c r="AK39" s="11">
        <v>7.5177423944073913</v>
      </c>
      <c r="AL39" s="11">
        <v>7.6016291982682507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16.82437298341414</v>
      </c>
      <c r="N41" s="87">
        <f t="shared" ref="N41" si="20">SUM(N42:N43)</f>
        <v>17.071298402750372</v>
      </c>
      <c r="O41" s="87">
        <f t="shared" ref="O41" si="21">SUM(O42:O43)</f>
        <v>17.539654695011173</v>
      </c>
      <c r="P41" s="87">
        <f t="shared" ref="P41" si="22">SUM(P42:P43)</f>
        <v>17.016904789505684</v>
      </c>
      <c r="Q41" s="87">
        <f t="shared" ref="Q41" si="23">SUM(Q42:Q43)</f>
        <v>18.736381041255271</v>
      </c>
      <c r="R41" s="87">
        <f t="shared" ref="R41" si="24">SUM(R42:R43)</f>
        <v>17.944142674124336</v>
      </c>
      <c r="S41" s="87">
        <f t="shared" ref="S41" si="25">SUM(S42:S43)</f>
        <v>20.086921089687689</v>
      </c>
      <c r="T41" s="87">
        <f t="shared" ref="T41" si="26">SUM(T42:T43)</f>
        <v>19.602033790650328</v>
      </c>
      <c r="U41" s="87">
        <f t="shared" ref="U41" si="27">SUM(U42:U43)</f>
        <v>19.549129617272065</v>
      </c>
      <c r="V41" s="87">
        <f t="shared" ref="V41" si="28">SUM(V42:V43)</f>
        <v>20.022625185901717</v>
      </c>
      <c r="W41" s="87">
        <f t="shared" ref="W41" si="29">SUM(W42:W43)</f>
        <v>16.936736103042534</v>
      </c>
      <c r="X41" s="87">
        <f t="shared" ref="X41" si="30">SUM(X42:X43)</f>
        <v>17.662645288569284</v>
      </c>
      <c r="Y41" s="87">
        <f t="shared" ref="Y41" si="31">SUM(Y42:Y43)</f>
        <v>17.542981939461384</v>
      </c>
      <c r="Z41" s="87">
        <f t="shared" ref="Z41" si="32">SUM(Z42:Z43)</f>
        <v>17.548157269413103</v>
      </c>
      <c r="AA41" s="87">
        <f t="shared" ref="AA41" si="33">SUM(AA42:AA43)</f>
        <v>17.56632026577293</v>
      </c>
      <c r="AB41" s="87">
        <f t="shared" ref="AB41" si="34">SUM(AB42:AB43)</f>
        <v>17.512401714749217</v>
      </c>
      <c r="AC41" s="87">
        <f t="shared" ref="AC41" si="35">SUM(AC42:AC43)</f>
        <v>17.449181454362531</v>
      </c>
      <c r="AD41" s="87">
        <f t="shared" ref="AD41" si="36">SUM(AD42:AD43)</f>
        <v>17.392228436512369</v>
      </c>
      <c r="AE41" s="87">
        <f t="shared" ref="AE41" si="37">SUM(AE42:AE43)</f>
        <v>17.334328148197372</v>
      </c>
      <c r="AF41" s="87">
        <f t="shared" ref="AF41" si="38">SUM(AF42:AF43)</f>
        <v>17.276336178295072</v>
      </c>
      <c r="AG41" s="87">
        <f t="shared" ref="AG41" si="39">SUM(AG42:AG43)</f>
        <v>17.224171823384832</v>
      </c>
      <c r="AH41" s="87">
        <f t="shared" ref="AH41" si="40">SUM(AH42:AH43)</f>
        <v>17.165689347751584</v>
      </c>
      <c r="AI41" s="87">
        <f t="shared" ref="AI41" si="41">SUM(AI42:AI43)</f>
        <v>17.117837356652835</v>
      </c>
      <c r="AJ41" s="87">
        <f t="shared" ref="AJ41" si="42">SUM(AJ42:AJ43)</f>
        <v>17.08574916636563</v>
      </c>
      <c r="AK41" s="87">
        <f t="shared" ref="AK41" si="43">SUM(AK42:AK43)</f>
        <v>17.071773552972591</v>
      </c>
      <c r="AL41" s="87">
        <f t="shared" ref="AL41" si="44">SUM(AL42:AL43)</f>
        <v>17.060616924034694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5.9729474685801707</v>
      </c>
      <c r="N42" s="11">
        <v>5.9283444711760636</v>
      </c>
      <c r="O42" s="11">
        <v>5.9333092291713232</v>
      </c>
      <c r="P42" s="11">
        <v>5.9826483902771352</v>
      </c>
      <c r="Q42" s="11">
        <v>6.4291023965139811</v>
      </c>
      <c r="R42" s="11">
        <v>6.0896285361459732</v>
      </c>
      <c r="S42" s="11">
        <v>6.5377690465759279</v>
      </c>
      <c r="T42" s="11">
        <v>6.8531477453603404</v>
      </c>
      <c r="U42" s="11">
        <v>6.6247135952267033</v>
      </c>
      <c r="V42" s="11">
        <v>6.4191634214632405</v>
      </c>
      <c r="W42" s="11">
        <v>5.604591870262686</v>
      </c>
      <c r="X42" s="11">
        <v>6.0330973169820803</v>
      </c>
      <c r="Y42" s="11">
        <v>5.9870086526769528</v>
      </c>
      <c r="Z42" s="11">
        <v>5.987020413801158</v>
      </c>
      <c r="AA42" s="11">
        <v>5.9842690218302579</v>
      </c>
      <c r="AB42" s="11">
        <v>5.95256824567047</v>
      </c>
      <c r="AC42" s="11">
        <v>5.9087955475814375</v>
      </c>
      <c r="AD42" s="11">
        <v>5.8705466404058129</v>
      </c>
      <c r="AE42" s="11">
        <v>5.8354896204450633</v>
      </c>
      <c r="AF42" s="11">
        <v>5.7974562302116937</v>
      </c>
      <c r="AG42" s="11">
        <v>5.7614792231554857</v>
      </c>
      <c r="AH42" s="11">
        <v>5.7275132794621832</v>
      </c>
      <c r="AI42" s="11">
        <v>5.691608460498907</v>
      </c>
      <c r="AJ42" s="11">
        <v>5.6649255532628384</v>
      </c>
      <c r="AK42" s="11">
        <v>5.6526491642611676</v>
      </c>
      <c r="AL42" s="11">
        <v>5.6386364474340782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10.851425514833968</v>
      </c>
      <c r="N43" s="11">
        <v>11.142953931574308</v>
      </c>
      <c r="O43" s="11">
        <v>11.606345465839851</v>
      </c>
      <c r="P43" s="11">
        <v>11.03425639922855</v>
      </c>
      <c r="Q43" s="11">
        <v>12.307278644741288</v>
      </c>
      <c r="R43" s="11">
        <v>11.854514137978361</v>
      </c>
      <c r="S43" s="11">
        <v>13.549152043111761</v>
      </c>
      <c r="T43" s="11">
        <v>12.748886045289987</v>
      </c>
      <c r="U43" s="11">
        <v>12.92441602204536</v>
      </c>
      <c r="V43" s="11">
        <v>13.603461764438476</v>
      </c>
      <c r="W43" s="11">
        <v>11.332144232779847</v>
      </c>
      <c r="X43" s="11">
        <v>11.629547971587204</v>
      </c>
      <c r="Y43" s="11">
        <v>11.555973286784431</v>
      </c>
      <c r="Z43" s="11">
        <v>11.561136855611947</v>
      </c>
      <c r="AA43" s="11">
        <v>11.582051243942674</v>
      </c>
      <c r="AB43" s="11">
        <v>11.559833469078749</v>
      </c>
      <c r="AC43" s="11">
        <v>11.540385906781095</v>
      </c>
      <c r="AD43" s="11">
        <v>11.521681796106558</v>
      </c>
      <c r="AE43" s="11">
        <v>11.498838527752307</v>
      </c>
      <c r="AF43" s="11">
        <v>11.478879948083378</v>
      </c>
      <c r="AG43" s="11">
        <v>11.462692600229348</v>
      </c>
      <c r="AH43" s="11">
        <v>11.438176068289401</v>
      </c>
      <c r="AI43" s="11">
        <v>11.426228896153926</v>
      </c>
      <c r="AJ43" s="11">
        <v>11.42082361310279</v>
      </c>
      <c r="AK43" s="11">
        <v>11.419124388711422</v>
      </c>
      <c r="AL43" s="11">
        <v>11.421980476600615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40.933428730223369</v>
      </c>
      <c r="N45" s="87">
        <f t="shared" ref="N45" si="45">SUM(N46:N47)</f>
        <v>42.287918165077919</v>
      </c>
      <c r="O45" s="87">
        <f t="shared" ref="O45" si="46">SUM(O46:O47)</f>
        <v>43.094105013675303</v>
      </c>
      <c r="P45" s="87">
        <f t="shared" ref="P45" si="47">SUM(P46:P47)</f>
        <v>42.652756264545481</v>
      </c>
      <c r="Q45" s="87">
        <f t="shared" ref="Q45" si="48">SUM(Q46:Q47)</f>
        <v>45.243389554145068</v>
      </c>
      <c r="R45" s="87">
        <f t="shared" ref="R45" si="49">SUM(R46:R47)</f>
        <v>44.285717626377938</v>
      </c>
      <c r="S45" s="87">
        <f t="shared" ref="S45" si="50">SUM(S46:S47)</f>
        <v>45.669553381245571</v>
      </c>
      <c r="T45" s="87">
        <f t="shared" ref="T45" si="51">SUM(T46:T47)</f>
        <v>44.091524613750806</v>
      </c>
      <c r="U45" s="87">
        <f t="shared" ref="U45" si="52">SUM(U46:U47)</f>
        <v>43.065579916049742</v>
      </c>
      <c r="V45" s="87">
        <f t="shared" ref="V45" si="53">SUM(V46:V47)</f>
        <v>45.852494573042812</v>
      </c>
      <c r="W45" s="87">
        <f t="shared" ref="W45" si="54">SUM(W46:W47)</f>
        <v>41.069997952431549</v>
      </c>
      <c r="X45" s="87">
        <f t="shared" ref="X45" si="55">SUM(X46:X47)</f>
        <v>40.93632691469822</v>
      </c>
      <c r="Y45" s="87">
        <f t="shared" ref="Y45" si="56">SUM(Y46:Y47)</f>
        <v>41.017681520618595</v>
      </c>
      <c r="Z45" s="87">
        <f t="shared" ref="Z45" si="57">SUM(Z46:Z47)</f>
        <v>41.089806434974321</v>
      </c>
      <c r="AA45" s="87">
        <f t="shared" ref="AA45" si="58">SUM(AA46:AA47)</f>
        <v>41.214443362732837</v>
      </c>
      <c r="AB45" s="87">
        <f t="shared" ref="AB45" si="59">SUM(AB46:AB47)</f>
        <v>41.185473587386483</v>
      </c>
      <c r="AC45" s="87">
        <f t="shared" ref="AC45" si="60">SUM(AC46:AC47)</f>
        <v>41.100608842164732</v>
      </c>
      <c r="AD45" s="87">
        <f t="shared" ref="AD45" si="61">SUM(AD46:AD47)</f>
        <v>40.990498940915771</v>
      </c>
      <c r="AE45" s="87">
        <f t="shared" ref="AE45" si="62">SUM(AE46:AE47)</f>
        <v>40.880941381684238</v>
      </c>
      <c r="AF45" s="87">
        <f t="shared" ref="AF45" si="63">SUM(AF46:AF47)</f>
        <v>40.778366444692217</v>
      </c>
      <c r="AG45" s="87">
        <f t="shared" ref="AG45" si="64">SUM(AG46:AG47)</f>
        <v>40.68312186618882</v>
      </c>
      <c r="AH45" s="87">
        <f t="shared" ref="AH45" si="65">SUM(AH46:AH47)</f>
        <v>40.594505514117031</v>
      </c>
      <c r="AI45" s="87">
        <f t="shared" ref="AI45" si="66">SUM(AI46:AI47)</f>
        <v>40.503584469078334</v>
      </c>
      <c r="AJ45" s="87">
        <f t="shared" ref="AJ45" si="67">SUM(AJ46:AJ47)</f>
        <v>40.433849547953201</v>
      </c>
      <c r="AK45" s="87">
        <f t="shared" ref="AK45" si="68">SUM(AK46:AK47)</f>
        <v>40.334576603361946</v>
      </c>
      <c r="AL45" s="87">
        <f t="shared" ref="AL45" si="69">SUM(AL46:AL47)</f>
        <v>40.195418127945231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4.6208128318571386</v>
      </c>
      <c r="N46" s="11">
        <v>4.7211125835991821</v>
      </c>
      <c r="O46" s="11">
        <v>4.7236793939218238</v>
      </c>
      <c r="P46" s="11">
        <v>4.5714999899342308</v>
      </c>
      <c r="Q46" s="11">
        <v>5.3805284451742388</v>
      </c>
      <c r="R46" s="11">
        <v>5.1151495032646315</v>
      </c>
      <c r="S46" s="11">
        <v>5.5360405782893807</v>
      </c>
      <c r="T46" s="11">
        <v>5.0583325489761091</v>
      </c>
      <c r="U46" s="11">
        <v>4.6935921173498194</v>
      </c>
      <c r="V46" s="11">
        <v>4.7704776370504289</v>
      </c>
      <c r="W46" s="11">
        <v>4.1840602346509463</v>
      </c>
      <c r="X46" s="11">
        <v>7.2857179471857618</v>
      </c>
      <c r="Y46" s="11">
        <v>7.3910954339455914</v>
      </c>
      <c r="Z46" s="11">
        <v>7.5203775694671782</v>
      </c>
      <c r="AA46" s="11">
        <v>7.6530649398573907</v>
      </c>
      <c r="AB46" s="11">
        <v>7.7383879339873323</v>
      </c>
      <c r="AC46" s="11">
        <v>7.8007063879338654</v>
      </c>
      <c r="AD46" s="11">
        <v>7.8867723772301543</v>
      </c>
      <c r="AE46" s="11">
        <v>7.9943486855247441</v>
      </c>
      <c r="AF46" s="11">
        <v>8.1064560927949838</v>
      </c>
      <c r="AG46" s="11">
        <v>8.2136361555009287</v>
      </c>
      <c r="AH46" s="11">
        <v>8.3138132027521614</v>
      </c>
      <c r="AI46" s="11">
        <v>8.4139127820300068</v>
      </c>
      <c r="AJ46" s="11">
        <v>8.513753647024382</v>
      </c>
      <c r="AK46" s="11">
        <v>8.6103822286877332</v>
      </c>
      <c r="AL46" s="11">
        <v>8.7102829239690855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36.312615898366232</v>
      </c>
      <c r="N47" s="11">
        <v>37.566805581478739</v>
      </c>
      <c r="O47" s="11">
        <v>38.370425619753483</v>
      </c>
      <c r="P47" s="11">
        <v>38.081256274611249</v>
      </c>
      <c r="Q47" s="11">
        <v>39.862861108970833</v>
      </c>
      <c r="R47" s="11">
        <v>39.170568123113306</v>
      </c>
      <c r="S47" s="11">
        <v>40.13351280295619</v>
      </c>
      <c r="T47" s="11">
        <v>39.033192064774695</v>
      </c>
      <c r="U47" s="11">
        <v>38.371987798699926</v>
      </c>
      <c r="V47" s="11">
        <v>41.082016935992385</v>
      </c>
      <c r="W47" s="11">
        <v>36.8859377177806</v>
      </c>
      <c r="X47" s="11">
        <v>33.650608967512461</v>
      </c>
      <c r="Y47" s="11">
        <v>33.626586086673001</v>
      </c>
      <c r="Z47" s="11">
        <v>33.569428865507142</v>
      </c>
      <c r="AA47" s="11">
        <v>33.561378422875443</v>
      </c>
      <c r="AB47" s="11">
        <v>33.447085653399149</v>
      </c>
      <c r="AC47" s="11">
        <v>33.299902454230867</v>
      </c>
      <c r="AD47" s="11">
        <v>33.103726563685619</v>
      </c>
      <c r="AE47" s="11">
        <v>32.886592696159497</v>
      </c>
      <c r="AF47" s="11">
        <v>32.671910351897232</v>
      </c>
      <c r="AG47" s="11">
        <v>32.469485710687891</v>
      </c>
      <c r="AH47" s="11">
        <v>32.280692311364866</v>
      </c>
      <c r="AI47" s="11">
        <v>32.089671687048323</v>
      </c>
      <c r="AJ47" s="11">
        <v>31.920095900928818</v>
      </c>
      <c r="AK47" s="11">
        <v>31.724194374674212</v>
      </c>
      <c r="AL47" s="11">
        <v>31.485135203976149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364.42699999999991</v>
      </c>
      <c r="N49" s="87">
        <f t="shared" si="70"/>
        <v>371.11500000000012</v>
      </c>
      <c r="O49" s="87">
        <f t="shared" si="70"/>
        <v>384.36200000000019</v>
      </c>
      <c r="P49" s="87">
        <f t="shared" si="70"/>
        <v>388.041</v>
      </c>
      <c r="Q49" s="87">
        <f t="shared" si="70"/>
        <v>401.90099999999984</v>
      </c>
      <c r="R49" s="87">
        <f t="shared" si="70"/>
        <v>406.34499999999991</v>
      </c>
      <c r="S49" s="87">
        <f t="shared" si="70"/>
        <v>428.80799999999982</v>
      </c>
      <c r="T49" s="87">
        <f t="shared" si="70"/>
        <v>418.36100000000022</v>
      </c>
      <c r="U49" s="87">
        <f t="shared" si="70"/>
        <v>410.92500000000007</v>
      </c>
      <c r="V49" s="87">
        <f t="shared" si="70"/>
        <v>436.37900000000002</v>
      </c>
      <c r="W49" s="87">
        <f t="shared" si="70"/>
        <v>423.75800000000027</v>
      </c>
      <c r="X49" s="87">
        <f t="shared" si="70"/>
        <v>424.20799999999997</v>
      </c>
      <c r="Y49" s="87">
        <f t="shared" si="70"/>
        <v>425.88900000000024</v>
      </c>
      <c r="Z49" s="87">
        <f t="shared" si="70"/>
        <v>428.8550000000003</v>
      </c>
      <c r="AA49" s="87">
        <f t="shared" si="70"/>
        <v>432.33100000000002</v>
      </c>
      <c r="AB49" s="87">
        <f t="shared" si="70"/>
        <v>434.6819999999999</v>
      </c>
      <c r="AC49" s="87">
        <f t="shared" si="70"/>
        <v>436.62799999999999</v>
      </c>
      <c r="AD49" s="87">
        <f t="shared" si="70"/>
        <v>438.39599999999984</v>
      </c>
      <c r="AE49" s="87">
        <f t="shared" ref="AE49:AL49" si="71">SUM(AE5,AE9,AE15,AE22,AE26,AE32,AE37,AE41,AE45)</f>
        <v>440.15299999999968</v>
      </c>
      <c r="AF49" s="87">
        <f t="shared" si="71"/>
        <v>441.91200000000003</v>
      </c>
      <c r="AG49" s="87">
        <f t="shared" si="71"/>
        <v>443.85399999999993</v>
      </c>
      <c r="AH49" s="87">
        <f t="shared" si="71"/>
        <v>445.74999999999977</v>
      </c>
      <c r="AI49" s="87">
        <f t="shared" si="71"/>
        <v>447.63899999999978</v>
      </c>
      <c r="AJ49" s="87">
        <f t="shared" si="71"/>
        <v>449.55000000000007</v>
      </c>
      <c r="AK49" s="87">
        <f t="shared" si="71"/>
        <v>451.45300000000009</v>
      </c>
      <c r="AL49" s="87">
        <f t="shared" si="71"/>
        <v>453.35100000000011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9.4227175890214177E-2</v>
      </c>
      <c r="N52" s="337">
        <f t="shared" si="73"/>
        <v>0.10325853886317933</v>
      </c>
      <c r="O52" s="337">
        <f t="shared" si="73"/>
        <v>0.10612026917050751</v>
      </c>
      <c r="P52" s="337">
        <f t="shared" si="73"/>
        <v>0.10842651114644541</v>
      </c>
      <c r="Q52" s="337">
        <f t="shared" si="73"/>
        <v>0.10780694923018318</v>
      </c>
      <c r="R52" s="337">
        <f t="shared" si="73"/>
        <v>0.10802697848153069</v>
      </c>
      <c r="S52" s="337">
        <f t="shared" si="73"/>
        <v>0.11081545648496909</v>
      </c>
      <c r="T52" s="337">
        <f t="shared" si="73"/>
        <v>0.1129072419166673</v>
      </c>
      <c r="U52" s="337">
        <f t="shared" si="73"/>
        <v>0.11484508175006311</v>
      </c>
      <c r="V52" s="337">
        <f t="shared" si="73"/>
        <v>0.11715380689488818</v>
      </c>
      <c r="W52" s="337">
        <f t="shared" si="73"/>
        <v>0.12009027293184397</v>
      </c>
      <c r="X52" s="337">
        <f t="shared" si="73"/>
        <v>0.10899514728264137</v>
      </c>
      <c r="Y52" s="337">
        <f t="shared" si="73"/>
        <v>0.10979856340709944</v>
      </c>
      <c r="Z52" s="337">
        <f t="shared" si="73"/>
        <v>0.11054805629573702</v>
      </c>
      <c r="AA52" s="337">
        <f t="shared" si="73"/>
        <v>0.11126213557993977</v>
      </c>
      <c r="AB52" s="337">
        <f t="shared" si="73"/>
        <v>0.11191645286421312</v>
      </c>
      <c r="AC52" s="337">
        <f t="shared" si="73"/>
        <v>0.112571960634979</v>
      </c>
      <c r="AD52" s="337">
        <f t="shared" si="73"/>
        <v>0.11324701884306072</v>
      </c>
      <c r="AE52" s="337">
        <f t="shared" ref="AE52:AL52" si="74">AE5/AE$49</f>
        <v>0.11389349596490256</v>
      </c>
      <c r="AF52" s="337">
        <f t="shared" si="74"/>
        <v>0.11451101539395075</v>
      </c>
      <c r="AG52" s="337">
        <f t="shared" si="74"/>
        <v>0.11512792502326145</v>
      </c>
      <c r="AH52" s="337">
        <f t="shared" si="74"/>
        <v>0.1157251624303714</v>
      </c>
      <c r="AI52" s="337">
        <f t="shared" si="74"/>
        <v>0.11636004871705997</v>
      </c>
      <c r="AJ52" s="337">
        <f t="shared" si="74"/>
        <v>0.11696432537209754</v>
      </c>
      <c r="AK52" s="337">
        <f t="shared" si="74"/>
        <v>0.11766062075364761</v>
      </c>
      <c r="AL52" s="337">
        <f t="shared" si="74"/>
        <v>0.11830647396220902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6.6296776144281949E-2</v>
      </c>
      <c r="N53" s="336">
        <f t="shared" si="75"/>
        <v>7.1547301085826381E-2</v>
      </c>
      <c r="O53" s="336">
        <f t="shared" si="75"/>
        <v>7.3287175125323498E-2</v>
      </c>
      <c r="P53" s="336">
        <f t="shared" si="75"/>
        <v>7.4486789127585204E-2</v>
      </c>
      <c r="Q53" s="336">
        <f t="shared" si="75"/>
        <v>7.1642085159470167E-2</v>
      </c>
      <c r="R53" s="336">
        <f t="shared" si="75"/>
        <v>7.3632295334290401E-2</v>
      </c>
      <c r="S53" s="336">
        <f t="shared" si="75"/>
        <v>7.9387046408858977E-2</v>
      </c>
      <c r="T53" s="336">
        <f t="shared" si="75"/>
        <v>7.9917014594583266E-2</v>
      </c>
      <c r="U53" s="336">
        <f t="shared" si="75"/>
        <v>8.0858832149090551E-2</v>
      </c>
      <c r="V53" s="336">
        <f t="shared" si="75"/>
        <v>8.2684155908293422E-2</v>
      </c>
      <c r="W53" s="336">
        <f t="shared" si="75"/>
        <v>8.5367946544497378E-2</v>
      </c>
      <c r="X53" s="336">
        <f t="shared" si="75"/>
        <v>7.4777615089174451E-2</v>
      </c>
      <c r="Y53" s="336">
        <f t="shared" si="75"/>
        <v>7.5217703622870238E-2</v>
      </c>
      <c r="Z53" s="336">
        <f t="shared" si="75"/>
        <v>7.5633282038684677E-2</v>
      </c>
      <c r="AA53" s="336">
        <f t="shared" si="75"/>
        <v>7.6014142241350058E-2</v>
      </c>
      <c r="AB53" s="336">
        <f t="shared" si="75"/>
        <v>7.6352642408058627E-2</v>
      </c>
      <c r="AC53" s="336">
        <f t="shared" si="75"/>
        <v>7.668846570779099E-2</v>
      </c>
      <c r="AD53" s="336">
        <f t="shared" si="75"/>
        <v>7.7028481477763214E-2</v>
      </c>
      <c r="AE53" s="336">
        <f t="shared" ref="AE53:AL53" si="76">AE6/AE$49</f>
        <v>7.7371103274991776E-2</v>
      </c>
      <c r="AF53" s="336">
        <f t="shared" si="76"/>
        <v>7.7698466518655945E-2</v>
      </c>
      <c r="AG53" s="336">
        <f t="shared" si="76"/>
        <v>7.8024093393186375E-2</v>
      </c>
      <c r="AH53" s="336">
        <f t="shared" si="76"/>
        <v>7.8335642272929051E-2</v>
      </c>
      <c r="AI53" s="336">
        <f t="shared" si="76"/>
        <v>7.8671800743582807E-2</v>
      </c>
      <c r="AJ53" s="336">
        <f t="shared" si="76"/>
        <v>7.8993906824401799E-2</v>
      </c>
      <c r="AK53" s="336">
        <f t="shared" si="76"/>
        <v>7.9375573013501538E-2</v>
      </c>
      <c r="AL53" s="336">
        <f t="shared" si="76"/>
        <v>7.9709739102915067E-2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2.7930399745932248E-2</v>
      </c>
      <c r="N54" s="336">
        <f t="shared" si="77"/>
        <v>3.1711237777352942E-2</v>
      </c>
      <c r="O54" s="336">
        <f t="shared" si="77"/>
        <v>3.2833094045184016E-2</v>
      </c>
      <c r="P54" s="336">
        <f t="shared" si="77"/>
        <v>3.3939722018860211E-2</v>
      </c>
      <c r="Q54" s="336">
        <f t="shared" si="77"/>
        <v>3.6164864070712996E-2</v>
      </c>
      <c r="R54" s="336">
        <f t="shared" si="77"/>
        <v>3.4394683147240299E-2</v>
      </c>
      <c r="S54" s="336">
        <f t="shared" si="77"/>
        <v>3.1428410076110115E-2</v>
      </c>
      <c r="T54" s="336">
        <f t="shared" si="77"/>
        <v>3.2990227322084037E-2</v>
      </c>
      <c r="U54" s="336">
        <f t="shared" si="77"/>
        <v>3.398624960097256E-2</v>
      </c>
      <c r="V54" s="336">
        <f t="shared" si="77"/>
        <v>3.4469650986594755E-2</v>
      </c>
      <c r="W54" s="336">
        <f t="shared" si="77"/>
        <v>3.4722326387346597E-2</v>
      </c>
      <c r="X54" s="336">
        <f t="shared" si="77"/>
        <v>3.4217532193466925E-2</v>
      </c>
      <c r="Y54" s="336">
        <f t="shared" si="77"/>
        <v>3.4580859784229201E-2</v>
      </c>
      <c r="Z54" s="336">
        <f t="shared" si="77"/>
        <v>3.491477425705234E-2</v>
      </c>
      <c r="AA54" s="336">
        <f t="shared" si="77"/>
        <v>3.5247993338589717E-2</v>
      </c>
      <c r="AB54" s="336">
        <f t="shared" si="77"/>
        <v>3.556381045615449E-2</v>
      </c>
      <c r="AC54" s="336">
        <f t="shared" si="77"/>
        <v>3.5883494927188009E-2</v>
      </c>
      <c r="AD54" s="336">
        <f t="shared" si="77"/>
        <v>3.6218537365297516E-2</v>
      </c>
      <c r="AE54" s="336">
        <f t="shared" ref="AE54:AL54" si="78">AE7/AE$49</f>
        <v>3.6522392689910775E-2</v>
      </c>
      <c r="AF54" s="336">
        <f t="shared" si="78"/>
        <v>3.6812548875294795E-2</v>
      </c>
      <c r="AG54" s="336">
        <f t="shared" si="78"/>
        <v>3.7103831630075058E-2</v>
      </c>
      <c r="AH54" s="336">
        <f t="shared" si="78"/>
        <v>3.7389520157442326E-2</v>
      </c>
      <c r="AI54" s="336">
        <f t="shared" si="78"/>
        <v>3.7688247973477182E-2</v>
      </c>
      <c r="AJ54" s="336">
        <f t="shared" si="78"/>
        <v>3.7970418547695742E-2</v>
      </c>
      <c r="AK54" s="336">
        <f t="shared" si="78"/>
        <v>3.8285047740146065E-2</v>
      </c>
      <c r="AL54" s="336">
        <f t="shared" si="78"/>
        <v>3.8596734859293956E-2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0.23595319105307708</v>
      </c>
      <c r="N56" s="337">
        <f t="shared" si="79"/>
        <v>0.2275379532446159</v>
      </c>
      <c r="O56" s="337">
        <f t="shared" si="79"/>
        <v>0.22803502751323484</v>
      </c>
      <c r="P56" s="337">
        <f t="shared" si="79"/>
        <v>0.23366969884616889</v>
      </c>
      <c r="Q56" s="337">
        <f t="shared" si="79"/>
        <v>0.22802544432563357</v>
      </c>
      <c r="R56" s="337">
        <f t="shared" si="79"/>
        <v>0.23194834723070382</v>
      </c>
      <c r="S56" s="337">
        <f t="shared" si="79"/>
        <v>0.2391646469835291</v>
      </c>
      <c r="T56" s="337">
        <f t="shared" si="79"/>
        <v>0.23181474041227065</v>
      </c>
      <c r="U56" s="337">
        <f t="shared" si="79"/>
        <v>0.24015591727721763</v>
      </c>
      <c r="V56" s="337">
        <f t="shared" si="79"/>
        <v>0.24547216156473536</v>
      </c>
      <c r="W56" s="337">
        <f t="shared" si="79"/>
        <v>0.25622219858022144</v>
      </c>
      <c r="X56" s="337">
        <f t="shared" si="79"/>
        <v>0.26244960969458919</v>
      </c>
      <c r="Y56" s="337">
        <f t="shared" si="79"/>
        <v>0.26337675555804618</v>
      </c>
      <c r="Z56" s="337">
        <f t="shared" si="79"/>
        <v>0.26458479017843028</v>
      </c>
      <c r="AA56" s="337">
        <f t="shared" si="79"/>
        <v>0.26582661646604849</v>
      </c>
      <c r="AB56" s="337">
        <f t="shared" si="79"/>
        <v>0.26721922821166449</v>
      </c>
      <c r="AC56" s="337">
        <f t="shared" si="79"/>
        <v>0.26862653402028547</v>
      </c>
      <c r="AD56" s="337">
        <f t="shared" si="79"/>
        <v>0.27004066164659468</v>
      </c>
      <c r="AE56" s="337">
        <f t="shared" ref="AE56:AL56" si="80">AE9/AE$49</f>
        <v>0.27143569115284111</v>
      </c>
      <c r="AF56" s="337">
        <f t="shared" si="80"/>
        <v>0.27278957086980188</v>
      </c>
      <c r="AG56" s="337">
        <f t="shared" si="80"/>
        <v>0.27414895661375804</v>
      </c>
      <c r="AH56" s="337">
        <f t="shared" si="80"/>
        <v>0.27543404333416499</v>
      </c>
      <c r="AI56" s="337">
        <f t="shared" si="80"/>
        <v>0.27672480192246235</v>
      </c>
      <c r="AJ56" s="337">
        <f t="shared" si="80"/>
        <v>0.2780555228074158</v>
      </c>
      <c r="AK56" s="337">
        <f t="shared" si="80"/>
        <v>0.27944189407030207</v>
      </c>
      <c r="AL56" s="337">
        <f t="shared" si="80"/>
        <v>0.28073825536399655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6.4156231240754633E-2</v>
      </c>
      <c r="N57" s="336">
        <f t="shared" si="81"/>
        <v>6.0506446489100446E-2</v>
      </c>
      <c r="O57" s="336">
        <f t="shared" si="81"/>
        <v>6.171193973109329E-2</v>
      </c>
      <c r="P57" s="336">
        <f t="shared" si="81"/>
        <v>6.2055215962083167E-2</v>
      </c>
      <c r="Q57" s="336">
        <f t="shared" si="81"/>
        <v>6.2744900483262492E-2</v>
      </c>
      <c r="R57" s="336">
        <f t="shared" si="81"/>
        <v>6.4318871522135931E-2</v>
      </c>
      <c r="S57" s="336">
        <f t="shared" si="81"/>
        <v>6.837940782411342E-2</v>
      </c>
      <c r="T57" s="336">
        <f t="shared" si="81"/>
        <v>6.3196638584732123E-2</v>
      </c>
      <c r="U57" s="336">
        <f t="shared" si="81"/>
        <v>6.7650245521258492E-2</v>
      </c>
      <c r="V57" s="336">
        <f t="shared" si="81"/>
        <v>6.805232342763437E-2</v>
      </c>
      <c r="W57" s="336">
        <f t="shared" si="81"/>
        <v>7.1538911645513042E-2</v>
      </c>
      <c r="X57" s="336">
        <f t="shared" si="81"/>
        <v>8.3200212669841719E-2</v>
      </c>
      <c r="Y57" s="336">
        <f t="shared" si="81"/>
        <v>8.4004911488018807E-2</v>
      </c>
      <c r="Z57" s="336">
        <f t="shared" si="81"/>
        <v>8.4773873165620489E-2</v>
      </c>
      <c r="AA57" s="336">
        <f t="shared" si="81"/>
        <v>8.5521590827985439E-2</v>
      </c>
      <c r="AB57" s="336">
        <f t="shared" si="81"/>
        <v>8.6266490776757535E-2</v>
      </c>
      <c r="AC57" s="336">
        <f t="shared" si="81"/>
        <v>8.7023494507836807E-2</v>
      </c>
      <c r="AD57" s="336">
        <f t="shared" si="81"/>
        <v>8.7791132799743765E-2</v>
      </c>
      <c r="AE57" s="336">
        <f t="shared" ref="AE57:AL57" si="82">AE10/AE$49</f>
        <v>8.8560505807578682E-2</v>
      </c>
      <c r="AF57" s="336">
        <f t="shared" si="82"/>
        <v>8.9314430673379297E-2</v>
      </c>
      <c r="AG57" s="336">
        <f t="shared" si="82"/>
        <v>9.0064628522569773E-2</v>
      </c>
      <c r="AH57" s="336">
        <f t="shared" si="82"/>
        <v>9.0814799471353014E-2</v>
      </c>
      <c r="AI57" s="336">
        <f t="shared" si="82"/>
        <v>9.1576868631214517E-2</v>
      </c>
      <c r="AJ57" s="336">
        <f t="shared" si="82"/>
        <v>9.2341142792333575E-2</v>
      </c>
      <c r="AK57" s="336">
        <f t="shared" si="82"/>
        <v>9.3119230601574038E-2</v>
      </c>
      <c r="AL57" s="336">
        <f t="shared" si="82"/>
        <v>9.3873111977902032E-2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Oxfordshire</v>
      </c>
      <c r="L58" s="232" t="str">
        <f>'Occ T3'!A13</f>
        <v>22 Health professionals</v>
      </c>
      <c r="M58" s="336">
        <f t="shared" ref="M58:AD58" si="83">M11/M$49</f>
        <v>3.450604051763756E-2</v>
      </c>
      <c r="N58" s="336">
        <f t="shared" si="83"/>
        <v>3.5831671116468782E-2</v>
      </c>
      <c r="O58" s="336">
        <f t="shared" si="83"/>
        <v>3.6602626718133718E-2</v>
      </c>
      <c r="P58" s="336">
        <f t="shared" si="83"/>
        <v>3.6380557446562711E-2</v>
      </c>
      <c r="Q58" s="336">
        <f t="shared" si="83"/>
        <v>3.3951044099445757E-2</v>
      </c>
      <c r="R58" s="336">
        <f t="shared" si="83"/>
        <v>3.4335000933872789E-2</v>
      </c>
      <c r="S58" s="336">
        <f t="shared" si="83"/>
        <v>3.5092050572517866E-2</v>
      </c>
      <c r="T58" s="336">
        <f t="shared" si="83"/>
        <v>3.7111537239165521E-2</v>
      </c>
      <c r="U58" s="336">
        <f t="shared" si="83"/>
        <v>3.5960816357723656E-2</v>
      </c>
      <c r="V58" s="336">
        <f t="shared" si="83"/>
        <v>3.8893620157757519E-2</v>
      </c>
      <c r="W58" s="336">
        <f t="shared" si="83"/>
        <v>3.9724949127032665E-2</v>
      </c>
      <c r="X58" s="336">
        <f t="shared" si="83"/>
        <v>3.7985814596163667E-2</v>
      </c>
      <c r="Y58" s="336">
        <f t="shared" si="83"/>
        <v>3.7925146598073764E-2</v>
      </c>
      <c r="Z58" s="336">
        <f t="shared" si="83"/>
        <v>3.7882211952521408E-2</v>
      </c>
      <c r="AA58" s="336">
        <f t="shared" si="83"/>
        <v>3.7821396208957005E-2</v>
      </c>
      <c r="AB58" s="336">
        <f t="shared" si="83"/>
        <v>3.7783135568044322E-2</v>
      </c>
      <c r="AC58" s="336">
        <f t="shared" si="83"/>
        <v>3.7755779072689483E-2</v>
      </c>
      <c r="AD58" s="336">
        <f t="shared" si="83"/>
        <v>3.7726828012382363E-2</v>
      </c>
      <c r="AE58" s="336">
        <f t="shared" ref="AE58:AL58" si="84">AE11/AE$49</f>
        <v>3.7683733484761908E-2</v>
      </c>
      <c r="AF58" s="336">
        <f t="shared" si="84"/>
        <v>3.7651818108625439E-2</v>
      </c>
      <c r="AG58" s="336">
        <f t="shared" si="84"/>
        <v>3.7626954140424461E-2</v>
      </c>
      <c r="AH58" s="336">
        <f t="shared" si="84"/>
        <v>3.7602741101163614E-2</v>
      </c>
      <c r="AI58" s="336">
        <f t="shared" si="84"/>
        <v>3.7581902563655789E-2</v>
      </c>
      <c r="AJ58" s="336">
        <f t="shared" si="84"/>
        <v>3.7564545726456518E-2</v>
      </c>
      <c r="AK58" s="336">
        <f t="shared" si="84"/>
        <v>3.7541509339634627E-2</v>
      </c>
      <c r="AL58" s="336">
        <f t="shared" si="84"/>
        <v>3.7491034822823753E-2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6.5983998919357953E-2</v>
      </c>
      <c r="N59" s="336">
        <f t="shared" si="85"/>
        <v>6.518347920132507E-2</v>
      </c>
      <c r="O59" s="336">
        <f t="shared" si="85"/>
        <v>6.3195797067071208E-2</v>
      </c>
      <c r="P59" s="336">
        <f t="shared" si="85"/>
        <v>6.5892460516556353E-2</v>
      </c>
      <c r="Q59" s="336">
        <f t="shared" si="85"/>
        <v>6.3715803808240962E-2</v>
      </c>
      <c r="R59" s="336">
        <f t="shared" si="85"/>
        <v>6.7963518564702646E-2</v>
      </c>
      <c r="S59" s="336">
        <f t="shared" si="85"/>
        <v>6.6939115917981448E-2</v>
      </c>
      <c r="T59" s="336">
        <f t="shared" si="85"/>
        <v>6.642546073907829E-2</v>
      </c>
      <c r="U59" s="336">
        <f t="shared" si="85"/>
        <v>6.8430540355063338E-2</v>
      </c>
      <c r="V59" s="336">
        <f t="shared" si="85"/>
        <v>6.8526483939979455E-2</v>
      </c>
      <c r="W59" s="336">
        <f t="shared" si="85"/>
        <v>6.9542481188961627E-2</v>
      </c>
      <c r="X59" s="336">
        <f t="shared" si="85"/>
        <v>6.564122301049341E-2</v>
      </c>
      <c r="Y59" s="336">
        <f t="shared" si="85"/>
        <v>6.5326771955999938E-2</v>
      </c>
      <c r="Z59" s="336">
        <f t="shared" si="85"/>
        <v>6.5316864632309596E-2</v>
      </c>
      <c r="AA59" s="336">
        <f t="shared" si="85"/>
        <v>6.5391130294026462E-2</v>
      </c>
      <c r="AB59" s="336">
        <f t="shared" si="85"/>
        <v>6.5588064649243341E-2</v>
      </c>
      <c r="AC59" s="336">
        <f t="shared" si="85"/>
        <v>6.5785950185406672E-2</v>
      </c>
      <c r="AD59" s="336">
        <f t="shared" si="85"/>
        <v>6.5980985276253221E-2</v>
      </c>
      <c r="AE59" s="336">
        <f t="shared" ref="AE59:AL59" si="86">AE12/AE$49</f>
        <v>6.6176417197792173E-2</v>
      </c>
      <c r="AF59" s="336">
        <f t="shared" si="86"/>
        <v>6.6358169960658409E-2</v>
      </c>
      <c r="AG59" s="336">
        <f t="shared" si="86"/>
        <v>6.6560300992572166E-2</v>
      </c>
      <c r="AH59" s="336">
        <f t="shared" si="86"/>
        <v>6.6721027458658488E-2</v>
      </c>
      <c r="AI59" s="336">
        <f t="shared" si="86"/>
        <v>6.6888671331621824E-2</v>
      </c>
      <c r="AJ59" s="336">
        <f t="shared" si="86"/>
        <v>6.7059127758319306E-2</v>
      </c>
      <c r="AK59" s="336">
        <f t="shared" si="86"/>
        <v>6.7235521330018588E-2</v>
      </c>
      <c r="AL59" s="336">
        <f t="shared" si="86"/>
        <v>6.7392353187059009E-2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7.1306920375326946E-2</v>
      </c>
      <c r="N60" s="336">
        <f t="shared" si="87"/>
        <v>6.6016356437721566E-2</v>
      </c>
      <c r="O60" s="336">
        <f t="shared" si="87"/>
        <v>6.6524663996936614E-2</v>
      </c>
      <c r="P60" s="336">
        <f t="shared" si="87"/>
        <v>6.9341464920966642E-2</v>
      </c>
      <c r="Q60" s="336">
        <f t="shared" si="87"/>
        <v>6.7613695934684359E-2</v>
      </c>
      <c r="R60" s="336">
        <f t="shared" si="87"/>
        <v>6.5330956209992408E-2</v>
      </c>
      <c r="S60" s="336">
        <f t="shared" si="87"/>
        <v>6.8754072668916352E-2</v>
      </c>
      <c r="T60" s="336">
        <f t="shared" si="87"/>
        <v>6.5081103849294733E-2</v>
      </c>
      <c r="U60" s="336">
        <f t="shared" si="87"/>
        <v>6.8114315043172141E-2</v>
      </c>
      <c r="V60" s="336">
        <f t="shared" si="87"/>
        <v>6.9999734039363978E-2</v>
      </c>
      <c r="W60" s="336">
        <f t="shared" si="87"/>
        <v>7.5415856618714111E-2</v>
      </c>
      <c r="X60" s="336">
        <f t="shared" si="87"/>
        <v>7.562235941809041E-2</v>
      </c>
      <c r="Y60" s="336">
        <f t="shared" si="87"/>
        <v>7.611992551595366E-2</v>
      </c>
      <c r="Z60" s="336">
        <f t="shared" si="87"/>
        <v>7.6611840427978778E-2</v>
      </c>
      <c r="AA60" s="336">
        <f t="shared" si="87"/>
        <v>7.7092499135079567E-2</v>
      </c>
      <c r="AB60" s="336">
        <f t="shared" si="87"/>
        <v>7.758153721761929E-2</v>
      </c>
      <c r="AC60" s="336">
        <f t="shared" si="87"/>
        <v>7.8061310254352465E-2</v>
      </c>
      <c r="AD60" s="336">
        <f t="shared" si="87"/>
        <v>7.8541715558215319E-2</v>
      </c>
      <c r="AE60" s="336">
        <f t="shared" ref="AE60:AL60" si="88">AE13/AE$49</f>
        <v>7.9015034662708344E-2</v>
      </c>
      <c r="AF60" s="336">
        <f t="shared" si="88"/>
        <v>7.9465152127138755E-2</v>
      </c>
      <c r="AG60" s="336">
        <f t="shared" si="88"/>
        <v>7.9897072958191637E-2</v>
      </c>
      <c r="AH60" s="336">
        <f t="shared" si="88"/>
        <v>8.0295475302989847E-2</v>
      </c>
      <c r="AI60" s="336">
        <f t="shared" si="88"/>
        <v>8.0677359395970247E-2</v>
      </c>
      <c r="AJ60" s="336">
        <f t="shared" si="88"/>
        <v>8.1090706530306353E-2</v>
      </c>
      <c r="AK60" s="336">
        <f t="shared" si="88"/>
        <v>8.1545632799074841E-2</v>
      </c>
      <c r="AL60" s="336">
        <f t="shared" si="88"/>
        <v>8.1981755376211773E-2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0.1302806919265394</v>
      </c>
      <c r="N62" s="337">
        <f t="shared" si="89"/>
        <v>0.1317293867831632</v>
      </c>
      <c r="O62" s="337">
        <f t="shared" si="89"/>
        <v>0.13469951742170724</v>
      </c>
      <c r="P62" s="337">
        <f t="shared" si="89"/>
        <v>0.13184388087714907</v>
      </c>
      <c r="Q62" s="337">
        <f t="shared" si="89"/>
        <v>0.13135894217692587</v>
      </c>
      <c r="R62" s="337">
        <f t="shared" si="89"/>
        <v>0.13310831512888638</v>
      </c>
      <c r="S62" s="337">
        <f t="shared" si="89"/>
        <v>0.13260951294150577</v>
      </c>
      <c r="T62" s="337">
        <f t="shared" si="89"/>
        <v>0.13466991838300518</v>
      </c>
      <c r="U62" s="337">
        <f t="shared" si="89"/>
        <v>0.13491027664317853</v>
      </c>
      <c r="V62" s="337">
        <f t="shared" si="89"/>
        <v>0.13243478299954112</v>
      </c>
      <c r="W62" s="337">
        <f t="shared" si="89"/>
        <v>0.14020131737573174</v>
      </c>
      <c r="X62" s="337">
        <f t="shared" si="89"/>
        <v>0.14067901929454496</v>
      </c>
      <c r="Y62" s="337">
        <f t="shared" si="89"/>
        <v>0.14140074933559885</v>
      </c>
      <c r="Z62" s="337">
        <f t="shared" si="89"/>
        <v>0.14197644471731813</v>
      </c>
      <c r="AA62" s="337">
        <f t="shared" si="89"/>
        <v>0.14260259669184316</v>
      </c>
      <c r="AB62" s="337">
        <f t="shared" si="89"/>
        <v>0.14322189387984793</v>
      </c>
      <c r="AC62" s="337">
        <f t="shared" si="89"/>
        <v>0.14383623824062231</v>
      </c>
      <c r="AD62" s="337">
        <f t="shared" si="89"/>
        <v>0.14443625612077071</v>
      </c>
      <c r="AE62" s="337">
        <f t="shared" ref="AE62:AL62" si="90">AE15/AE$49</f>
        <v>0.1450301997662336</v>
      </c>
      <c r="AF62" s="337">
        <f t="shared" si="90"/>
        <v>0.14564645034174326</v>
      </c>
      <c r="AG62" s="337">
        <f t="shared" si="90"/>
        <v>0.14624667609154457</v>
      </c>
      <c r="AH62" s="337">
        <f t="shared" si="90"/>
        <v>0.14678164543665634</v>
      </c>
      <c r="AI62" s="337">
        <f t="shared" si="90"/>
        <v>0.14733784337079986</v>
      </c>
      <c r="AJ62" s="337">
        <f t="shared" si="90"/>
        <v>0.1478890797387109</v>
      </c>
      <c r="AK62" s="337">
        <f t="shared" si="90"/>
        <v>0.14844893178481786</v>
      </c>
      <c r="AL62" s="337">
        <f t="shared" si="90"/>
        <v>0.14894439334837398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1.9288963262127295E-2</v>
      </c>
      <c r="N63" s="336">
        <f t="shared" si="91"/>
        <v>1.8511093560500708E-2</v>
      </c>
      <c r="O63" s="336">
        <f t="shared" si="91"/>
        <v>1.8892985591797796E-2</v>
      </c>
      <c r="P63" s="336">
        <f t="shared" si="91"/>
        <v>1.9110512723727591E-2</v>
      </c>
      <c r="Q63" s="336">
        <f t="shared" si="91"/>
        <v>1.7560129463791173E-2</v>
      </c>
      <c r="R63" s="336">
        <f t="shared" si="91"/>
        <v>1.7299606619935921E-2</v>
      </c>
      <c r="S63" s="336">
        <f t="shared" si="91"/>
        <v>1.8244513394311625E-2</v>
      </c>
      <c r="T63" s="336">
        <f t="shared" si="91"/>
        <v>1.9154234715855589E-2</v>
      </c>
      <c r="U63" s="336">
        <f t="shared" si="91"/>
        <v>1.9891104861900315E-2</v>
      </c>
      <c r="V63" s="336">
        <f t="shared" si="91"/>
        <v>1.8717611850895724E-2</v>
      </c>
      <c r="W63" s="336">
        <f t="shared" si="91"/>
        <v>2.0507138848086862E-2</v>
      </c>
      <c r="X63" s="336">
        <f t="shared" si="91"/>
        <v>1.8599501618095187E-2</v>
      </c>
      <c r="Y63" s="336">
        <f t="shared" si="91"/>
        <v>1.867355216082511E-2</v>
      </c>
      <c r="Z63" s="336">
        <f t="shared" si="91"/>
        <v>1.8748420092482333E-2</v>
      </c>
      <c r="AA63" s="336">
        <f t="shared" si="91"/>
        <v>1.8821824411561505E-2</v>
      </c>
      <c r="AB63" s="336">
        <f t="shared" si="91"/>
        <v>1.889684019972452E-2</v>
      </c>
      <c r="AC63" s="336">
        <f t="shared" si="91"/>
        <v>1.8983593170381861E-2</v>
      </c>
      <c r="AD63" s="336">
        <f t="shared" si="91"/>
        <v>1.906408671216275E-2</v>
      </c>
      <c r="AE63" s="336">
        <f t="shared" ref="AE63:AL63" si="92">AE16/AE$49</f>
        <v>1.9147080757406554E-2</v>
      </c>
      <c r="AF63" s="336">
        <f t="shared" si="92"/>
        <v>1.9242579293829155E-2</v>
      </c>
      <c r="AG63" s="336">
        <f t="shared" si="92"/>
        <v>1.932515708626659E-2</v>
      </c>
      <c r="AH63" s="336">
        <f t="shared" si="92"/>
        <v>1.9413469663671336E-2</v>
      </c>
      <c r="AI63" s="336">
        <f t="shared" si="92"/>
        <v>1.9502079099535139E-2</v>
      </c>
      <c r="AJ63" s="336">
        <f t="shared" si="92"/>
        <v>1.9583165882428002E-2</v>
      </c>
      <c r="AK63" s="336">
        <f t="shared" si="92"/>
        <v>1.9661122862077506E-2</v>
      </c>
      <c r="AL63" s="336">
        <f t="shared" si="92"/>
        <v>1.9732294040866984E-2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1.4115790025051179E-2</v>
      </c>
      <c r="N64" s="336">
        <f t="shared" si="93"/>
        <v>1.7198638260761994E-2</v>
      </c>
      <c r="O64" s="336">
        <f t="shared" si="93"/>
        <v>1.6785449074334678E-2</v>
      </c>
      <c r="P64" s="336">
        <f t="shared" si="93"/>
        <v>1.6113382288425543E-2</v>
      </c>
      <c r="Q64" s="336">
        <f t="shared" si="93"/>
        <v>1.502567547008353E-2</v>
      </c>
      <c r="R64" s="336">
        <f t="shared" si="93"/>
        <v>1.6075037770169467E-2</v>
      </c>
      <c r="S64" s="336">
        <f t="shared" si="93"/>
        <v>1.5710643195125325E-2</v>
      </c>
      <c r="T64" s="336">
        <f t="shared" si="93"/>
        <v>1.6052693436393803E-2</v>
      </c>
      <c r="U64" s="336">
        <f t="shared" si="93"/>
        <v>1.6873923877354459E-2</v>
      </c>
      <c r="V64" s="336">
        <f t="shared" si="93"/>
        <v>1.7320198632494802E-2</v>
      </c>
      <c r="W64" s="336">
        <f t="shared" si="93"/>
        <v>1.8049120035933116E-2</v>
      </c>
      <c r="X64" s="336">
        <f t="shared" si="93"/>
        <v>2.6263998526921468E-2</v>
      </c>
      <c r="Y64" s="336">
        <f t="shared" si="93"/>
        <v>2.6486334267809535E-2</v>
      </c>
      <c r="Z64" s="336">
        <f t="shared" si="93"/>
        <v>2.6722690909594487E-2</v>
      </c>
      <c r="AA64" s="336">
        <f t="shared" si="93"/>
        <v>2.6958226529708033E-2</v>
      </c>
      <c r="AB64" s="336">
        <f t="shared" si="93"/>
        <v>2.7219085470471374E-2</v>
      </c>
      <c r="AC64" s="336">
        <f t="shared" si="93"/>
        <v>2.7490513656613071E-2</v>
      </c>
      <c r="AD64" s="336">
        <f t="shared" si="93"/>
        <v>2.7759414382862401E-2</v>
      </c>
      <c r="AE64" s="336">
        <f t="shared" ref="AE64:AL64" si="94">AE17/AE$49</f>
        <v>2.8028190420219604E-2</v>
      </c>
      <c r="AF64" s="336">
        <f t="shared" si="94"/>
        <v>2.8300971752102323E-2</v>
      </c>
      <c r="AG64" s="336">
        <f t="shared" si="94"/>
        <v>2.858009315119163E-2</v>
      </c>
      <c r="AH64" s="336">
        <f t="shared" si="94"/>
        <v>2.8826266210196235E-2</v>
      </c>
      <c r="AI64" s="336">
        <f t="shared" si="94"/>
        <v>2.9098828073780364E-2</v>
      </c>
      <c r="AJ64" s="336">
        <f t="shared" si="94"/>
        <v>2.936453513709204E-2</v>
      </c>
      <c r="AK64" s="336">
        <f t="shared" si="94"/>
        <v>2.9629678305475134E-2</v>
      </c>
      <c r="AL64" s="336">
        <f t="shared" si="94"/>
        <v>2.9891833120423664E-2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1.2981970174010324E-2</v>
      </c>
      <c r="N65" s="336">
        <f t="shared" si="95"/>
        <v>1.4123156151396629E-2</v>
      </c>
      <c r="O65" s="336">
        <f t="shared" si="95"/>
        <v>1.3979426025972489E-2</v>
      </c>
      <c r="P65" s="336">
        <f t="shared" si="95"/>
        <v>1.2659992642547179E-2</v>
      </c>
      <c r="Q65" s="336">
        <f t="shared" si="95"/>
        <v>1.2182284991835079E-2</v>
      </c>
      <c r="R65" s="336">
        <f t="shared" si="95"/>
        <v>1.1920527877195476E-2</v>
      </c>
      <c r="S65" s="336">
        <f t="shared" si="95"/>
        <v>1.2365304848157664E-2</v>
      </c>
      <c r="T65" s="336">
        <f t="shared" si="95"/>
        <v>1.210942043625594E-2</v>
      </c>
      <c r="U65" s="336">
        <f t="shared" si="95"/>
        <v>1.1622128241128793E-2</v>
      </c>
      <c r="V65" s="336">
        <f t="shared" si="95"/>
        <v>1.115580227998199E-2</v>
      </c>
      <c r="W65" s="336">
        <f t="shared" si="95"/>
        <v>1.2069380102888728E-2</v>
      </c>
      <c r="X65" s="336">
        <f t="shared" si="95"/>
        <v>1.0152221261704134E-2</v>
      </c>
      <c r="Y65" s="336">
        <f t="shared" si="95"/>
        <v>1.0254851779605069E-2</v>
      </c>
      <c r="Z65" s="336">
        <f t="shared" si="95"/>
        <v>1.0294929600912247E-2</v>
      </c>
      <c r="AA65" s="336">
        <f t="shared" si="95"/>
        <v>1.0338398270051849E-2</v>
      </c>
      <c r="AB65" s="336">
        <f t="shared" si="95"/>
        <v>1.0363624815122976E-2</v>
      </c>
      <c r="AC65" s="336">
        <f t="shared" si="95"/>
        <v>1.0390682926259356E-2</v>
      </c>
      <c r="AD65" s="336">
        <f t="shared" si="95"/>
        <v>1.0417656210492865E-2</v>
      </c>
      <c r="AE65" s="336">
        <f t="shared" ref="AE65:AL65" si="96">AE18/AE$49</f>
        <v>1.0453200720716819E-2</v>
      </c>
      <c r="AF65" s="336">
        <f t="shared" si="96"/>
        <v>1.0498174056836918E-2</v>
      </c>
      <c r="AG65" s="336">
        <f t="shared" si="96"/>
        <v>1.0545169890162054E-2</v>
      </c>
      <c r="AH65" s="336">
        <f t="shared" si="96"/>
        <v>1.0582795574438643E-2</v>
      </c>
      <c r="AI65" s="336">
        <f t="shared" si="96"/>
        <v>1.0614686903077711E-2</v>
      </c>
      <c r="AJ65" s="336">
        <f t="shared" si="96"/>
        <v>1.063719528443211E-2</v>
      </c>
      <c r="AK65" s="336">
        <f t="shared" si="96"/>
        <v>1.0655905339462247E-2</v>
      </c>
      <c r="AL65" s="336">
        <f t="shared" si="96"/>
        <v>1.0671652468944713E-2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1.8074379261007134E-2</v>
      </c>
      <c r="N66" s="336">
        <f t="shared" si="97"/>
        <v>2.1456057075012729E-2</v>
      </c>
      <c r="O66" s="336">
        <f t="shared" si="97"/>
        <v>2.2989655316069463E-2</v>
      </c>
      <c r="P66" s="336">
        <f t="shared" si="97"/>
        <v>2.2050216881563878E-2</v>
      </c>
      <c r="Q66" s="336">
        <f t="shared" si="97"/>
        <v>2.2903206103624799E-2</v>
      </c>
      <c r="R66" s="336">
        <f t="shared" si="97"/>
        <v>2.5310789452666869E-2</v>
      </c>
      <c r="S66" s="336">
        <f t="shared" si="97"/>
        <v>2.2841195335490418E-2</v>
      </c>
      <c r="T66" s="336">
        <f t="shared" si="97"/>
        <v>2.481108421771051E-2</v>
      </c>
      <c r="U66" s="336">
        <f t="shared" si="97"/>
        <v>2.3413470260689323E-2</v>
      </c>
      <c r="V66" s="336">
        <f t="shared" si="97"/>
        <v>2.2066663327662481E-2</v>
      </c>
      <c r="W66" s="336">
        <f t="shared" si="97"/>
        <v>2.3949189151196756E-2</v>
      </c>
      <c r="X66" s="336">
        <f t="shared" si="97"/>
        <v>2.0892997303697064E-2</v>
      </c>
      <c r="Y66" s="336">
        <f t="shared" si="97"/>
        <v>2.0998429231217523E-2</v>
      </c>
      <c r="Z66" s="336">
        <f t="shared" si="97"/>
        <v>2.1045045087152506E-2</v>
      </c>
      <c r="AA66" s="336">
        <f t="shared" si="97"/>
        <v>2.1102354564481122E-2</v>
      </c>
      <c r="AB66" s="336">
        <f t="shared" si="97"/>
        <v>2.1173658479795333E-2</v>
      </c>
      <c r="AC66" s="336">
        <f t="shared" si="97"/>
        <v>2.1231513523563696E-2</v>
      </c>
      <c r="AD66" s="336">
        <f t="shared" si="97"/>
        <v>2.1291246792133046E-2</v>
      </c>
      <c r="AE66" s="336">
        <f t="shared" ref="AE66:AL66" si="98">AE19/AE$49</f>
        <v>2.1363217066071801E-2</v>
      </c>
      <c r="AF66" s="336">
        <f t="shared" si="98"/>
        <v>2.1429229701483407E-2</v>
      </c>
      <c r="AG66" s="336">
        <f t="shared" si="98"/>
        <v>2.1488575321518408E-2</v>
      </c>
      <c r="AH66" s="336">
        <f t="shared" si="98"/>
        <v>2.1532965615818786E-2</v>
      </c>
      <c r="AI66" s="336">
        <f t="shared" si="98"/>
        <v>2.1594300916505917E-2</v>
      </c>
      <c r="AJ66" s="336">
        <f t="shared" si="98"/>
        <v>2.1650481683061683E-2</v>
      </c>
      <c r="AK66" s="336">
        <f t="shared" si="98"/>
        <v>2.1733068811853596E-2</v>
      </c>
      <c r="AL66" s="336">
        <f t="shared" si="98"/>
        <v>2.1787977019638988E-2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6.5819589204343457E-2</v>
      </c>
      <c r="N67" s="336">
        <f t="shared" si="99"/>
        <v>6.0440441735491138E-2</v>
      </c>
      <c r="O67" s="336">
        <f t="shared" si="99"/>
        <v>6.2052001413532828E-2</v>
      </c>
      <c r="P67" s="336">
        <f t="shared" si="99"/>
        <v>6.1909776340884883E-2</v>
      </c>
      <c r="Q67" s="336">
        <f t="shared" si="99"/>
        <v>6.3687646147591273E-2</v>
      </c>
      <c r="R67" s="336">
        <f t="shared" si="99"/>
        <v>6.2502353408918659E-2</v>
      </c>
      <c r="S67" s="336">
        <f t="shared" si="99"/>
        <v>6.344785616842076E-2</v>
      </c>
      <c r="T67" s="336">
        <f t="shared" si="99"/>
        <v>6.2542485576789361E-2</v>
      </c>
      <c r="U67" s="336">
        <f t="shared" si="99"/>
        <v>6.3109649402105658E-2</v>
      </c>
      <c r="V67" s="336">
        <f t="shared" si="99"/>
        <v>6.3174506908506151E-2</v>
      </c>
      <c r="W67" s="336">
        <f t="shared" si="99"/>
        <v>6.5626489237626248E-2</v>
      </c>
      <c r="X67" s="336">
        <f t="shared" si="99"/>
        <v>6.4770300584127097E-2</v>
      </c>
      <c r="Y67" s="336">
        <f t="shared" si="99"/>
        <v>6.4987581896141608E-2</v>
      </c>
      <c r="Z67" s="336">
        <f t="shared" si="99"/>
        <v>6.5165359027176559E-2</v>
      </c>
      <c r="AA67" s="336">
        <f t="shared" si="99"/>
        <v>6.538179291604064E-2</v>
      </c>
      <c r="AB67" s="336">
        <f t="shared" si="99"/>
        <v>6.5568684914733749E-2</v>
      </c>
      <c r="AC67" s="336">
        <f t="shared" si="99"/>
        <v>6.5739934963804328E-2</v>
      </c>
      <c r="AD67" s="336">
        <f t="shared" si="99"/>
        <v>6.590385202311963E-2</v>
      </c>
      <c r="AE67" s="336">
        <f t="shared" ref="AE67:AL67" si="100">AE20/AE$49</f>
        <v>6.6038510801818842E-2</v>
      </c>
      <c r="AF67" s="336">
        <f t="shared" si="100"/>
        <v>6.6175495537491455E-2</v>
      </c>
      <c r="AG67" s="336">
        <f t="shared" si="100"/>
        <v>6.63076806424059E-2</v>
      </c>
      <c r="AH67" s="336">
        <f t="shared" si="100"/>
        <v>6.6426148372531316E-2</v>
      </c>
      <c r="AI67" s="336">
        <f t="shared" si="100"/>
        <v>6.6527948377900742E-2</v>
      </c>
      <c r="AJ67" s="336">
        <f t="shared" si="100"/>
        <v>6.6653701751697075E-2</v>
      </c>
      <c r="AK67" s="336">
        <f t="shared" si="100"/>
        <v>6.6769156465949372E-2</v>
      </c>
      <c r="AL67" s="336">
        <f t="shared" si="100"/>
        <v>6.6860636698499634E-2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0.1202035775953058</v>
      </c>
      <c r="N69" s="337">
        <f t="shared" si="101"/>
        <v>0.11473715081816541</v>
      </c>
      <c r="O69" s="337">
        <f t="shared" si="101"/>
        <v>0.1131748030165015</v>
      </c>
      <c r="P69" s="337">
        <f t="shared" si="101"/>
        <v>0.10981252049541843</v>
      </c>
      <c r="Q69" s="337">
        <f t="shared" si="101"/>
        <v>0.1086489040359577</v>
      </c>
      <c r="R69" s="337">
        <f t="shared" si="101"/>
        <v>0.10735536323536266</v>
      </c>
      <c r="S69" s="337">
        <f t="shared" si="101"/>
        <v>0.10118711669358858</v>
      </c>
      <c r="T69" s="337">
        <f t="shared" si="101"/>
        <v>0.10337284298384462</v>
      </c>
      <c r="U69" s="337">
        <f t="shared" si="101"/>
        <v>0.10355782871896668</v>
      </c>
      <c r="V69" s="337">
        <f t="shared" si="101"/>
        <v>9.7318319017123969E-2</v>
      </c>
      <c r="W69" s="337">
        <f t="shared" si="101"/>
        <v>0.1002081730200203</v>
      </c>
      <c r="X69" s="337">
        <f t="shared" si="101"/>
        <v>0.1024151180547911</v>
      </c>
      <c r="Y69" s="337">
        <f t="shared" si="101"/>
        <v>0.10122050448295929</v>
      </c>
      <c r="Z69" s="337">
        <f t="shared" si="101"/>
        <v>9.9870562012454714E-2</v>
      </c>
      <c r="AA69" s="337">
        <f t="shared" si="101"/>
        <v>9.8522343637452173E-2</v>
      </c>
      <c r="AB69" s="337">
        <f t="shared" si="101"/>
        <v>9.719284175245417E-2</v>
      </c>
      <c r="AC69" s="337">
        <f t="shared" si="101"/>
        <v>9.5913924554306501E-2</v>
      </c>
      <c r="AD69" s="337">
        <f t="shared" si="101"/>
        <v>9.4648421611298231E-2</v>
      </c>
      <c r="AE69" s="337">
        <f t="shared" ref="AE69:AL69" si="102">AE22/AE$49</f>
        <v>9.3373940688097762E-2</v>
      </c>
      <c r="AF69" s="337">
        <f t="shared" si="102"/>
        <v>9.2110373359445497E-2</v>
      </c>
      <c r="AG69" s="337">
        <f t="shared" si="102"/>
        <v>9.0916822112092358E-2</v>
      </c>
      <c r="AH69" s="337">
        <f t="shared" si="102"/>
        <v>8.985793818294957E-2</v>
      </c>
      <c r="AI69" s="337">
        <f t="shared" si="102"/>
        <v>8.8763525878290908E-2</v>
      </c>
      <c r="AJ69" s="337">
        <f t="shared" si="102"/>
        <v>8.7587301321895933E-2</v>
      </c>
      <c r="AK69" s="337">
        <f t="shared" si="102"/>
        <v>8.6208682230416375E-2</v>
      </c>
      <c r="AL69" s="337">
        <f t="shared" si="102"/>
        <v>8.510094164301156E-2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8.6093850701945987E-2</v>
      </c>
      <c r="N70" s="336">
        <f t="shared" si="103"/>
        <v>8.4200892082036904E-2</v>
      </c>
      <c r="O70" s="336">
        <f t="shared" si="103"/>
        <v>8.4119158294576724E-2</v>
      </c>
      <c r="P70" s="336">
        <f t="shared" si="103"/>
        <v>8.0529617007937843E-2</v>
      </c>
      <c r="Q70" s="336">
        <f t="shared" si="103"/>
        <v>8.0548605815395982E-2</v>
      </c>
      <c r="R70" s="336">
        <f t="shared" si="103"/>
        <v>8.0970807577626563E-2</v>
      </c>
      <c r="S70" s="336">
        <f t="shared" si="103"/>
        <v>7.7213984255911042E-2</v>
      </c>
      <c r="T70" s="336">
        <f t="shared" si="103"/>
        <v>7.8746664488286086E-2</v>
      </c>
      <c r="U70" s="336">
        <f t="shared" si="103"/>
        <v>7.7890721313983557E-2</v>
      </c>
      <c r="V70" s="336">
        <f t="shared" si="103"/>
        <v>7.5071977821139849E-2</v>
      </c>
      <c r="W70" s="336">
        <f t="shared" si="103"/>
        <v>7.8197849271881545E-2</v>
      </c>
      <c r="X70" s="336">
        <f t="shared" si="103"/>
        <v>8.0363932062935239E-2</v>
      </c>
      <c r="Y70" s="336">
        <f t="shared" si="103"/>
        <v>7.9807383653123953E-2</v>
      </c>
      <c r="Z70" s="336">
        <f t="shared" si="103"/>
        <v>7.9148220121136925E-2</v>
      </c>
      <c r="AA70" s="336">
        <f t="shared" si="103"/>
        <v>7.8529415473788514E-2</v>
      </c>
      <c r="AB70" s="336">
        <f t="shared" si="103"/>
        <v>7.7884194765484971E-2</v>
      </c>
      <c r="AC70" s="336">
        <f t="shared" si="103"/>
        <v>7.7233539133494483E-2</v>
      </c>
      <c r="AD70" s="336">
        <f t="shared" si="103"/>
        <v>7.65208042904654E-2</v>
      </c>
      <c r="AE70" s="336">
        <f t="shared" ref="AE70:AL70" si="104">AE23/AE$49</f>
        <v>7.5797774086777125E-2</v>
      </c>
      <c r="AF70" s="336">
        <f t="shared" si="104"/>
        <v>7.5157994922864998E-2</v>
      </c>
      <c r="AG70" s="336">
        <f t="shared" si="104"/>
        <v>7.4539339890851347E-2</v>
      </c>
      <c r="AH70" s="336">
        <f t="shared" si="104"/>
        <v>7.3875107757010838E-2</v>
      </c>
      <c r="AI70" s="336">
        <f t="shared" si="104"/>
        <v>7.3160588055047604E-2</v>
      </c>
      <c r="AJ70" s="336">
        <f t="shared" si="104"/>
        <v>7.2418880631757818E-2</v>
      </c>
      <c r="AK70" s="336">
        <f t="shared" si="104"/>
        <v>7.1723015939336623E-2</v>
      </c>
      <c r="AL70" s="336">
        <f t="shared" si="104"/>
        <v>7.1106577967163423E-2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3.410972689335981E-2</v>
      </c>
      <c r="N71" s="336">
        <f t="shared" si="105"/>
        <v>3.0536258736128506E-2</v>
      </c>
      <c r="O71" s="336">
        <f t="shared" si="105"/>
        <v>2.9055644721924772E-2</v>
      </c>
      <c r="P71" s="336">
        <f t="shared" si="105"/>
        <v>2.9282903487480569E-2</v>
      </c>
      <c r="Q71" s="336">
        <f t="shared" si="105"/>
        <v>2.8100298220561724E-2</v>
      </c>
      <c r="R71" s="336">
        <f t="shared" si="105"/>
        <v>2.6384555657736085E-2</v>
      </c>
      <c r="S71" s="336">
        <f t="shared" si="105"/>
        <v>2.3973132437677541E-2</v>
      </c>
      <c r="T71" s="336">
        <f t="shared" si="105"/>
        <v>2.4626178495558523E-2</v>
      </c>
      <c r="U71" s="336">
        <f t="shared" si="105"/>
        <v>2.5667107404983132E-2</v>
      </c>
      <c r="V71" s="336">
        <f t="shared" si="105"/>
        <v>2.2246341195984117E-2</v>
      </c>
      <c r="W71" s="336">
        <f t="shared" si="105"/>
        <v>2.2010323748138765E-2</v>
      </c>
      <c r="X71" s="336">
        <f t="shared" si="105"/>
        <v>2.2051185991855866E-2</v>
      </c>
      <c r="Y71" s="336">
        <f t="shared" si="105"/>
        <v>2.1413120829835333E-2</v>
      </c>
      <c r="Z71" s="336">
        <f t="shared" si="105"/>
        <v>2.0722341891317789E-2</v>
      </c>
      <c r="AA71" s="336">
        <f t="shared" si="105"/>
        <v>1.9992928163663656E-2</v>
      </c>
      <c r="AB71" s="336">
        <f t="shared" si="105"/>
        <v>1.93086469869692E-2</v>
      </c>
      <c r="AC71" s="336">
        <f t="shared" si="105"/>
        <v>1.8680385420812025E-2</v>
      </c>
      <c r="AD71" s="336">
        <f t="shared" si="105"/>
        <v>1.8127617320832831E-2</v>
      </c>
      <c r="AE71" s="336">
        <f t="shared" ref="AE71:AL71" si="106">AE24/AE$49</f>
        <v>1.7576166601320636E-2</v>
      </c>
      <c r="AF71" s="336">
        <f t="shared" si="106"/>
        <v>1.6952378436580502E-2</v>
      </c>
      <c r="AG71" s="336">
        <f t="shared" si="106"/>
        <v>1.6377482221240997E-2</v>
      </c>
      <c r="AH71" s="336">
        <f t="shared" si="106"/>
        <v>1.5982830425938722E-2</v>
      </c>
      <c r="AI71" s="336">
        <f t="shared" si="106"/>
        <v>1.5602937823243299E-2</v>
      </c>
      <c r="AJ71" s="336">
        <f t="shared" si="106"/>
        <v>1.5168420690138105E-2</v>
      </c>
      <c r="AK71" s="336">
        <f t="shared" si="106"/>
        <v>1.4485666291079752E-2</v>
      </c>
      <c r="AL71" s="336">
        <f t="shared" si="106"/>
        <v>1.3994363675848134E-2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9.0168785139986038E-2</v>
      </c>
      <c r="N73" s="337">
        <f t="shared" si="107"/>
        <v>8.9359002970661627E-2</v>
      </c>
      <c r="O73" s="337">
        <f t="shared" si="107"/>
        <v>8.5208478432972773E-2</v>
      </c>
      <c r="P73" s="337">
        <f t="shared" si="107"/>
        <v>8.7306058650647889E-2</v>
      </c>
      <c r="Q73" s="337">
        <f t="shared" si="107"/>
        <v>9.393669619906253E-2</v>
      </c>
      <c r="R73" s="337">
        <f t="shared" si="107"/>
        <v>8.9941229953560464E-2</v>
      </c>
      <c r="S73" s="337">
        <f t="shared" si="107"/>
        <v>9.1309309479894282E-2</v>
      </c>
      <c r="T73" s="337">
        <f t="shared" si="107"/>
        <v>9.2843933537213319E-2</v>
      </c>
      <c r="U73" s="337">
        <f t="shared" si="107"/>
        <v>8.4612184689148384E-2</v>
      </c>
      <c r="V73" s="337">
        <f t="shared" si="107"/>
        <v>8.6004424174391386E-2</v>
      </c>
      <c r="W73" s="337">
        <f t="shared" si="107"/>
        <v>7.7419486338119112E-2</v>
      </c>
      <c r="X73" s="337">
        <f t="shared" si="107"/>
        <v>7.9128475686368965E-2</v>
      </c>
      <c r="Y73" s="337">
        <f t="shared" si="107"/>
        <v>7.8926897988046571E-2</v>
      </c>
      <c r="Z73" s="337">
        <f t="shared" si="107"/>
        <v>7.8873300443373803E-2</v>
      </c>
      <c r="AA73" s="337">
        <f t="shared" si="107"/>
        <v>7.8689965092433367E-2</v>
      </c>
      <c r="AB73" s="337">
        <f t="shared" si="107"/>
        <v>7.8334634559869207E-2</v>
      </c>
      <c r="AC73" s="337">
        <f t="shared" si="107"/>
        <v>7.7939576239673486E-2</v>
      </c>
      <c r="AD73" s="337">
        <f t="shared" si="107"/>
        <v>7.750814473488235E-2</v>
      </c>
      <c r="AE73" s="337">
        <f t="shared" ref="AE73:AL73" si="108">AE26/AE$49</f>
        <v>7.7114913792781237E-2</v>
      </c>
      <c r="AF73" s="337">
        <f t="shared" si="108"/>
        <v>7.6716547409664715E-2</v>
      </c>
      <c r="AG73" s="337">
        <f t="shared" si="108"/>
        <v>7.6329204199612269E-2</v>
      </c>
      <c r="AH73" s="337">
        <f t="shared" si="108"/>
        <v>7.5929099877664899E-2</v>
      </c>
      <c r="AI73" s="337">
        <f t="shared" si="108"/>
        <v>7.5511327122832719E-2</v>
      </c>
      <c r="AJ73" s="337">
        <f t="shared" si="108"/>
        <v>7.5081454782536514E-2</v>
      </c>
      <c r="AK73" s="337">
        <f t="shared" si="108"/>
        <v>7.47244796126805E-2</v>
      </c>
      <c r="AL73" s="337">
        <f t="shared" si="108"/>
        <v>7.4358063950240208E-2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7.0650288637516007E-3</v>
      </c>
      <c r="N74" s="336">
        <f t="shared" si="109"/>
        <v>7.7749568586463376E-3</v>
      </c>
      <c r="O74" s="336">
        <f t="shared" si="109"/>
        <v>8.8579258954316689E-3</v>
      </c>
      <c r="P74" s="336">
        <f t="shared" si="109"/>
        <v>7.5330952096815743E-3</v>
      </c>
      <c r="Q74" s="336">
        <f t="shared" si="109"/>
        <v>1.0587043601775111E-2</v>
      </c>
      <c r="R74" s="336">
        <f t="shared" si="109"/>
        <v>8.8603599851473317E-3</v>
      </c>
      <c r="S74" s="336">
        <f t="shared" si="109"/>
        <v>8.5937944163936471E-3</v>
      </c>
      <c r="T74" s="336">
        <f t="shared" si="109"/>
        <v>8.4471489692343662E-3</v>
      </c>
      <c r="U74" s="336">
        <f t="shared" si="109"/>
        <v>7.6885762405683481E-3</v>
      </c>
      <c r="V74" s="336">
        <f t="shared" si="109"/>
        <v>9.4540455079313527E-3</v>
      </c>
      <c r="W74" s="336">
        <f t="shared" si="109"/>
        <v>7.5648597914840477E-3</v>
      </c>
      <c r="X74" s="336">
        <f t="shared" si="109"/>
        <v>7.1760157359981938E-3</v>
      </c>
      <c r="Y74" s="336">
        <f t="shared" si="109"/>
        <v>7.2533729117433181E-3</v>
      </c>
      <c r="Z74" s="336">
        <f t="shared" si="109"/>
        <v>7.351266488079755E-3</v>
      </c>
      <c r="AA74" s="336">
        <f t="shared" si="109"/>
        <v>7.4424283116846165E-3</v>
      </c>
      <c r="AB74" s="336">
        <f t="shared" si="109"/>
        <v>7.5291572146468384E-3</v>
      </c>
      <c r="AC74" s="336">
        <f t="shared" si="109"/>
        <v>7.6136820954945663E-3</v>
      </c>
      <c r="AD74" s="336">
        <f t="shared" si="109"/>
        <v>7.696129668199209E-3</v>
      </c>
      <c r="AE74" s="336">
        <f t="shared" ref="AE74:AL74" si="110">AE27/AE$49</f>
        <v>7.7717075654118971E-3</v>
      </c>
      <c r="AF74" s="336">
        <f t="shared" si="110"/>
        <v>7.8461284737762274E-3</v>
      </c>
      <c r="AG74" s="336">
        <f t="shared" si="110"/>
        <v>7.9332321706741867E-3</v>
      </c>
      <c r="AH74" s="336">
        <f t="shared" si="110"/>
        <v>8.0186189505206291E-3</v>
      </c>
      <c r="AI74" s="336">
        <f t="shared" si="110"/>
        <v>8.1033555387351776E-3</v>
      </c>
      <c r="AJ74" s="336">
        <f t="shared" si="110"/>
        <v>8.1907165855135168E-3</v>
      </c>
      <c r="AK74" s="336">
        <f t="shared" si="110"/>
        <v>8.2808676536619101E-3</v>
      </c>
      <c r="AL74" s="336">
        <f t="shared" si="110"/>
        <v>8.3746171177795786E-3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3.2184366322440018E-2</v>
      </c>
      <c r="N75" s="336">
        <f t="shared" si="111"/>
        <v>3.2295008574799632E-2</v>
      </c>
      <c r="O75" s="336">
        <f t="shared" si="111"/>
        <v>2.9777701230960164E-2</v>
      </c>
      <c r="P75" s="336">
        <f t="shared" si="111"/>
        <v>3.0998940081889879E-2</v>
      </c>
      <c r="Q75" s="336">
        <f t="shared" si="111"/>
        <v>3.2671108530181125E-2</v>
      </c>
      <c r="R75" s="336">
        <f t="shared" si="111"/>
        <v>3.0969360639222558E-2</v>
      </c>
      <c r="S75" s="336">
        <f t="shared" si="111"/>
        <v>3.1953612066178062E-2</v>
      </c>
      <c r="T75" s="336">
        <f t="shared" si="111"/>
        <v>3.1816600099666061E-2</v>
      </c>
      <c r="U75" s="336">
        <f t="shared" si="111"/>
        <v>3.0619139743483077E-2</v>
      </c>
      <c r="V75" s="336">
        <f t="shared" si="111"/>
        <v>3.1082705822864289E-2</v>
      </c>
      <c r="W75" s="336">
        <f t="shared" si="111"/>
        <v>2.7619169789397723E-2</v>
      </c>
      <c r="X75" s="336">
        <f t="shared" si="111"/>
        <v>2.8080024415732676E-2</v>
      </c>
      <c r="Y75" s="336">
        <f t="shared" si="111"/>
        <v>2.7920331982029784E-2</v>
      </c>
      <c r="Z75" s="336">
        <f t="shared" si="111"/>
        <v>2.779092883475253E-2</v>
      </c>
      <c r="AA75" s="336">
        <f t="shared" si="111"/>
        <v>2.7618558656710472E-2</v>
      </c>
      <c r="AB75" s="336">
        <f t="shared" si="111"/>
        <v>2.7404489126896442E-2</v>
      </c>
      <c r="AC75" s="336">
        <f t="shared" si="111"/>
        <v>2.7195590962774557E-2</v>
      </c>
      <c r="AD75" s="336">
        <f t="shared" si="111"/>
        <v>2.6984913699317343E-2</v>
      </c>
      <c r="AE75" s="336">
        <f t="shared" ref="AE75:AL75" si="112">AE28/AE$49</f>
        <v>2.6785941939808301E-2</v>
      </c>
      <c r="AF75" s="336">
        <f t="shared" si="112"/>
        <v>2.6588824957761721E-2</v>
      </c>
      <c r="AG75" s="336">
        <f t="shared" si="112"/>
        <v>2.6381024113496326E-2</v>
      </c>
      <c r="AH75" s="336">
        <f t="shared" si="112"/>
        <v>2.6172850081213079E-2</v>
      </c>
      <c r="AI75" s="336">
        <f t="shared" si="112"/>
        <v>2.5971913276260843E-2</v>
      </c>
      <c r="AJ75" s="336">
        <f t="shared" si="112"/>
        <v>2.5777735199187343E-2</v>
      </c>
      <c r="AK75" s="336">
        <f t="shared" si="112"/>
        <v>2.5602139695317428E-2</v>
      </c>
      <c r="AL75" s="336">
        <f t="shared" si="112"/>
        <v>2.5404697571964046E-2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3.077544915312351E-2</v>
      </c>
      <c r="N76" s="336">
        <f t="shared" si="113"/>
        <v>2.7437934087677324E-2</v>
      </c>
      <c r="O76" s="336">
        <f t="shared" si="113"/>
        <v>2.4295590969154051E-2</v>
      </c>
      <c r="P76" s="336">
        <f t="shared" si="113"/>
        <v>2.6127111697455137E-2</v>
      </c>
      <c r="Q76" s="336">
        <f t="shared" si="113"/>
        <v>2.8258366946247403E-2</v>
      </c>
      <c r="R76" s="336">
        <f t="shared" si="113"/>
        <v>2.7156767589964888E-2</v>
      </c>
      <c r="S76" s="336">
        <f t="shared" si="113"/>
        <v>2.9514944835942292E-2</v>
      </c>
      <c r="T76" s="336">
        <f t="shared" si="113"/>
        <v>3.0965159585487994E-2</v>
      </c>
      <c r="U76" s="336">
        <f t="shared" si="113"/>
        <v>2.4975262782189391E-2</v>
      </c>
      <c r="V76" s="336">
        <f t="shared" si="113"/>
        <v>2.5630724514443343E-2</v>
      </c>
      <c r="W76" s="336">
        <f t="shared" si="113"/>
        <v>2.3640083380748855E-2</v>
      </c>
      <c r="X76" s="336">
        <f t="shared" si="113"/>
        <v>2.4511562872733043E-2</v>
      </c>
      <c r="Y76" s="336">
        <f t="shared" si="113"/>
        <v>2.4253033703983379E-2</v>
      </c>
      <c r="Z76" s="336">
        <f t="shared" si="113"/>
        <v>2.4128847902920761E-2</v>
      </c>
      <c r="AA76" s="336">
        <f t="shared" si="113"/>
        <v>2.3931361356578286E-2</v>
      </c>
      <c r="AB76" s="336">
        <f t="shared" si="113"/>
        <v>2.3626103866597806E-2</v>
      </c>
      <c r="AC76" s="336">
        <f t="shared" si="113"/>
        <v>2.3321020288355775E-2</v>
      </c>
      <c r="AD76" s="336">
        <f t="shared" si="113"/>
        <v>2.3016996159562486E-2</v>
      </c>
      <c r="AE76" s="336">
        <f t="shared" ref="AE76:AL76" si="114">AE29/AE$49</f>
        <v>2.2721007548750026E-2</v>
      </c>
      <c r="AF76" s="336">
        <f t="shared" si="114"/>
        <v>2.2422011695812694E-2</v>
      </c>
      <c r="AG76" s="336">
        <f t="shared" si="114"/>
        <v>2.2131112381312781E-2</v>
      </c>
      <c r="AH76" s="336">
        <f t="shared" si="114"/>
        <v>2.183800204895087E-2</v>
      </c>
      <c r="AI76" s="336">
        <f t="shared" si="114"/>
        <v>2.1537893870860171E-2</v>
      </c>
      <c r="AJ76" s="336">
        <f t="shared" si="114"/>
        <v>2.1235223431418399E-2</v>
      </c>
      <c r="AK76" s="336">
        <f t="shared" si="114"/>
        <v>2.095689822251226E-2</v>
      </c>
      <c r="AL76" s="336">
        <f t="shared" si="114"/>
        <v>2.0664630597687098E-2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2.0143940800670914E-2</v>
      </c>
      <c r="N77" s="336">
        <f t="shared" si="115"/>
        <v>2.1851103449538344E-2</v>
      </c>
      <c r="O77" s="336">
        <f t="shared" si="115"/>
        <v>2.2277260337426889E-2</v>
      </c>
      <c r="P77" s="336">
        <f t="shared" si="115"/>
        <v>2.2646911661621295E-2</v>
      </c>
      <c r="Q77" s="336">
        <f t="shared" si="115"/>
        <v>2.2420177120858899E-2</v>
      </c>
      <c r="R77" s="336">
        <f t="shared" si="115"/>
        <v>2.2954741739225671E-2</v>
      </c>
      <c r="S77" s="336">
        <f t="shared" si="115"/>
        <v>2.1246958161380277E-2</v>
      </c>
      <c r="T77" s="336">
        <f t="shared" si="115"/>
        <v>2.16150248828249E-2</v>
      </c>
      <c r="U77" s="336">
        <f t="shared" si="115"/>
        <v>2.132920592290756E-2</v>
      </c>
      <c r="V77" s="336">
        <f t="shared" si="115"/>
        <v>1.983694832915241E-2</v>
      </c>
      <c r="W77" s="336">
        <f t="shared" si="115"/>
        <v>1.8595373376488478E-2</v>
      </c>
      <c r="X77" s="336">
        <f t="shared" si="115"/>
        <v>1.9360872661905039E-2</v>
      </c>
      <c r="Y77" s="336">
        <f t="shared" si="115"/>
        <v>1.9500159390290098E-2</v>
      </c>
      <c r="Z77" s="336">
        <f t="shared" si="115"/>
        <v>1.960225721762076E-2</v>
      </c>
      <c r="AA77" s="336">
        <f t="shared" si="115"/>
        <v>1.9697616767459989E-2</v>
      </c>
      <c r="AB77" s="336">
        <f t="shared" si="115"/>
        <v>1.9774884351728125E-2</v>
      </c>
      <c r="AC77" s="336">
        <f t="shared" si="115"/>
        <v>1.9809282893048598E-2</v>
      </c>
      <c r="AD77" s="336">
        <f t="shared" si="115"/>
        <v>1.9810105207803307E-2</v>
      </c>
      <c r="AE77" s="336">
        <f t="shared" ref="AE77:AL77" si="116">AE30/AE$49</f>
        <v>1.9836256738811005E-2</v>
      </c>
      <c r="AF77" s="336">
        <f t="shared" si="116"/>
        <v>1.9859582282314062E-2</v>
      </c>
      <c r="AG77" s="336">
        <f t="shared" si="116"/>
        <v>1.988383553412898E-2</v>
      </c>
      <c r="AH77" s="336">
        <f t="shared" si="116"/>
        <v>1.9899628796980318E-2</v>
      </c>
      <c r="AI77" s="336">
        <f t="shared" si="116"/>
        <v>1.9898164436976531E-2</v>
      </c>
      <c r="AJ77" s="336">
        <f t="shared" si="116"/>
        <v>1.9877779566417259E-2</v>
      </c>
      <c r="AK77" s="336">
        <f t="shared" si="116"/>
        <v>1.9884574041188905E-2</v>
      </c>
      <c r="AL77" s="336">
        <f t="shared" si="116"/>
        <v>1.9914118662809489E-2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0.1010416490539507</v>
      </c>
      <c r="N79" s="337">
        <f t="shared" si="117"/>
        <v>9.9102660890058911E-2</v>
      </c>
      <c r="O79" s="337">
        <f t="shared" si="117"/>
        <v>9.8084479227424831E-2</v>
      </c>
      <c r="P79" s="337">
        <f t="shared" si="117"/>
        <v>9.9960724830491177E-2</v>
      </c>
      <c r="Q79" s="337">
        <f t="shared" si="117"/>
        <v>9.8539215121610457E-2</v>
      </c>
      <c r="R79" s="337">
        <f t="shared" si="117"/>
        <v>0.105563821574885</v>
      </c>
      <c r="S79" s="337">
        <f t="shared" si="117"/>
        <v>0.10146182683137742</v>
      </c>
      <c r="T79" s="337">
        <f t="shared" si="117"/>
        <v>0.10418783396174638</v>
      </c>
      <c r="U79" s="337">
        <f t="shared" si="117"/>
        <v>0.10023382918392228</v>
      </c>
      <c r="V79" s="337">
        <f t="shared" si="117"/>
        <v>0.10274516648967433</v>
      </c>
      <c r="W79" s="337">
        <f t="shared" si="117"/>
        <v>9.9086891931858087E-2</v>
      </c>
      <c r="X79" s="337">
        <f t="shared" si="117"/>
        <v>9.7943178074350268E-2</v>
      </c>
      <c r="Y79" s="337">
        <f t="shared" si="117"/>
        <v>9.7766018862560172E-2</v>
      </c>
      <c r="Z79" s="337">
        <f t="shared" si="117"/>
        <v>9.7652774102042872E-2</v>
      </c>
      <c r="AA79" s="337">
        <f t="shared" si="117"/>
        <v>9.7600815435519919E-2</v>
      </c>
      <c r="AB79" s="337">
        <f t="shared" si="117"/>
        <v>9.7729072564855149E-2</v>
      </c>
      <c r="AC79" s="337">
        <f t="shared" si="117"/>
        <v>9.784639911423966E-2</v>
      </c>
      <c r="AD79" s="337">
        <f t="shared" si="117"/>
        <v>9.7978118576750914E-2</v>
      </c>
      <c r="AE79" s="337">
        <f t="shared" ref="AE79:AL79" si="118">AE32/AE$49</f>
        <v>9.8121581071202751E-2</v>
      </c>
      <c r="AF79" s="337">
        <f t="shared" si="118"/>
        <v>9.8301925274989363E-2</v>
      </c>
      <c r="AG79" s="337">
        <f t="shared" si="118"/>
        <v>9.8480320885402831E-2</v>
      </c>
      <c r="AH79" s="337">
        <f t="shared" si="118"/>
        <v>9.8616170419447216E-2</v>
      </c>
      <c r="AI79" s="337">
        <f t="shared" si="118"/>
        <v>9.8754599333921375E-2</v>
      </c>
      <c r="AJ79" s="337">
        <f t="shared" si="118"/>
        <v>9.8907469262262071E-2</v>
      </c>
      <c r="AK79" s="337">
        <f t="shared" si="118"/>
        <v>9.9051658825074232E-2</v>
      </c>
      <c r="AL79" s="337">
        <f t="shared" si="118"/>
        <v>9.9180459854987413E-2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7.8243321235929641E-2</v>
      </c>
      <c r="N80" s="336">
        <f t="shared" si="119"/>
        <v>7.410881884714865E-2</v>
      </c>
      <c r="O80" s="336">
        <f t="shared" si="119"/>
        <v>7.3247993577235451E-2</v>
      </c>
      <c r="P80" s="336">
        <f t="shared" si="119"/>
        <v>7.4823294301469209E-2</v>
      </c>
      <c r="Q80" s="336">
        <f t="shared" si="119"/>
        <v>7.3802969353175651E-2</v>
      </c>
      <c r="R80" s="336">
        <f t="shared" si="119"/>
        <v>7.9494340768966096E-2</v>
      </c>
      <c r="S80" s="336">
        <f t="shared" si="119"/>
        <v>7.7795228341902209E-2</v>
      </c>
      <c r="T80" s="336">
        <f t="shared" si="119"/>
        <v>7.9247347193316511E-2</v>
      </c>
      <c r="U80" s="336">
        <f t="shared" si="119"/>
        <v>7.6820117640124988E-2</v>
      </c>
      <c r="V80" s="336">
        <f t="shared" si="119"/>
        <v>7.7515765483968671E-2</v>
      </c>
      <c r="W80" s="336">
        <f t="shared" si="119"/>
        <v>7.5271357653971097E-2</v>
      </c>
      <c r="X80" s="336">
        <f t="shared" si="119"/>
        <v>7.6047606572887505E-2</v>
      </c>
      <c r="Y80" s="336">
        <f t="shared" si="119"/>
        <v>7.6010840782270717E-2</v>
      </c>
      <c r="Z80" s="336">
        <f t="shared" si="119"/>
        <v>7.5973234048347604E-2</v>
      </c>
      <c r="AA80" s="336">
        <f t="shared" si="119"/>
        <v>7.5968159633556437E-2</v>
      </c>
      <c r="AB80" s="336">
        <f t="shared" si="119"/>
        <v>7.6119241108853958E-2</v>
      </c>
      <c r="AC80" s="336">
        <f t="shared" si="119"/>
        <v>7.6267107111950699E-2</v>
      </c>
      <c r="AD80" s="336">
        <f t="shared" si="119"/>
        <v>7.6425451516691167E-2</v>
      </c>
      <c r="AE80" s="336">
        <f t="shared" ref="AE80:AL80" si="120">AE33/AE$49</f>
        <v>7.6590359156405302E-2</v>
      </c>
      <c r="AF80" s="336">
        <f t="shared" si="120"/>
        <v>7.6796955043742232E-2</v>
      </c>
      <c r="AG80" s="336">
        <f t="shared" si="120"/>
        <v>7.7021720660830503E-2</v>
      </c>
      <c r="AH80" s="336">
        <f t="shared" si="120"/>
        <v>7.7218227678143597E-2</v>
      </c>
      <c r="AI80" s="336">
        <f t="shared" si="120"/>
        <v>7.7412151357768272E-2</v>
      </c>
      <c r="AJ80" s="336">
        <f t="shared" si="120"/>
        <v>7.761060560572583E-2</v>
      </c>
      <c r="AK80" s="336">
        <f t="shared" si="120"/>
        <v>7.7794194656327226E-2</v>
      </c>
      <c r="AL80" s="336">
        <f t="shared" si="120"/>
        <v>7.7959898418449081E-2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2.1066772188578119E-2</v>
      </c>
      <c r="N81" s="336">
        <f t="shared" si="121"/>
        <v>2.3755040535265014E-2</v>
      </c>
      <c r="O81" s="336">
        <f t="shared" si="121"/>
        <v>2.3646996746879527E-2</v>
      </c>
      <c r="P81" s="336">
        <f t="shared" si="121"/>
        <v>2.4082703755398116E-2</v>
      </c>
      <c r="Q81" s="336">
        <f t="shared" si="121"/>
        <v>2.3567187402155694E-2</v>
      </c>
      <c r="R81" s="336">
        <f t="shared" si="121"/>
        <v>2.5015158265774672E-2</v>
      </c>
      <c r="S81" s="336">
        <f t="shared" si="121"/>
        <v>2.2781192230447542E-2</v>
      </c>
      <c r="T81" s="336">
        <f t="shared" si="121"/>
        <v>2.4001081964568256E-2</v>
      </c>
      <c r="U81" s="336">
        <f t="shared" si="121"/>
        <v>2.2469900679302119E-2</v>
      </c>
      <c r="V81" s="336">
        <f t="shared" si="121"/>
        <v>2.4369486918982677E-2</v>
      </c>
      <c r="W81" s="336">
        <f t="shared" si="121"/>
        <v>2.2748093512974663E-2</v>
      </c>
      <c r="X81" s="336">
        <f t="shared" si="121"/>
        <v>2.1118372823264661E-2</v>
      </c>
      <c r="Y81" s="336">
        <f t="shared" si="121"/>
        <v>2.09678323466394E-2</v>
      </c>
      <c r="Z81" s="336">
        <f t="shared" si="121"/>
        <v>2.088699213699451E-2</v>
      </c>
      <c r="AA81" s="336">
        <f t="shared" si="121"/>
        <v>2.0834659270967539E-2</v>
      </c>
      <c r="AB81" s="336">
        <f t="shared" si="121"/>
        <v>2.0808190615034666E-2</v>
      </c>
      <c r="AC81" s="336">
        <f t="shared" si="121"/>
        <v>2.0773868706356915E-2</v>
      </c>
      <c r="AD81" s="336">
        <f t="shared" si="121"/>
        <v>2.0743965726754226E-2</v>
      </c>
      <c r="AE81" s="336">
        <f t="shared" ref="AE81:AL81" si="122">AE34/AE$49</f>
        <v>2.0719654300184097E-2</v>
      </c>
      <c r="AF81" s="336">
        <f t="shared" si="122"/>
        <v>2.0690190420499993E-2</v>
      </c>
      <c r="AG81" s="336">
        <f t="shared" si="122"/>
        <v>2.0641010709162688E-2</v>
      </c>
      <c r="AH81" s="336">
        <f t="shared" si="122"/>
        <v>2.0578148923706688E-2</v>
      </c>
      <c r="AI81" s="336">
        <f t="shared" si="122"/>
        <v>2.0520670763782299E-2</v>
      </c>
      <c r="AJ81" s="336">
        <f t="shared" si="122"/>
        <v>2.0473252744760913E-2</v>
      </c>
      <c r="AK81" s="336">
        <f t="shared" si="122"/>
        <v>2.043249202692653E-2</v>
      </c>
      <c r="AL81" s="336">
        <f t="shared" si="122"/>
        <v>2.0394550200573024E-2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1.7315556294429384E-3</v>
      </c>
      <c r="N82" s="336">
        <f t="shared" si="123"/>
        <v>1.2388015076452567E-3</v>
      </c>
      <c r="O82" s="336">
        <f t="shared" si="123"/>
        <v>1.1894889033098519E-3</v>
      </c>
      <c r="P82" s="336">
        <f t="shared" si="123"/>
        <v>1.0547267736238416E-3</v>
      </c>
      <c r="Q82" s="336">
        <f t="shared" si="123"/>
        <v>1.1690583662791138E-3</v>
      </c>
      <c r="R82" s="336">
        <f t="shared" si="123"/>
        <v>1.0543225401442261E-3</v>
      </c>
      <c r="S82" s="336">
        <f t="shared" si="123"/>
        <v>8.8540625902766166E-4</v>
      </c>
      <c r="T82" s="336">
        <f t="shared" si="123"/>
        <v>9.3940480386163071E-4</v>
      </c>
      <c r="U82" s="336">
        <f t="shared" si="123"/>
        <v>9.4381086449515071E-4</v>
      </c>
      <c r="V82" s="336">
        <f t="shared" si="123"/>
        <v>8.5991408672297974E-4</v>
      </c>
      <c r="W82" s="336">
        <f t="shared" si="123"/>
        <v>1.0674407649123251E-3</v>
      </c>
      <c r="X82" s="336">
        <f t="shared" si="123"/>
        <v>7.7719867819810585E-4</v>
      </c>
      <c r="Y82" s="336">
        <f t="shared" si="123"/>
        <v>7.8734573365005114E-4</v>
      </c>
      <c r="Z82" s="336">
        <f t="shared" si="123"/>
        <v>7.9254791670075664E-4</v>
      </c>
      <c r="AA82" s="336">
        <f t="shared" si="123"/>
        <v>7.9799653099595341E-4</v>
      </c>
      <c r="AB82" s="336">
        <f t="shared" si="123"/>
        <v>8.0164084096652195E-4</v>
      </c>
      <c r="AC82" s="336">
        <f t="shared" si="123"/>
        <v>8.0542329593205218E-4</v>
      </c>
      <c r="AD82" s="336">
        <f t="shared" si="123"/>
        <v>8.0870133330551437E-4</v>
      </c>
      <c r="AE82" s="336">
        <f t="shared" ref="AE82:AL82" si="124">AE35/AE$49</f>
        <v>8.1156761461336434E-4</v>
      </c>
      <c r="AF82" s="336">
        <f t="shared" si="124"/>
        <v>8.1477981074714039E-4</v>
      </c>
      <c r="AG82" s="336">
        <f t="shared" si="124"/>
        <v>8.1758951540962326E-4</v>
      </c>
      <c r="AH82" s="336">
        <f t="shared" si="124"/>
        <v>8.1979381759693197E-4</v>
      </c>
      <c r="AI82" s="336">
        <f t="shared" si="124"/>
        <v>8.2177721237080745E-4</v>
      </c>
      <c r="AJ82" s="336">
        <f t="shared" si="124"/>
        <v>8.2361091177532788E-4</v>
      </c>
      <c r="AK82" s="336">
        <f t="shared" si="124"/>
        <v>8.2497214182048113E-4</v>
      </c>
      <c r="AL82" s="336">
        <f t="shared" si="124"/>
        <v>8.2601123596530641E-4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6.9635570117714554E-2</v>
      </c>
      <c r="N84" s="337">
        <f t="shared" si="125"/>
        <v>7.4326997771577419E-2</v>
      </c>
      <c r="O84" s="337">
        <f t="shared" si="125"/>
        <v>7.6925723153746836E-2</v>
      </c>
      <c r="P84" s="337">
        <f t="shared" si="125"/>
        <v>7.5209067986083053E-2</v>
      </c>
      <c r="Q84" s="337">
        <f t="shared" si="125"/>
        <v>7.2490986500728827E-2</v>
      </c>
      <c r="R84" s="337">
        <f t="shared" si="125"/>
        <v>7.0910562267808855E-2</v>
      </c>
      <c r="S84" s="337">
        <f t="shared" si="125"/>
        <v>7.0105004433260634E-2</v>
      </c>
      <c r="T84" s="337">
        <f t="shared" si="125"/>
        <v>6.7958039529624134E-2</v>
      </c>
      <c r="U84" s="337">
        <f t="shared" si="125"/>
        <v>6.9309850933045744E-2</v>
      </c>
      <c r="V84" s="337">
        <f t="shared" si="125"/>
        <v>6.7912837742624577E-2</v>
      </c>
      <c r="W84" s="337">
        <f t="shared" si="125"/>
        <v>6.988519619090143E-2</v>
      </c>
      <c r="X84" s="337">
        <f t="shared" si="125"/>
        <v>7.0252094287993491E-2</v>
      </c>
      <c r="Y84" s="337">
        <f t="shared" si="125"/>
        <v>7.0008336183966471E-2</v>
      </c>
      <c r="Z84" s="337">
        <f t="shared" si="125"/>
        <v>6.9762627579629893E-2</v>
      </c>
      <c r="AA84" s="337">
        <f t="shared" si="125"/>
        <v>6.9533119523617223E-2</v>
      </c>
      <c r="AB84" s="337">
        <f t="shared" si="125"/>
        <v>6.9349515558338931E-2</v>
      </c>
      <c r="AC84" s="337">
        <f t="shared" si="125"/>
        <v>6.9170003873964561E-2</v>
      </c>
      <c r="AD84" s="337">
        <f t="shared" si="125"/>
        <v>6.896788377821432E-2</v>
      </c>
      <c r="AE84" s="337">
        <f t="shared" ref="AE84:AL84" si="126">AE37/AE$49</f>
        <v>6.8768737723972392E-2</v>
      </c>
      <c r="AF84" s="337">
        <f t="shared" si="126"/>
        <v>6.8552480863983592E-2</v>
      </c>
      <c r="AG84" s="337">
        <f t="shared" si="126"/>
        <v>6.8285361874732275E-2</v>
      </c>
      <c r="AH84" s="337">
        <f t="shared" si="126"/>
        <v>6.8076142535529433E-2</v>
      </c>
      <c r="AI84" s="337">
        <f t="shared" si="126"/>
        <v>6.7824883078496212E-2</v>
      </c>
      <c r="AJ84" s="337">
        <f t="shared" si="126"/>
        <v>6.7565566959061074E-2</v>
      </c>
      <c r="AK84" s="337">
        <f t="shared" si="126"/>
        <v>6.7304648263915828E-2</v>
      </c>
      <c r="AL84" s="337">
        <f t="shared" si="126"/>
        <v>6.7076256353139324E-2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5.6118673933474354E-2</v>
      </c>
      <c r="N85" s="336">
        <f t="shared" si="127"/>
        <v>6.0854478339703887E-2</v>
      </c>
      <c r="O85" s="336">
        <f t="shared" si="127"/>
        <v>6.3487653592775237E-2</v>
      </c>
      <c r="P85" s="336">
        <f t="shared" si="127"/>
        <v>6.2138361950112984E-2</v>
      </c>
      <c r="Q85" s="336">
        <f t="shared" si="127"/>
        <v>6.006108635718066E-2</v>
      </c>
      <c r="R85" s="336">
        <f t="shared" si="127"/>
        <v>5.7729807804902403E-2</v>
      </c>
      <c r="S85" s="336">
        <f t="shared" si="127"/>
        <v>5.7267685105476876E-2</v>
      </c>
      <c r="T85" s="336">
        <f t="shared" si="127"/>
        <v>5.4296833092187947E-2</v>
      </c>
      <c r="U85" s="336">
        <f t="shared" si="127"/>
        <v>5.5194571170845287E-2</v>
      </c>
      <c r="V85" s="336">
        <f t="shared" si="127"/>
        <v>5.4134359663312266E-2</v>
      </c>
      <c r="W85" s="336">
        <f t="shared" si="127"/>
        <v>5.5612766770141299E-2</v>
      </c>
      <c r="X85" s="336">
        <f t="shared" si="127"/>
        <v>5.5137538375907603E-2</v>
      </c>
      <c r="Y85" s="336">
        <f t="shared" si="127"/>
        <v>5.4793670141657293E-2</v>
      </c>
      <c r="Z85" s="336">
        <f t="shared" si="127"/>
        <v>5.4446273223405457E-2</v>
      </c>
      <c r="AA85" s="336">
        <f t="shared" si="127"/>
        <v>5.4100945301233938E-2</v>
      </c>
      <c r="AB85" s="336">
        <f t="shared" si="127"/>
        <v>5.3793587286037906E-2</v>
      </c>
      <c r="AC85" s="336">
        <f t="shared" si="127"/>
        <v>5.3472651230502356E-2</v>
      </c>
      <c r="AD85" s="336">
        <f t="shared" si="127"/>
        <v>5.3134612396349361E-2</v>
      </c>
      <c r="AE85" s="336">
        <f t="shared" ref="AE85:AL85" si="128">AE38/AE$49</f>
        <v>5.2818438484936996E-2</v>
      </c>
      <c r="AF85" s="336">
        <f t="shared" si="128"/>
        <v>5.2478960396197323E-2</v>
      </c>
      <c r="AG85" s="336">
        <f t="shared" si="128"/>
        <v>5.2089196844485396E-2</v>
      </c>
      <c r="AH85" s="336">
        <f t="shared" si="128"/>
        <v>5.1770725089024971E-2</v>
      </c>
      <c r="AI85" s="336">
        <f t="shared" si="128"/>
        <v>5.1406835260736722E-2</v>
      </c>
      <c r="AJ85" s="336">
        <f t="shared" si="128"/>
        <v>5.102822044499989E-2</v>
      </c>
      <c r="AK85" s="336">
        <f t="shared" si="128"/>
        <v>5.0652322563549693E-2</v>
      </c>
      <c r="AL85" s="336">
        <f t="shared" si="128"/>
        <v>5.0308610096114974E-2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1.3516896184240203E-2</v>
      </c>
      <c r="N86" s="336">
        <f t="shared" si="129"/>
        <v>1.3472519431873527E-2</v>
      </c>
      <c r="O86" s="336">
        <f t="shared" si="129"/>
        <v>1.3438069560971594E-2</v>
      </c>
      <c r="P86" s="336">
        <f t="shared" si="129"/>
        <v>1.3070706035970074E-2</v>
      </c>
      <c r="Q86" s="336">
        <f t="shared" si="129"/>
        <v>1.2429900143548162E-2</v>
      </c>
      <c r="R86" s="336">
        <f t="shared" si="129"/>
        <v>1.3180754462906443E-2</v>
      </c>
      <c r="S86" s="336">
        <f t="shared" si="129"/>
        <v>1.2837319327783758E-2</v>
      </c>
      <c r="T86" s="336">
        <f t="shared" si="129"/>
        <v>1.366120643743619E-2</v>
      </c>
      <c r="U86" s="336">
        <f t="shared" si="129"/>
        <v>1.4115279762200452E-2</v>
      </c>
      <c r="V86" s="336">
        <f t="shared" si="129"/>
        <v>1.3778478079312304E-2</v>
      </c>
      <c r="W86" s="336">
        <f t="shared" si="129"/>
        <v>1.4272429420760136E-2</v>
      </c>
      <c r="X86" s="336">
        <f t="shared" si="129"/>
        <v>1.5114555912085896E-2</v>
      </c>
      <c r="Y86" s="336">
        <f t="shared" si="129"/>
        <v>1.5214666042309182E-2</v>
      </c>
      <c r="Z86" s="336">
        <f t="shared" si="129"/>
        <v>1.5316354356224431E-2</v>
      </c>
      <c r="AA86" s="336">
        <f t="shared" si="129"/>
        <v>1.543217422238328E-2</v>
      </c>
      <c r="AB86" s="336">
        <f t="shared" si="129"/>
        <v>1.5555928272301031E-2</v>
      </c>
      <c r="AC86" s="336">
        <f t="shared" si="129"/>
        <v>1.5697352643462212E-2</v>
      </c>
      <c r="AD86" s="336">
        <f t="shared" si="129"/>
        <v>1.5833271381864959E-2</v>
      </c>
      <c r="AE86" s="336">
        <f t="shared" ref="AE86:AL86" si="130">AE39/AE$49</f>
        <v>1.5950299239035393E-2</v>
      </c>
      <c r="AF86" s="336">
        <f t="shared" si="130"/>
        <v>1.6073520467786265E-2</v>
      </c>
      <c r="AG86" s="336">
        <f t="shared" si="130"/>
        <v>1.6196165030246876E-2</v>
      </c>
      <c r="AH86" s="336">
        <f t="shared" si="130"/>
        <v>1.6305417446504458E-2</v>
      </c>
      <c r="AI86" s="336">
        <f t="shared" si="130"/>
        <v>1.6418047817759483E-2</v>
      </c>
      <c r="AJ86" s="336">
        <f t="shared" si="130"/>
        <v>1.6537346514061187E-2</v>
      </c>
      <c r="AK86" s="336">
        <f t="shared" si="130"/>
        <v>1.6652325700366129E-2</v>
      </c>
      <c r="AL86" s="336">
        <f t="shared" si="130"/>
        <v>1.6767646257024357E-2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4.616664787025699E-2</v>
      </c>
      <c r="N88" s="337">
        <f t="shared" si="131"/>
        <v>4.6000022641904441E-2</v>
      </c>
      <c r="O88" s="337">
        <f t="shared" si="131"/>
        <v>4.5633165336352616E-2</v>
      </c>
      <c r="P88" s="337">
        <f t="shared" si="131"/>
        <v>4.3853368044886196E-2</v>
      </c>
      <c r="Q88" s="337">
        <f t="shared" si="131"/>
        <v>4.661939393346938E-2</v>
      </c>
      <c r="R88" s="337">
        <f t="shared" si="131"/>
        <v>4.4159870735764779E-2</v>
      </c>
      <c r="S88" s="337">
        <f t="shared" si="131"/>
        <v>4.6843624861680977E-2</v>
      </c>
      <c r="T88" s="337">
        <f t="shared" si="131"/>
        <v>4.6854352558317623E-2</v>
      </c>
      <c r="U88" s="337">
        <f t="shared" si="131"/>
        <v>4.7573473546929639E-2</v>
      </c>
      <c r="V88" s="337">
        <f t="shared" si="131"/>
        <v>4.5883567233761746E-2</v>
      </c>
      <c r="W88" s="337">
        <f t="shared" si="131"/>
        <v>3.996794421118309E-2</v>
      </c>
      <c r="X88" s="337">
        <f t="shared" si="131"/>
        <v>4.1636756705600284E-2</v>
      </c>
      <c r="Y88" s="337">
        <f t="shared" si="131"/>
        <v>4.1191441759381844E-2</v>
      </c>
      <c r="Z88" s="337">
        <f t="shared" si="131"/>
        <v>4.0918625804556533E-2</v>
      </c>
      <c r="AA88" s="337">
        <f t="shared" si="131"/>
        <v>4.0631646275129309E-2</v>
      </c>
      <c r="AB88" s="337">
        <f t="shared" si="131"/>
        <v>4.0287846551615249E-2</v>
      </c>
      <c r="AC88" s="337">
        <f t="shared" si="131"/>
        <v>3.9963496281416974E-2</v>
      </c>
      <c r="AD88" s="337">
        <f t="shared" si="131"/>
        <v>3.9672415889999854E-2</v>
      </c>
      <c r="AE88" s="337">
        <f t="shared" ref="AE88:AL88" si="132">AE41/AE$49</f>
        <v>3.9382505965419715E-2</v>
      </c>
      <c r="AF88" s="337">
        <f t="shared" si="132"/>
        <v>3.9094516958795122E-2</v>
      </c>
      <c r="AG88" s="337">
        <f t="shared" si="132"/>
        <v>3.8805940294296855E-2</v>
      </c>
      <c r="AH88" s="337">
        <f t="shared" si="132"/>
        <v>3.8509678850816811E-2</v>
      </c>
      <c r="AI88" s="337">
        <f t="shared" si="132"/>
        <v>3.824027253356576E-2</v>
      </c>
      <c r="AJ88" s="337">
        <f t="shared" si="132"/>
        <v>3.8006337818631136E-2</v>
      </c>
      <c r="AK88" s="337">
        <f t="shared" si="132"/>
        <v>3.7815173568394908E-2</v>
      </c>
      <c r="AL88" s="337">
        <f t="shared" si="132"/>
        <v>3.763224725220566E-2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1.6389969647090288E-2</v>
      </c>
      <c r="N89" s="336">
        <f t="shared" si="133"/>
        <v>1.5974413513805859E-2</v>
      </c>
      <c r="O89" s="336">
        <f t="shared" si="133"/>
        <v>1.5436773742386917E-2</v>
      </c>
      <c r="P89" s="336">
        <f t="shared" si="133"/>
        <v>1.5417567706188613E-2</v>
      </c>
      <c r="Q89" s="336">
        <f t="shared" si="133"/>
        <v>1.5996731524713759E-2</v>
      </c>
      <c r="R89" s="336">
        <f t="shared" si="133"/>
        <v>1.4986350357814111E-2</v>
      </c>
      <c r="S89" s="336">
        <f t="shared" si="133"/>
        <v>1.5246378441111012E-2</v>
      </c>
      <c r="T89" s="336">
        <f t="shared" si="133"/>
        <v>1.6380943121754504E-2</v>
      </c>
      <c r="U89" s="336">
        <f t="shared" si="133"/>
        <v>1.6121466436032614E-2</v>
      </c>
      <c r="V89" s="336">
        <f t="shared" si="133"/>
        <v>1.471006492398406E-2</v>
      </c>
      <c r="W89" s="336">
        <f t="shared" si="133"/>
        <v>1.3225925812049996E-2</v>
      </c>
      <c r="X89" s="336">
        <f t="shared" si="133"/>
        <v>1.422202626301739E-2</v>
      </c>
      <c r="Y89" s="336">
        <f t="shared" si="133"/>
        <v>1.4057673836790689E-2</v>
      </c>
      <c r="Z89" s="336">
        <f t="shared" si="133"/>
        <v>1.39604771165106E-2</v>
      </c>
      <c r="AA89" s="336">
        <f t="shared" si="133"/>
        <v>1.3841868896355473E-2</v>
      </c>
      <c r="AB89" s="336">
        <f t="shared" si="133"/>
        <v>1.3694075774176228E-2</v>
      </c>
      <c r="AC89" s="336">
        <f t="shared" si="133"/>
        <v>1.3532791180550579E-2</v>
      </c>
      <c r="AD89" s="336">
        <f t="shared" si="133"/>
        <v>1.3390967619243367E-2</v>
      </c>
      <c r="AE89" s="336">
        <f t="shared" ref="AE89:AL89" si="134">AE42/AE$49</f>
        <v>1.3257866288415772E-2</v>
      </c>
      <c r="AF89" s="336">
        <f t="shared" si="134"/>
        <v>1.3119028743758244E-2</v>
      </c>
      <c r="AG89" s="336">
        <f t="shared" si="134"/>
        <v>1.298057294325496E-2</v>
      </c>
      <c r="AH89" s="336">
        <f t="shared" si="134"/>
        <v>1.2849160469909559E-2</v>
      </c>
      <c r="AI89" s="336">
        <f t="shared" si="134"/>
        <v>1.271472874458863E-2</v>
      </c>
      <c r="AJ89" s="336">
        <f t="shared" si="134"/>
        <v>1.2601324776471667E-2</v>
      </c>
      <c r="AK89" s="336">
        <f t="shared" si="134"/>
        <v>1.2521013625474116E-2</v>
      </c>
      <c r="AL89" s="336">
        <f t="shared" si="134"/>
        <v>1.2437683930186714E-2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2.9776678223166701E-2</v>
      </c>
      <c r="N90" s="336">
        <f t="shared" si="135"/>
        <v>3.0025609128098579E-2</v>
      </c>
      <c r="O90" s="336">
        <f t="shared" si="135"/>
        <v>3.0196391593965703E-2</v>
      </c>
      <c r="P90" s="336">
        <f t="shared" si="135"/>
        <v>2.8435800338697585E-2</v>
      </c>
      <c r="Q90" s="336">
        <f t="shared" si="135"/>
        <v>3.0622662408755622E-2</v>
      </c>
      <c r="R90" s="336">
        <f t="shared" si="135"/>
        <v>2.9173520377950665E-2</v>
      </c>
      <c r="S90" s="336">
        <f t="shared" si="135"/>
        <v>3.159724642056997E-2</v>
      </c>
      <c r="T90" s="336">
        <f t="shared" si="135"/>
        <v>3.0473409436563115E-2</v>
      </c>
      <c r="U90" s="336">
        <f t="shared" si="135"/>
        <v>3.1452007110897018E-2</v>
      </c>
      <c r="V90" s="336">
        <f t="shared" si="135"/>
        <v>3.1173502309777685E-2</v>
      </c>
      <c r="W90" s="336">
        <f t="shared" si="135"/>
        <v>2.6742018399133087E-2</v>
      </c>
      <c r="X90" s="336">
        <f t="shared" si="135"/>
        <v>2.7414730442582896E-2</v>
      </c>
      <c r="Y90" s="336">
        <f t="shared" si="135"/>
        <v>2.7133767922591156E-2</v>
      </c>
      <c r="Z90" s="336">
        <f t="shared" si="135"/>
        <v>2.6958148688045934E-2</v>
      </c>
      <c r="AA90" s="336">
        <f t="shared" si="135"/>
        <v>2.6789777378773839E-2</v>
      </c>
      <c r="AB90" s="336">
        <f t="shared" si="135"/>
        <v>2.6593770777439026E-2</v>
      </c>
      <c r="AC90" s="336">
        <f t="shared" si="135"/>
        <v>2.6430705100866401E-2</v>
      </c>
      <c r="AD90" s="336">
        <f t="shared" si="135"/>
        <v>2.6281448270756489E-2</v>
      </c>
      <c r="AE90" s="336">
        <f t="shared" ref="AE90:AL90" si="136">AE43/AE$49</f>
        <v>2.6124639677003941E-2</v>
      </c>
      <c r="AF90" s="336">
        <f t="shared" si="136"/>
        <v>2.5975488215036879E-2</v>
      </c>
      <c r="AG90" s="336">
        <f t="shared" si="136"/>
        <v>2.5825367351041895E-2</v>
      </c>
      <c r="AH90" s="336">
        <f t="shared" si="136"/>
        <v>2.566051838090725E-2</v>
      </c>
      <c r="AI90" s="336">
        <f t="shared" si="136"/>
        <v>2.5525543788977124E-2</v>
      </c>
      <c r="AJ90" s="336">
        <f t="shared" si="136"/>
        <v>2.5405013042159467E-2</v>
      </c>
      <c r="AK90" s="336">
        <f t="shared" si="136"/>
        <v>2.529415994292079E-2</v>
      </c>
      <c r="AL90" s="336">
        <f t="shared" si="136"/>
        <v>2.5194563322018946E-2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0.11232271135295513</v>
      </c>
      <c r="N92" s="337">
        <f t="shared" si="137"/>
        <v>0.11394828601667382</v>
      </c>
      <c r="O92" s="337">
        <f t="shared" si="137"/>
        <v>0.11211853672755184</v>
      </c>
      <c r="P92" s="337">
        <f t="shared" si="137"/>
        <v>0.10991816912270992</v>
      </c>
      <c r="Q92" s="337">
        <f t="shared" si="137"/>
        <v>0.11257346847642849</v>
      </c>
      <c r="R92" s="337">
        <f t="shared" si="137"/>
        <v>0.10898551139149724</v>
      </c>
      <c r="S92" s="337">
        <f t="shared" si="137"/>
        <v>0.10650350129019419</v>
      </c>
      <c r="T92" s="337">
        <f t="shared" si="137"/>
        <v>0.1053910967173106</v>
      </c>
      <c r="U92" s="337">
        <f t="shared" si="137"/>
        <v>0.1048015572575281</v>
      </c>
      <c r="V92" s="337">
        <f t="shared" si="137"/>
        <v>0.10507493388325929</v>
      </c>
      <c r="W92" s="337">
        <f t="shared" si="137"/>
        <v>9.6918519420120738E-2</v>
      </c>
      <c r="X92" s="337">
        <f t="shared" si="137"/>
        <v>9.6500600919120397E-2</v>
      </c>
      <c r="Y92" s="337">
        <f t="shared" si="137"/>
        <v>9.6310732422341436E-2</v>
      </c>
      <c r="Z92" s="337">
        <f t="shared" si="137"/>
        <v>9.5812818866456706E-2</v>
      </c>
      <c r="AA92" s="337">
        <f t="shared" si="137"/>
        <v>9.5330761298016653E-2</v>
      </c>
      <c r="AB92" s="337">
        <f t="shared" si="137"/>
        <v>9.4748514057141756E-2</v>
      </c>
      <c r="AC92" s="337">
        <f t="shared" si="137"/>
        <v>9.4131867040512143E-2</v>
      </c>
      <c r="AD92" s="337">
        <f t="shared" si="137"/>
        <v>9.3501078798428325E-2</v>
      </c>
      <c r="AE92" s="337">
        <f t="shared" ref="AE92:AL92" si="138">AE45/AE$49</f>
        <v>9.2878933874548777E-2</v>
      </c>
      <c r="AF92" s="337">
        <f t="shared" si="138"/>
        <v>9.2277119527625892E-2</v>
      </c>
      <c r="AG92" s="337">
        <f t="shared" si="138"/>
        <v>9.1658792905299546E-2</v>
      </c>
      <c r="AH92" s="337">
        <f t="shared" si="138"/>
        <v>9.1070118932399441E-2</v>
      </c>
      <c r="AI92" s="337">
        <f t="shared" si="138"/>
        <v>9.0482698042570808E-2</v>
      </c>
      <c r="AJ92" s="337">
        <f t="shared" si="138"/>
        <v>8.9942941937388929E-2</v>
      </c>
      <c r="AK92" s="337">
        <f t="shared" si="138"/>
        <v>8.9343910890750389E-2</v>
      </c>
      <c r="AL92" s="337">
        <f t="shared" si="138"/>
        <v>8.8662908271836219E-2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1.2679666522670219E-2</v>
      </c>
      <c r="N93" s="336">
        <f t="shared" si="139"/>
        <v>1.2721427545637284E-2</v>
      </c>
      <c r="O93" s="336">
        <f t="shared" si="139"/>
        <v>1.2289662854085007E-2</v>
      </c>
      <c r="P93" s="336">
        <f t="shared" si="139"/>
        <v>1.1780971572422066E-2</v>
      </c>
      <c r="Q93" s="336">
        <f t="shared" si="139"/>
        <v>1.33876960872808E-2</v>
      </c>
      <c r="R93" s="336">
        <f t="shared" si="139"/>
        <v>1.2588193538162479E-2</v>
      </c>
      <c r="S93" s="336">
        <f t="shared" si="139"/>
        <v>1.291030152956424E-2</v>
      </c>
      <c r="T93" s="336">
        <f t="shared" si="139"/>
        <v>1.2090831958466747E-2</v>
      </c>
      <c r="U93" s="336">
        <f t="shared" si="139"/>
        <v>1.1422016468576549E-2</v>
      </c>
      <c r="V93" s="336">
        <f t="shared" si="139"/>
        <v>1.0931959688826522E-2</v>
      </c>
      <c r="W93" s="336">
        <f t="shared" si="139"/>
        <v>9.8737020531788049E-3</v>
      </c>
      <c r="X93" s="336">
        <f t="shared" si="139"/>
        <v>1.717487163652209E-2</v>
      </c>
      <c r="Y93" s="336">
        <f t="shared" si="139"/>
        <v>1.7354511231672073E-2</v>
      </c>
      <c r="Z93" s="336">
        <f t="shared" si="139"/>
        <v>1.7535944712005626E-2</v>
      </c>
      <c r="AA93" s="336">
        <f t="shared" si="139"/>
        <v>1.7701864867098103E-2</v>
      </c>
      <c r="AB93" s="336">
        <f t="shared" si="139"/>
        <v>1.7802411726244322E-2</v>
      </c>
      <c r="AC93" s="336">
        <f t="shared" si="139"/>
        <v>1.7865795111476738E-2</v>
      </c>
      <c r="AD93" s="336">
        <f t="shared" si="139"/>
        <v>1.7990064638432279E-2</v>
      </c>
      <c r="AE93" s="336">
        <f t="shared" ref="AE93:AL93" si="140">AE46/AE$49</f>
        <v>1.816265863353141E-2</v>
      </c>
      <c r="AF93" s="336">
        <f t="shared" si="140"/>
        <v>1.8344050609159702E-2</v>
      </c>
      <c r="AG93" s="336">
        <f t="shared" si="140"/>
        <v>1.8505265595220342E-2</v>
      </c>
      <c r="AH93" s="336">
        <f t="shared" si="140"/>
        <v>1.8651291537301551E-2</v>
      </c>
      <c r="AI93" s="336">
        <f t="shared" si="140"/>
        <v>1.8796201363219047E-2</v>
      </c>
      <c r="AJ93" s="336">
        <f t="shared" si="140"/>
        <v>1.8938390939882952E-2</v>
      </c>
      <c r="AK93" s="336">
        <f t="shared" si="140"/>
        <v>1.9072599426048185E-2</v>
      </c>
      <c r="AL93" s="336">
        <f t="shared" si="140"/>
        <v>1.921311064488461E-2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9.964304483028491E-2</v>
      </c>
      <c r="N94" s="336">
        <f t="shared" si="141"/>
        <v>0.10122685847103655</v>
      </c>
      <c r="O94" s="336">
        <f t="shared" si="141"/>
        <v>9.9828873873466853E-2</v>
      </c>
      <c r="P94" s="336">
        <f t="shared" si="141"/>
        <v>9.8137197550287852E-2</v>
      </c>
      <c r="Q94" s="336">
        <f t="shared" si="141"/>
        <v>9.9185772389147692E-2</v>
      </c>
      <c r="R94" s="336">
        <f t="shared" si="141"/>
        <v>9.639731785333476E-2</v>
      </c>
      <c r="S94" s="336">
        <f t="shared" si="141"/>
        <v>9.359319976062995E-2</v>
      </c>
      <c r="T94" s="336">
        <f t="shared" si="141"/>
        <v>9.3300264758843857E-2</v>
      </c>
      <c r="U94" s="336">
        <f t="shared" si="141"/>
        <v>9.3379540788951554E-2</v>
      </c>
      <c r="V94" s="336">
        <f t="shared" si="141"/>
        <v>9.414297419443278E-2</v>
      </c>
      <c r="W94" s="336">
        <f t="shared" si="141"/>
        <v>8.7044817366941932E-2</v>
      </c>
      <c r="X94" s="336">
        <f t="shared" si="141"/>
        <v>7.9325729282598303E-2</v>
      </c>
      <c r="Y94" s="336">
        <f t="shared" si="141"/>
        <v>7.8956221190669362E-2</v>
      </c>
      <c r="Z94" s="336">
        <f t="shared" si="141"/>
        <v>7.8276874154451087E-2</v>
      </c>
      <c r="AA94" s="336">
        <f t="shared" si="141"/>
        <v>7.762889643091854E-2</v>
      </c>
      <c r="AB94" s="336">
        <f t="shared" si="141"/>
        <v>7.6946102330897437E-2</v>
      </c>
      <c r="AC94" s="336">
        <f t="shared" si="141"/>
        <v>7.6266071929035395E-2</v>
      </c>
      <c r="AD94" s="336">
        <f t="shared" si="141"/>
        <v>7.5511014159996059E-2</v>
      </c>
      <c r="AE94" s="336">
        <f t="shared" ref="AE94:AL94" si="142">AE47/AE$49</f>
        <v>7.4716275241017371E-2</v>
      </c>
      <c r="AF94" s="336">
        <f t="shared" si="142"/>
        <v>7.3933068918466183E-2</v>
      </c>
      <c r="AG94" s="336">
        <f t="shared" si="142"/>
        <v>7.3153527310079208E-2</v>
      </c>
      <c r="AH94" s="336">
        <f t="shared" si="142"/>
        <v>7.241882739509789E-2</v>
      </c>
      <c r="AI94" s="336">
        <f t="shared" si="142"/>
        <v>7.1686496679351758E-2</v>
      </c>
      <c r="AJ94" s="336">
        <f t="shared" si="142"/>
        <v>7.100455099750598E-2</v>
      </c>
      <c r="AK94" s="336">
        <f t="shared" si="142"/>
        <v>7.027131146470221E-2</v>
      </c>
      <c r="AL94" s="336">
        <f t="shared" si="142"/>
        <v>6.9449797626951609E-2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Oxfordshire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Oxfordshire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Oxfordshire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Oxfordshire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Oxfordshire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Oxfordshire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Oxfordshire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Oxfordshire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Oxfordshire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Oxfordshire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Oxfordshire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Oxfordshire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Oxfordshire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7.2272385279068274</v>
      </c>
      <c r="Y4" s="11">
        <f>'Occ T1'!D8-'Occ T1'!C8</f>
        <v>-0.23424722193203706</v>
      </c>
      <c r="Z4" s="11">
        <f>'Occ T1'!E8-'Occ T1'!D8</f>
        <v>-2.2411463131304927</v>
      </c>
      <c r="AA4" s="11">
        <f>'Occ T1'!F8-'Occ T1'!E8</f>
        <v>4.9862907133195549</v>
      </c>
      <c r="AB4" s="11">
        <f>'Occ T1'!D8-'Occ T1'!B8</f>
        <v>6.9929913059747904</v>
      </c>
      <c r="AC4" s="11">
        <f>'Occ T1'!F8-'Occ T1'!D8</f>
        <v>2.7451444001890621</v>
      </c>
    </row>
    <row r="5" spans="1:29" x14ac:dyDescent="0.2">
      <c r="W5" s="10" t="str">
        <f>name!E5</f>
        <v>Professional occupations</v>
      </c>
      <c r="X5" s="11">
        <f>'Occ T1'!C9-'Occ T1'!B9</f>
        <v>12.867845235997336</v>
      </c>
      <c r="Y5" s="11">
        <f>'Occ T1'!D9-'Occ T1'!C9</f>
        <v>1.4573100344998977</v>
      </c>
      <c r="Z5" s="11">
        <f>'Occ T1'!E9-'Occ T1'!D9</f>
        <v>7.5791821315451671</v>
      </c>
      <c r="AA5" s="11">
        <f>'Occ T1'!F9-'Occ T1'!E9</f>
        <v>11.117580250020509</v>
      </c>
      <c r="AB5" s="11">
        <f>'Occ T1'!D9-'Occ T1'!B9</f>
        <v>14.325155270497234</v>
      </c>
      <c r="AC5" s="11">
        <f>'Occ T1'!F9-'Occ T1'!D9</f>
        <v>18.696762381565676</v>
      </c>
    </row>
    <row r="6" spans="1:29" x14ac:dyDescent="0.2">
      <c r="W6" s="10" t="str">
        <f>name!E6</f>
        <v>Associate professional occupations</v>
      </c>
      <c r="X6" s="11">
        <f>'Occ T1'!C10-'Occ T1'!B10</f>
        <v>3.7038598595094356</v>
      </c>
      <c r="Y6" s="11">
        <f>'Occ T1'!D10-'Occ T1'!C10</f>
        <v>1.6196716779486025</v>
      </c>
      <c r="Z6" s="11">
        <f>'Occ T1'!E10-'Occ T1'!D10</f>
        <v>2.8445494269746803</v>
      </c>
      <c r="AA6" s="11">
        <f>'Occ T1'!F10-'Occ T1'!E10</f>
        <v>5.2681103933986577</v>
      </c>
      <c r="AB6" s="11">
        <f>'Occ T1'!D10-'Occ T1'!B10</f>
        <v>5.3235315374580381</v>
      </c>
      <c r="AC6" s="11">
        <f>'Occ T1'!F10-'Occ T1'!D10</f>
        <v>8.112659820373338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-1.1556443394998865</v>
      </c>
      <c r="Y7" s="11">
        <f>'Occ T1'!D11-'Occ T1'!C11</f>
        <v>-3.6557517557511687E-3</v>
      </c>
      <c r="Z7" s="11">
        <f>'Occ T1'!E11-'Occ T1'!D11</f>
        <v>-0.21603614397751869</v>
      </c>
      <c r="AA7" s="11">
        <f>'Occ T1'!F11-'Occ T1'!E11</f>
        <v>-3.6673818438393297</v>
      </c>
      <c r="AB7" s="11">
        <f>'Occ T1'!D11-'Occ T1'!B11</f>
        <v>-1.1593000912556377</v>
      </c>
      <c r="AC7" s="11">
        <f>'Occ T1'!F11-'Occ T1'!D11</f>
        <v>-3.8834179878168484</v>
      </c>
    </row>
    <row r="8" spans="1:29" x14ac:dyDescent="0.2">
      <c r="W8" s="10" t="str">
        <f>name!E8</f>
        <v>Skilled trades occupations</v>
      </c>
      <c r="X8" s="11">
        <f>'Occ T1'!C12-'Occ T1'!B12</f>
        <v>0.98335553131722264</v>
      </c>
      <c r="Y8" s="11">
        <f>'Occ T1'!D12-'Occ T1'!C12</f>
        <v>-4.7233979251280402</v>
      </c>
      <c r="Z8" s="11">
        <f>'Occ T1'!E12-'Occ T1'!D12</f>
        <v>1.2435289280843591</v>
      </c>
      <c r="AA8" s="11">
        <f>'Occ T1'!F12-'Occ T1'!E12</f>
        <v>-0.34035296984770014</v>
      </c>
      <c r="AB8" s="11">
        <f>'Occ T1'!D12-'Occ T1'!B12</f>
        <v>-3.7400423938108176</v>
      </c>
      <c r="AC8" s="11">
        <f>'Occ T1'!F12-'Occ T1'!D12</f>
        <v>0.90317595823665897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1.9405019297509583</v>
      </c>
      <c r="Y9" s="11">
        <f>'Occ T1'!D13-'Occ T1'!C13</f>
        <v>-2.8469698563372461</v>
      </c>
      <c r="Z9" s="11">
        <f>'Occ T1'!E13-'Occ T1'!D13</f>
        <v>0.49220556937601145</v>
      </c>
      <c r="AA9" s="11">
        <f>'Occ T1'!F13-'Occ T1'!E13</f>
        <v>2.4824919350820522</v>
      </c>
      <c r="AB9" s="11">
        <f>'Occ T1'!D13-'Occ T1'!B13</f>
        <v>-0.90646792658628783</v>
      </c>
      <c r="AC9" s="11">
        <f>'Occ T1'!F13-'Occ T1'!D13</f>
        <v>2.9746975044580637</v>
      </c>
    </row>
    <row r="10" spans="1:29" x14ac:dyDescent="0.2">
      <c r="W10" s="10" t="str">
        <f>name!E10</f>
        <v>Sales and customer service occupations</v>
      </c>
      <c r="X10" s="11">
        <f>'Occ T1'!C14-'Occ T1'!B14</f>
        <v>0.82158379657598957</v>
      </c>
      <c r="Y10" s="11">
        <f>'Occ T1'!D14-'Occ T1'!C14</f>
        <v>-2.1325253824741708E-2</v>
      </c>
      <c r="Z10" s="11">
        <f>'Occ T1'!E14-'Occ T1'!D14</f>
        <v>0.53057515446585057</v>
      </c>
      <c r="AA10" s="11">
        <f>'Occ T1'!F14-'Occ T1'!E14</f>
        <v>0.26410177202219742</v>
      </c>
      <c r="AB10" s="11">
        <f>'Occ T1'!D14-'Occ T1'!B14</f>
        <v>0.80025854275124786</v>
      </c>
      <c r="AC10" s="11">
        <f>'Occ T1'!F14-'Occ T1'!D14</f>
        <v>0.794676926488048</v>
      </c>
    </row>
    <row r="11" spans="1:29" x14ac:dyDescent="0.2">
      <c r="W11" s="10" t="str">
        <f>name!E11</f>
        <v>Process, plant and machine operatives</v>
      </c>
      <c r="X11" s="11">
        <f>'Occ T1'!C15-'Occ T1'!B15</f>
        <v>2.0784825117773806</v>
      </c>
      <c r="Y11" s="11">
        <f>'Occ T1'!D15-'Occ T1'!C15</f>
        <v>-3.0858890828591825</v>
      </c>
      <c r="Z11" s="11">
        <f>'Occ T1'!E15-'Occ T1'!D15</f>
        <v>0.57566561170668251</v>
      </c>
      <c r="AA11" s="11">
        <f>'Occ T1'!F15-'Occ T1'!E15</f>
        <v>-0.45178479071452315</v>
      </c>
      <c r="AB11" s="11">
        <f>'Occ T1'!D15-'Occ T1'!B15</f>
        <v>-1.0074065710818019</v>
      </c>
      <c r="AC11" s="11">
        <f>'Occ T1'!F15-'Occ T1'!D15</f>
        <v>0.12388082099215936</v>
      </c>
    </row>
    <row r="12" spans="1:29" x14ac:dyDescent="0.2">
      <c r="W12" s="10" t="str">
        <f>name!E12</f>
        <v>Elementary occupations</v>
      </c>
      <c r="X12" s="11">
        <f>'Occ T1'!C16-'Occ T1'!B16</f>
        <v>1.5667769466648735</v>
      </c>
      <c r="Y12" s="11">
        <f>'Occ T1'!D16-'Occ T1'!C16</f>
        <v>-4.782496620611262</v>
      </c>
      <c r="Z12" s="11">
        <f>'Occ T1'!E16-'Occ T1'!D16</f>
        <v>0.11547563495493307</v>
      </c>
      <c r="AA12" s="11">
        <f>'Occ T1'!F16-'Occ T1'!E16</f>
        <v>-0.99005545944125117</v>
      </c>
      <c r="AB12" s="11">
        <f>'Occ T1'!D16-'Occ T1'!B16</f>
        <v>-3.2157196739463885</v>
      </c>
      <c r="AC12" s="11">
        <f>'Occ T1'!F16-'Occ T1'!D16</f>
        <v>-0.8745798244863181</v>
      </c>
    </row>
    <row r="14" spans="1:29" x14ac:dyDescent="0.2">
      <c r="W14" s="10" t="str">
        <f>name!E3</f>
        <v>All occupations</v>
      </c>
      <c r="X14" s="11">
        <f>'Occ T1'!C18-'Occ T1'!B18</f>
        <v>30.034000000000106</v>
      </c>
      <c r="Y14" s="11">
        <f>'Occ T1'!D18-'Occ T1'!C18</f>
        <v>-12.620999999999754</v>
      </c>
      <c r="Z14" s="11">
        <f>'Occ T1'!E18-'Occ T1'!D18</f>
        <v>10.923999999999637</v>
      </c>
      <c r="AA14" s="11">
        <f>'Occ T1'!F18-'Occ T1'!E18</f>
        <v>18.66900000000021</v>
      </c>
      <c r="AB14" s="11">
        <f>'Occ T1'!D18-'Occ T1'!B18</f>
        <v>17.413000000000352</v>
      </c>
      <c r="AC14" s="11">
        <f>'Occ T1'!F18-'Occ T1'!D18</f>
        <v>29.592999999999847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Oxfordshire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2.7451444001890621</v>
      </c>
      <c r="O3" s="11">
        <f>'Occ T1'!AB64</f>
        <v>2.6165951130772207</v>
      </c>
      <c r="P3" s="11">
        <f>'Occ T1'!Q64</f>
        <v>0.1285492871117988</v>
      </c>
    </row>
    <row r="4" spans="1:16" x14ac:dyDescent="0.2">
      <c r="M4" s="10" t="str">
        <f>name!E5</f>
        <v>Professional occupations</v>
      </c>
      <c r="N4" s="11">
        <f>'Occ T1'!F65</f>
        <v>18.696762381565676</v>
      </c>
      <c r="O4" s="11">
        <f>'Occ T1'!AB65</f>
        <v>8.06134115385386</v>
      </c>
      <c r="P4" s="11">
        <f>'Occ T1'!Q65</f>
        <v>10.635421227711866</v>
      </c>
    </row>
    <row r="5" spans="1:16" x14ac:dyDescent="0.2">
      <c r="M5" s="10" t="str">
        <f>name!E6</f>
        <v>Associate professional occupations</v>
      </c>
      <c r="N5" s="11">
        <f>'Occ T1'!F66</f>
        <v>8.112659820373338</v>
      </c>
      <c r="O5" s="11">
        <f>'Occ T1'!AB66</f>
        <v>7.9614972786356688</v>
      </c>
      <c r="P5" s="11">
        <f>'Occ T1'!Q66</f>
        <v>0.15116254173770827</v>
      </c>
    </row>
    <row r="6" spans="1:16" x14ac:dyDescent="0.2">
      <c r="M6" s="10" t="str">
        <f>name!E7</f>
        <v>Administrative and secretarial occupations</v>
      </c>
      <c r="N6" s="11">
        <f>'Occ T1'!F67</f>
        <v>-3.8834179878168484</v>
      </c>
      <c r="O6" s="11">
        <f>'Occ T1'!AB67</f>
        <v>-5.0762341672357039</v>
      </c>
      <c r="P6" s="11">
        <f>'Occ T1'!Q67</f>
        <v>1.192816179418843</v>
      </c>
    </row>
    <row r="7" spans="1:16" x14ac:dyDescent="0.2">
      <c r="M7" s="10" t="str">
        <f>name!E8</f>
        <v>Skilled trades occupations</v>
      </c>
      <c r="N7" s="11">
        <f>'Occ T1'!F68</f>
        <v>0.90317595823665897</v>
      </c>
      <c r="O7" s="11">
        <f>'Occ T1'!AB68</f>
        <v>1.2709122140951781</v>
      </c>
      <c r="P7" s="11">
        <f>'Occ T1'!Q68</f>
        <v>-0.36773625585850311</v>
      </c>
    </row>
    <row r="8" spans="1:16" x14ac:dyDescent="0.2">
      <c r="M8" s="10" t="str">
        <f>name!E9</f>
        <v>Caring, leisure and other service occupations</v>
      </c>
      <c r="N8" s="11">
        <f>'Occ T1'!F69</f>
        <v>2.9746975044580637</v>
      </c>
      <c r="O8" s="11">
        <f>'Occ T1'!AB69</f>
        <v>0.6395347180778046</v>
      </c>
      <c r="P8" s="11">
        <f>'Occ T1'!Q69</f>
        <v>2.3351627863803159</v>
      </c>
    </row>
    <row r="9" spans="1:16" x14ac:dyDescent="0.2">
      <c r="M9" s="10" t="str">
        <f>name!E10</f>
        <v>Sales and customer service occupations</v>
      </c>
      <c r="N9" s="11">
        <f>'Occ T1'!F70</f>
        <v>0.794676926488048</v>
      </c>
      <c r="O9" s="11">
        <f>'Occ T1'!AB70</f>
        <v>-0.44425289484462738</v>
      </c>
      <c r="P9" s="11">
        <f>'Occ T1'!Q70</f>
        <v>1.2389298213325954</v>
      </c>
    </row>
    <row r="10" spans="1:16" x14ac:dyDescent="0.2">
      <c r="M10" s="10" t="str">
        <f>name!E11</f>
        <v>Process, plant and machine operatives</v>
      </c>
      <c r="N10" s="11">
        <f>'Occ T1'!F71</f>
        <v>0.12388082099215936</v>
      </c>
      <c r="O10" s="11">
        <f>'Occ T1'!AB71</f>
        <v>0.61273591273011707</v>
      </c>
      <c r="P10" s="11">
        <f>'Occ T1'!Q71</f>
        <v>-0.48885509173796926</v>
      </c>
    </row>
    <row r="11" spans="1:16" x14ac:dyDescent="0.2">
      <c r="M11" s="10" t="str">
        <f>name!E12</f>
        <v>Elementary occupations</v>
      </c>
      <c r="N11" s="11">
        <f>'Occ T1'!F72</f>
        <v>-0.8745798244863181</v>
      </c>
      <c r="O11" s="11">
        <f>'Occ T1'!AB72</f>
        <v>-0.97590511389245194</v>
      </c>
      <c r="P11" s="11">
        <f>'Occ T1'!Q72</f>
        <v>0.10132528940608765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29.592999999999847</v>
      </c>
      <c r="O13" s="11">
        <f>'Occ T1'!AB74</f>
        <v>14.666224214497106</v>
      </c>
      <c r="P13" s="11">
        <f>'Occ T1'!Q74</f>
        <v>14.926775785502741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Oxfordshire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1.3198341544082357</v>
      </c>
      <c r="O3" s="11">
        <f>'Occ T5'!H44</f>
        <v>1.5686133444897994</v>
      </c>
      <c r="P3" s="11">
        <f>'Occ T5'!G44</f>
        <v>-0.14330309870898361</v>
      </c>
    </row>
    <row r="4" spans="1:16" x14ac:dyDescent="0.2">
      <c r="M4" s="10" t="str">
        <f>name!E5</f>
        <v>Professional occupations</v>
      </c>
      <c r="N4" s="11">
        <f>'Occ T5'!I45</f>
        <v>0.37954547954583262</v>
      </c>
      <c r="O4" s="11">
        <f>'Occ T5'!H45</f>
        <v>3.812365879380561</v>
      </c>
      <c r="P4" s="11">
        <f>'Occ T5'!G45</f>
        <v>14.504851022639329</v>
      </c>
    </row>
    <row r="5" spans="1:16" x14ac:dyDescent="0.2">
      <c r="M5" s="10" t="str">
        <f>name!E6</f>
        <v>Associate professional occupations</v>
      </c>
      <c r="N5" s="11">
        <f>'Occ T5'!I46</f>
        <v>0.71155676512056232</v>
      </c>
      <c r="O5" s="11">
        <f>'Occ T5'!H46</f>
        <v>2.5297195629239102</v>
      </c>
      <c r="P5" s="11">
        <f>'Occ T5'!G46</f>
        <v>4.8713834923288957</v>
      </c>
    </row>
    <row r="6" spans="1:16" x14ac:dyDescent="0.2">
      <c r="M6" s="10" t="str">
        <f>name!E7</f>
        <v>Administrative and secretarial occupations</v>
      </c>
      <c r="N6" s="11">
        <f>'Occ T5'!I47</f>
        <v>9.0876812293834597E-2</v>
      </c>
      <c r="O6" s="11">
        <f>'Occ T5'!H47</f>
        <v>-2.6708584399661568</v>
      </c>
      <c r="P6" s="11">
        <f>'Occ T5'!G47</f>
        <v>-1.3034363601444952</v>
      </c>
    </row>
    <row r="7" spans="1:16" x14ac:dyDescent="0.2">
      <c r="M7" s="10" t="str">
        <f>name!E8</f>
        <v>Skilled trades occupations</v>
      </c>
      <c r="N7" s="11">
        <f>'Occ T5'!I48</f>
        <v>1.8752138604426083</v>
      </c>
      <c r="O7" s="11">
        <f>'Occ T5'!H48</f>
        <v>1.0440954142085932</v>
      </c>
      <c r="P7" s="11">
        <f>'Occ T5'!G48</f>
        <v>-2.016133316414523</v>
      </c>
    </row>
    <row r="8" spans="1:16" x14ac:dyDescent="0.2">
      <c r="M8" s="10" t="str">
        <f>name!E9</f>
        <v>Caring, leisure and other service occupations</v>
      </c>
      <c r="N8" s="11">
        <f>'Occ T5'!I49</f>
        <v>0.66867238835691545</v>
      </c>
      <c r="O8" s="11">
        <f>'Occ T5'!H49</f>
        <v>-0.23301313812742563</v>
      </c>
      <c r="P8" s="11">
        <f>'Occ T5'!G49</f>
        <v>2.5390382542286289</v>
      </c>
    </row>
    <row r="9" spans="1:16" x14ac:dyDescent="0.2">
      <c r="M9" s="10" t="str">
        <f>name!E10</f>
        <v>Sales and customer service occupations</v>
      </c>
      <c r="N9" s="11">
        <f>'Occ T5'!I50</f>
        <v>-0.18058951052500904</v>
      </c>
      <c r="O9" s="11">
        <f>'Occ T5'!H50</f>
        <v>0.79978271903267384</v>
      </c>
      <c r="P9" s="11">
        <f>'Occ T5'!G50</f>
        <v>0.17548371798029194</v>
      </c>
    </row>
    <row r="10" spans="1:16" x14ac:dyDescent="0.2">
      <c r="M10" s="10" t="str">
        <f>name!E11</f>
        <v>Process, plant and machine operatives</v>
      </c>
      <c r="N10" s="11">
        <f>'Occ T5'!I51</f>
        <v>0.66372776210635998</v>
      </c>
      <c r="O10" s="11">
        <f>'Occ T5'!H51</f>
        <v>0.99528917826474927</v>
      </c>
      <c r="P10" s="11">
        <f>'Occ T5'!G51</f>
        <v>-1.5351361193789863</v>
      </c>
    </row>
    <row r="11" spans="1:16" x14ac:dyDescent="0.2">
      <c r="M11" s="10" t="str">
        <f>name!E12</f>
        <v>Elementary occupations</v>
      </c>
      <c r="N11" s="11">
        <f>'Occ T5'!I52</f>
        <v>0.75650564292933886</v>
      </c>
      <c r="O11" s="11">
        <f>'Occ T5'!H52</f>
        <v>-2.6115451706282755</v>
      </c>
      <c r="P11" s="11">
        <f>'Occ T5'!G52</f>
        <v>0.98045970321257769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6.2853433546786803</v>
      </c>
      <c r="O13" s="11">
        <f>'Occ T5'!H54</f>
        <v>5.2344493495784263</v>
      </c>
      <c r="P13" s="11">
        <f>'Occ T5'!G54</f>
        <v>18.073207295742719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0.40080851154843922</v>
      </c>
      <c r="O18" s="11">
        <f>'Occ T5'!AN44</f>
        <v>1.3887052161218687</v>
      </c>
      <c r="P18" s="11">
        <f>'Occ T5'!AM44</f>
        <v>0.82708138540690435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0.71660916528794338</v>
      </c>
      <c r="O19" s="11">
        <f>'Occ T5'!AN45</f>
        <v>1.8013346150209202</v>
      </c>
      <c r="P19" s="11">
        <f>'Occ T5'!AM45</f>
        <v>5.5433973735449342</v>
      </c>
    </row>
    <row r="20" spans="13:16" x14ac:dyDescent="0.2">
      <c r="M20" s="10" t="str">
        <f t="shared" si="0"/>
        <v>Associate professional occupations</v>
      </c>
      <c r="N20" s="11">
        <f>'Occ T5'!AO46</f>
        <v>0.33843917665988865</v>
      </c>
      <c r="O20" s="11">
        <f>'Occ T5'!AN46</f>
        <v>2.3286705044973832</v>
      </c>
      <c r="P20" s="11">
        <f>'Occ T5'!AM46</f>
        <v>5.2943875974784032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-0.11871852580252296</v>
      </c>
      <c r="O21" s="11">
        <f>'Occ T5'!AN47</f>
        <v>-2.3900740012909214</v>
      </c>
      <c r="P21" s="11">
        <f>'Occ T5'!AM47</f>
        <v>-2.5674416401422402</v>
      </c>
    </row>
    <row r="22" spans="13:16" x14ac:dyDescent="0.2">
      <c r="M22" s="10" t="str">
        <f t="shared" si="0"/>
        <v>Skilled trades occupations</v>
      </c>
      <c r="N22" s="11">
        <f>'Occ T5'!AO48</f>
        <v>0.38015781830092799</v>
      </c>
      <c r="O22" s="11">
        <f>'Occ T5'!AN48</f>
        <v>0.39437750784985237</v>
      </c>
      <c r="P22" s="11">
        <f>'Occ T5'!AM48</f>
        <v>0.49637688794439949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0.41357565332808388</v>
      </c>
      <c r="O23" s="11">
        <f>'Occ T5'!AN49</f>
        <v>-1.2999068582276472</v>
      </c>
      <c r="P23" s="11">
        <f>'Occ T5'!AM49</f>
        <v>1.5258659229773386</v>
      </c>
    </row>
    <row r="24" spans="13:16" x14ac:dyDescent="0.2">
      <c r="M24" s="10" t="str">
        <f t="shared" si="0"/>
        <v>Sales and customer service occupations</v>
      </c>
      <c r="N24" s="11">
        <f>'Occ T5'!AO50</f>
        <v>-0.15909430503286986</v>
      </c>
      <c r="O24" s="11">
        <f>'Occ T5'!AN50</f>
        <v>4.6546693204573941E-2</v>
      </c>
      <c r="P24" s="11">
        <f>'Occ T5'!AM50</f>
        <v>-0.3317052830163254</v>
      </c>
    </row>
    <row r="25" spans="13:16" x14ac:dyDescent="0.2">
      <c r="M25" s="10" t="str">
        <f t="shared" si="0"/>
        <v>Process, plant and machine operatives</v>
      </c>
      <c r="N25" s="11">
        <f>'Occ T5'!AO51</f>
        <v>8.4325099912209489E-2</v>
      </c>
      <c r="O25" s="11">
        <f>'Occ T5'!AN51</f>
        <v>0.52449823836483267</v>
      </c>
      <c r="P25" s="11">
        <f>'Occ T5'!AM51</f>
        <v>3.9125744530720263E-3</v>
      </c>
    </row>
    <row r="26" spans="13:16" x14ac:dyDescent="0.2">
      <c r="M26" s="10" t="str">
        <f t="shared" si="0"/>
        <v>Elementary occupations</v>
      </c>
      <c r="N26" s="11">
        <f>'Occ T5'!AO52</f>
        <v>0.35210026022349195</v>
      </c>
      <c r="O26" s="11">
        <f>'Occ T5'!AN52</f>
        <v>-2.0196720323215462</v>
      </c>
      <c r="P26" s="11">
        <f>'Occ T5'!AM52</f>
        <v>0.6916666582056008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2.4082028544255856</v>
      </c>
      <c r="O28" s="11">
        <f>'Occ T5'!AN54</f>
        <v>0.77447988321934247</v>
      </c>
      <c r="P28" s="11">
        <f>'Occ T5'!AM54</f>
        <v>11.483541476852068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0.91902564285978805</v>
      </c>
      <c r="O33" s="11">
        <f>'Occ T5'!X44</f>
        <v>0.17990812836793069</v>
      </c>
      <c r="P33" s="11">
        <f>'Occ T5'!W44</f>
        <v>-0.97038448411589329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-0.33706368574211343</v>
      </c>
      <c r="O34" s="11">
        <f>'Occ T5'!X45</f>
        <v>2.0110312643596355</v>
      </c>
      <c r="P34" s="11">
        <f>'Occ T5'!W45</f>
        <v>8.9614536490943593</v>
      </c>
    </row>
    <row r="35" spans="1:16" x14ac:dyDescent="0.2">
      <c r="M35" s="10" t="str">
        <f t="shared" si="1"/>
        <v>Associate professional occupations</v>
      </c>
      <c r="N35" s="11">
        <f>'Occ T5'!Y46</f>
        <v>0.37311758846067056</v>
      </c>
      <c r="O35" s="11">
        <f>'Occ T5'!X46</f>
        <v>0.20104905842652698</v>
      </c>
      <c r="P35" s="11">
        <f>'Occ T5'!W46</f>
        <v>-0.4230041051494986</v>
      </c>
    </row>
    <row r="36" spans="1:16" x14ac:dyDescent="0.2">
      <c r="M36" s="10" t="str">
        <f t="shared" si="1"/>
        <v>Administrative and secretarial occupations</v>
      </c>
      <c r="N36" s="11">
        <f>'Occ T5'!Y47</f>
        <v>0.20959533809635811</v>
      </c>
      <c r="O36" s="11">
        <f>'Occ T5'!X47</f>
        <v>-0.2807844386752405</v>
      </c>
      <c r="P36" s="11">
        <f>'Occ T5'!W47</f>
        <v>1.2640052799977308</v>
      </c>
    </row>
    <row r="37" spans="1:16" x14ac:dyDescent="0.2">
      <c r="M37" s="10" t="str">
        <f t="shared" si="1"/>
        <v>Skilled trades occupations</v>
      </c>
      <c r="N37" s="11">
        <f>'Occ T5'!Y48</f>
        <v>1.4950560421416803</v>
      </c>
      <c r="O37" s="11">
        <f>'Occ T5'!X48</f>
        <v>0.64971790635873994</v>
      </c>
      <c r="P37" s="11">
        <f>'Occ T5'!W48</f>
        <v>-2.5125102043589358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0.25509673502883201</v>
      </c>
      <c r="O38" s="11">
        <f>'Occ T5'!X49</f>
        <v>1.0668937201002202</v>
      </c>
      <c r="P38" s="11">
        <f>'Occ T5'!W49</f>
        <v>1.0131723312512744</v>
      </c>
    </row>
    <row r="39" spans="1:16" x14ac:dyDescent="0.2">
      <c r="M39" s="10" t="str">
        <f t="shared" si="1"/>
        <v>Sales and customer service occupations</v>
      </c>
      <c r="N39" s="11">
        <f>'Occ T5'!Y50</f>
        <v>-2.1495205492139902E-2</v>
      </c>
      <c r="O39" s="11">
        <f>'Occ T5'!X50</f>
        <v>0.75323602582810256</v>
      </c>
      <c r="P39" s="11">
        <f>'Occ T5'!W50</f>
        <v>0.50718900099662179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Oxfordshire</v>
      </c>
      <c r="M40" s="10" t="str">
        <f t="shared" si="1"/>
        <v>Process, plant and machine operatives</v>
      </c>
      <c r="N40" s="11">
        <f>'Occ T5'!Y51</f>
        <v>0.57940266219415415</v>
      </c>
      <c r="O40" s="11">
        <f>'Occ T5'!X51</f>
        <v>0.4707909398999135</v>
      </c>
      <c r="P40" s="11">
        <f>'Occ T5'!W51</f>
        <v>-1.5390486938320489</v>
      </c>
    </row>
    <row r="41" spans="1:16" x14ac:dyDescent="0.2">
      <c r="M41" s="10" t="str">
        <f t="shared" si="1"/>
        <v>Elementary occupations</v>
      </c>
      <c r="N41" s="11">
        <f>'Occ T5'!Y52</f>
        <v>0.40440538270584692</v>
      </c>
      <c r="O41" s="11">
        <f>'Occ T5'!X52</f>
        <v>-0.59187313830672572</v>
      </c>
      <c r="P41" s="11">
        <f>'Occ T5'!W52</f>
        <v>0.28879304500697245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3.8771405002530841</v>
      </c>
      <c r="O43" s="11">
        <f>'Occ T5'!X54</f>
        <v>4.4599694663591052</v>
      </c>
      <c r="P43" s="11">
        <f>'Occ T5'!W54</f>
        <v>6.5896658188905519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Oxfordshire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Oxfordshire, Oxfordshire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6.4829364102470031</v>
      </c>
      <c r="C5" s="11">
        <f>HLOOKUP(C$3,'Qual F1'!$M$4:$BW$14,11,FALSE)</f>
        <v>8.084642467924315</v>
      </c>
      <c r="D5" s="11">
        <f>HLOOKUP(D$3,'Qual F1'!$M$4:$BW$14,11,FALSE)</f>
        <v>8.5514838721874042</v>
      </c>
      <c r="E5" s="11">
        <f>HLOOKUP(E$3,'Qual F1'!$M$4:$BW$14,11,FALSE)</f>
        <v>9.7882822275541095</v>
      </c>
      <c r="F5" s="11">
        <f>HLOOKUP(F$3,'Qual F1'!$M$4:$BW$14,11,FALSE)</f>
        <v>12.353842354114013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43.997906498789199</v>
      </c>
      <c r="C6" s="11">
        <f>HLOOKUP(C$3,'Qual F1'!$M$4:$BW$14,10,FALSE)</f>
        <v>55.706548923814886</v>
      </c>
      <c r="D6" s="11">
        <f>HLOOKUP(D$3,'Qual F1'!$M$4:$BW$14,10,FALSE)</f>
        <v>58.871904940955908</v>
      </c>
      <c r="E6" s="11">
        <f>HLOOKUP(E$3,'Qual F1'!$M$4:$BW$14,10,FALSE)</f>
        <v>67.879602623079123</v>
      </c>
      <c r="F6" s="11">
        <f>HLOOKUP(F$3,'Qual F1'!$M$4:$BW$14,10,FALSE)</f>
        <v>86.005614984046971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85.692267291958586</v>
      </c>
      <c r="C7" s="11">
        <f>HLOOKUP(C$3,'Qual F1'!$M$4:$BW$14,9,FALSE)</f>
        <v>97.584822020407586</v>
      </c>
      <c r="D7" s="11">
        <f>HLOOKUP(D$3,'Qual F1'!$M$4:$BW$14,9,FALSE)</f>
        <v>95.634834180688969</v>
      </c>
      <c r="E7" s="11">
        <f>HLOOKUP(E$3,'Qual F1'!$M$4:$BW$14,9,FALSE)</f>
        <v>101.81619466138041</v>
      </c>
      <c r="F7" s="11">
        <f>HLOOKUP(F$3,'Qual F1'!$M$4:$BW$14,9,FALSE)</f>
        <v>116.45175032377905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24.03681284382554</v>
      </c>
      <c r="C8" s="11">
        <f>HLOOKUP(C$3,'Qual F1'!$M$4:$BW$14,8,FALSE)</f>
        <v>25.797925856959285</v>
      </c>
      <c r="D8" s="11">
        <f>HLOOKUP(D$3,'Qual F1'!$M$4:$BW$14,8,FALSE)</f>
        <v>25.317819264401006</v>
      </c>
      <c r="E8" s="11">
        <f>HLOOKUP(E$3,'Qual F1'!$M$4:$BW$14,8,FALSE)</f>
        <v>25.304624265354331</v>
      </c>
      <c r="F8" s="11">
        <f>HLOOKUP(F$3,'Qual F1'!$M$4:$BW$14,8,FALSE)</f>
        <v>28.273796800592198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23.117798863522847</v>
      </c>
      <c r="C9" s="11">
        <f>HLOOKUP(C$3,'Qual F1'!$M$4:$BW$14,7,FALSE)</f>
        <v>26.406267811036219</v>
      </c>
      <c r="D9" s="11">
        <f>HLOOKUP(D$3,'Qual F1'!$M$4:$BW$14,7,FALSE)</f>
        <v>26.151393212954456</v>
      </c>
      <c r="E9" s="11">
        <f>HLOOKUP(E$3,'Qual F1'!$M$4:$BW$14,7,FALSE)</f>
        <v>26.862016761144048</v>
      </c>
      <c r="F9" s="11">
        <f>HLOOKUP(F$3,'Qual F1'!$M$4:$BW$14,7,FALSE)</f>
        <v>30.59352907600212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80.641207538519822</v>
      </c>
      <c r="C10" s="11">
        <f>HLOOKUP(C$3,'Qual F1'!$M$4:$BW$14,6,FALSE)</f>
        <v>80.944617087265897</v>
      </c>
      <c r="D10" s="11">
        <f>HLOOKUP(D$3,'Qual F1'!$M$4:$BW$14,6,FALSE)</f>
        <v>83.51912716663071</v>
      </c>
      <c r="E10" s="11">
        <f>HLOOKUP(E$3,'Qual F1'!$M$4:$BW$14,6,FALSE)</f>
        <v>82.145805031660743</v>
      </c>
      <c r="F10" s="11">
        <f>HLOOKUP(F$3,'Qual F1'!$M$4:$BW$14,6,FALSE)</f>
        <v>82.396962500539729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76.193566187208802</v>
      </c>
      <c r="C11" s="11">
        <f>HLOOKUP(C$3,'Qual F1'!$M$4:$BW$14,5,FALSE)</f>
        <v>77.529929522933784</v>
      </c>
      <c r="D11" s="11">
        <f>HLOOKUP(D$3,'Qual F1'!$M$4:$BW$14,5,FALSE)</f>
        <v>70.378988102847899</v>
      </c>
      <c r="E11" s="11">
        <f>HLOOKUP(E$3,'Qual F1'!$M$4:$BW$14,5,FALSE)</f>
        <v>68.656556202088268</v>
      </c>
      <c r="F11" s="11">
        <f>HLOOKUP(F$3,'Qual F1'!$M$4:$BW$14,5,FALSE)</f>
        <v>58.210120552403133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51.816116389360921</v>
      </c>
      <c r="C12" s="11">
        <f>HLOOKUP(C$3,'Qual F1'!$M$4:$BW$14,4,FALSE)</f>
        <v>49.049353747359135</v>
      </c>
      <c r="D12" s="11">
        <f>HLOOKUP(D$3,'Qual F1'!$M$4:$BW$14,4,FALSE)</f>
        <v>42.117010510895469</v>
      </c>
      <c r="E12" s="11">
        <f>HLOOKUP(E$3,'Qual F1'!$M$4:$BW$14,4,FALSE)</f>
        <v>39.561224461518584</v>
      </c>
      <c r="F12" s="11">
        <f>HLOOKUP(F$3,'Qual F1'!$M$4:$BW$14,4,FALSE)</f>
        <v>26.711531875758126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14.366387976567594</v>
      </c>
      <c r="C13" s="11">
        <f>HLOOKUP(C$3,'Qual F1'!$M$4:$BW$14,3,FALSE)</f>
        <v>15.274892562298701</v>
      </c>
      <c r="D13" s="11">
        <f>HLOOKUP(D$3,'Qual F1'!$M$4:$BW$14,3,FALSE)</f>
        <v>13.215438748438636</v>
      </c>
      <c r="E13" s="11">
        <f>HLOOKUP(E$3,'Qual F1'!$M$4:$BW$14,3,FALSE)</f>
        <v>12.667693766220584</v>
      </c>
      <c r="F13" s="11">
        <f>HLOOKUP(F$3,'Qual F1'!$M$4:$BW$14,3,FALSE)</f>
        <v>12.353851532764581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406.34500000000025</v>
      </c>
      <c r="C15" s="11">
        <f t="shared" ref="C15:F15" si="0">SUM(C5:C13)</f>
        <v>436.37899999999985</v>
      </c>
      <c r="D15" s="11">
        <f t="shared" si="0"/>
        <v>423.75800000000038</v>
      </c>
      <c r="E15" s="11">
        <f t="shared" si="0"/>
        <v>434.68200000000019</v>
      </c>
      <c r="F15" s="11">
        <f t="shared" si="0"/>
        <v>453.35099999999989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1.5954266473678769</v>
      </c>
      <c r="C19" s="18">
        <f t="shared" si="1"/>
        <v>1.8526653363072736</v>
      </c>
      <c r="D19" s="18">
        <f t="shared" si="1"/>
        <v>2.0180111932252363</v>
      </c>
      <c r="E19" s="18">
        <f t="shared" si="1"/>
        <v>2.2518259848703432</v>
      </c>
      <c r="F19" s="18">
        <f t="shared" si="1"/>
        <v>2.7250060889055092</v>
      </c>
      <c r="G19" s="11"/>
    </row>
    <row r="20" spans="1:7" x14ac:dyDescent="0.2">
      <c r="A20" t="str">
        <f>$A6</f>
        <v>RQF7 Other higher degree</v>
      </c>
      <c r="B20" s="18">
        <f t="shared" si="1"/>
        <v>10.827721886276235</v>
      </c>
      <c r="C20" s="18">
        <f t="shared" si="1"/>
        <v>12.765634671653517</v>
      </c>
      <c r="D20" s="18">
        <f t="shared" si="1"/>
        <v>13.892812629131686</v>
      </c>
      <c r="E20" s="18">
        <f t="shared" si="1"/>
        <v>15.615922127688538</v>
      </c>
      <c r="F20" s="18">
        <f t="shared" si="1"/>
        <v>18.971087520276122</v>
      </c>
      <c r="G20" s="11"/>
    </row>
    <row r="21" spans="1:7" x14ac:dyDescent="0.2">
      <c r="A21" t="str">
        <f>$A7</f>
        <v>RQF6 First degree</v>
      </c>
      <c r="B21" s="18">
        <f t="shared" si="1"/>
        <v>21.088549703320709</v>
      </c>
      <c r="C21" s="18">
        <f t="shared" si="1"/>
        <v>22.362401036806908</v>
      </c>
      <c r="D21" s="18">
        <f t="shared" si="1"/>
        <v>22.56826636445539</v>
      </c>
      <c r="E21" s="18">
        <f t="shared" si="1"/>
        <v>23.423144887844529</v>
      </c>
      <c r="F21" s="18">
        <f t="shared" si="1"/>
        <v>25.686885067812597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5.9153706441141214</v>
      </c>
      <c r="C22" s="18">
        <f t="shared" si="3"/>
        <v>5.9118165303461661</v>
      </c>
      <c r="D22" s="18">
        <f t="shared" si="3"/>
        <v>5.9745938163765606</v>
      </c>
      <c r="E22" s="18">
        <f t="shared" si="3"/>
        <v>5.8214106554571661</v>
      </c>
      <c r="F22" s="18">
        <f t="shared" si="3"/>
        <v>6.2366238964052583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5.6892047062281641</v>
      </c>
      <c r="C23" s="18">
        <f t="shared" si="4"/>
        <v>6.0512233198747483</v>
      </c>
      <c r="D23" s="18">
        <f t="shared" si="4"/>
        <v>6.1713037188570912</v>
      </c>
      <c r="E23" s="18">
        <f t="shared" si="4"/>
        <v>6.1796938362168294</v>
      </c>
      <c r="F23" s="18">
        <f t="shared" si="4"/>
        <v>6.7483096046996982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19.845502599643101</v>
      </c>
      <c r="C24" s="18">
        <f t="shared" si="5"/>
        <v>18.549154997666232</v>
      </c>
      <c r="D24" s="18">
        <f t="shared" si="5"/>
        <v>19.709156444628924</v>
      </c>
      <c r="E24" s="18">
        <f t="shared" si="5"/>
        <v>18.897908133223989</v>
      </c>
      <c r="F24" s="18">
        <f t="shared" si="5"/>
        <v>18.175092257553143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18.750954530561163</v>
      </c>
      <c r="C25" s="18">
        <f t="shared" si="6"/>
        <v>17.766649981537565</v>
      </c>
      <c r="D25" s="18">
        <f t="shared" si="6"/>
        <v>16.608297212760075</v>
      </c>
      <c r="E25" s="18">
        <f t="shared" si="6"/>
        <v>15.794662811454865</v>
      </c>
      <c r="F25" s="18">
        <f t="shared" si="6"/>
        <v>12.839967387830434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12.751754393276867</v>
      </c>
      <c r="C26" s="18">
        <f>C12/C$15*100</f>
        <v>11.240081155912442</v>
      </c>
      <c r="D26" s="18">
        <f t="shared" si="7"/>
        <v>9.9389298870807004</v>
      </c>
      <c r="E26" s="18">
        <f t="shared" si="7"/>
        <v>9.1011876409693908</v>
      </c>
      <c r="F26" s="18">
        <f t="shared" si="7"/>
        <v>5.8920200629883102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3.5355148892117745</v>
      </c>
      <c r="C27" s="18">
        <f>C13/C$15*100</f>
        <v>3.5003729698951389</v>
      </c>
      <c r="D27" s="18">
        <f t="shared" si="8"/>
        <v>3.118628733484353</v>
      </c>
      <c r="E27" s="18">
        <f t="shared" si="8"/>
        <v>2.914243922274347</v>
      </c>
      <c r="F27" s="18">
        <f t="shared" si="8"/>
        <v>2.7250081135289399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5.6750018779901934</v>
      </c>
      <c r="C33" s="18">
        <f t="shared" si="9"/>
        <v>5.7744223831205144</v>
      </c>
      <c r="D33" s="18">
        <f t="shared" si="9"/>
        <v>2.7384478929360245</v>
      </c>
      <c r="E33" s="18">
        <f t="shared" si="9"/>
        <v>2.3551165642903049</v>
      </c>
      <c r="F33" s="18">
        <f>IF(F$3-D$3 &lt;&gt; 0,(EXP(LN(F5/D5)/(F$3-D$3))-1)*100,0)</f>
        <v>2.4827344917224048</v>
      </c>
    </row>
    <row r="34" spans="1:6" x14ac:dyDescent="0.2">
      <c r="A34" t="str">
        <f>$A20</f>
        <v>RQF7 Other higher degree</v>
      </c>
      <c r="B34" s="18">
        <f t="shared" si="9"/>
        <v>6.0763482573841232</v>
      </c>
      <c r="C34" s="18">
        <f t="shared" si="9"/>
        <v>5.682197296892344</v>
      </c>
      <c r="D34" s="18">
        <f t="shared" si="9"/>
        <v>2.8883589853291314</v>
      </c>
      <c r="E34" s="18">
        <f t="shared" si="9"/>
        <v>2.3950002600079845</v>
      </c>
      <c r="F34" s="18">
        <f t="shared" ref="F34:F43" si="10">IF(F$3-D$3 &lt;&gt; 0,(EXP(LN(F6/D6)/(F$3-D$3))-1)*100,0)</f>
        <v>2.5591897513082884</v>
      </c>
    </row>
    <row r="35" spans="1:6" x14ac:dyDescent="0.2">
      <c r="A35" t="str">
        <f>$A21</f>
        <v>RQF6 First degree</v>
      </c>
      <c r="B35" s="18">
        <f t="shared" si="9"/>
        <v>3.302340213696553</v>
      </c>
      <c r="C35" s="18">
        <f t="shared" si="9"/>
        <v>-1.9982491122552015</v>
      </c>
      <c r="D35" s="18">
        <f t="shared" si="9"/>
        <v>1.2605193405660353</v>
      </c>
      <c r="E35" s="18">
        <f t="shared" si="9"/>
        <v>1.352138337551767</v>
      </c>
      <c r="F35" s="18">
        <f t="shared" si="10"/>
        <v>1.3215894649814652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1.783405391811943</v>
      </c>
      <c r="C36" s="18">
        <f t="shared" ref="C36:E36" si="12">IF(D$3-C$3 &lt;&gt; 0,(EXP(LN(D8/C8)/(D$3-C$3))-1)*100,0)</f>
        <v>-1.8610278796067026</v>
      </c>
      <c r="D36" s="18">
        <f t="shared" si="12"/>
        <v>-1.0425661489699145E-2</v>
      </c>
      <c r="E36" s="18">
        <f t="shared" si="12"/>
        <v>1.1156607022559273</v>
      </c>
      <c r="F36" s="18">
        <f t="shared" si="10"/>
        <v>0.73889647399634217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3.3808588208170232</v>
      </c>
      <c r="C37" s="18">
        <f t="shared" si="13"/>
        <v>-0.96520492750300502</v>
      </c>
      <c r="D37" s="18">
        <f t="shared" si="13"/>
        <v>0.53765632416602482</v>
      </c>
      <c r="E37" s="18">
        <f t="shared" si="13"/>
        <v>1.3092490450155037</v>
      </c>
      <c r="F37" s="18">
        <f t="shared" si="10"/>
        <v>1.0513957373968541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9.392914845889333E-2</v>
      </c>
      <c r="C38" s="18">
        <f t="shared" si="14"/>
        <v>3.1805821955884328</v>
      </c>
      <c r="D38" s="18">
        <f t="shared" si="14"/>
        <v>-0.33104872232078142</v>
      </c>
      <c r="E38" s="18">
        <f t="shared" si="14"/>
        <v>3.0532609636568786E-2</v>
      </c>
      <c r="F38" s="18">
        <f t="shared" si="10"/>
        <v>-9.0140016857809258E-2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0.43562166740560571</v>
      </c>
      <c r="C39" s="18">
        <f t="shared" si="15"/>
        <v>-9.2234592035461578</v>
      </c>
      <c r="D39" s="18">
        <f t="shared" si="15"/>
        <v>-0.4943366081457734</v>
      </c>
      <c r="E39" s="18">
        <f t="shared" si="15"/>
        <v>-1.6370266387974342</v>
      </c>
      <c r="F39" s="18">
        <f t="shared" si="10"/>
        <v>-1.2575954840824966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-1.3624883849392977</v>
      </c>
      <c r="C40" s="18">
        <f t="shared" si="16"/>
        <v>-14.133403820507851</v>
      </c>
      <c r="D40" s="18">
        <f t="shared" si="16"/>
        <v>-1.244239545060799</v>
      </c>
      <c r="E40" s="18">
        <f t="shared" si="16"/>
        <v>-3.8514128285998206</v>
      </c>
      <c r="F40" s="18">
        <f t="shared" si="10"/>
        <v>-2.9900939792172898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1.5447894367497161</v>
      </c>
      <c r="C41" s="18">
        <f t="shared" si="17"/>
        <v>-13.482607523821045</v>
      </c>
      <c r="D41" s="18">
        <f t="shared" si="17"/>
        <v>-0.84304217443239571</v>
      </c>
      <c r="E41" s="18">
        <f t="shared" si="17"/>
        <v>-0.25055633353741058</v>
      </c>
      <c r="F41" s="18">
        <f t="shared" si="10"/>
        <v>-0.44844393288087092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1.7986996873261107</v>
      </c>
      <c r="C43" s="18">
        <f t="shared" ref="C43" si="18">IF(D$3-C$3 &lt;&gt; 0,(EXP(LN(D15/C15)/(D$3-C$3))-1)*100,0)</f>
        <v>-2.8922106700825401</v>
      </c>
      <c r="D43" s="18">
        <f>IF(E$3-D$3 &lt;&gt; 0,(EXP(LN(E15/D15)/(E$3-D$3))-1)*100,0)</f>
        <v>0.51034166331180852</v>
      </c>
      <c r="E43" s="18">
        <f>IF(F$3-E$3 &lt;&gt; 0,(EXP(LN(F15/E15)/(F$3-E$3))-1)*100,0)</f>
        <v>0.42140472933414053</v>
      </c>
      <c r="F43" s="18">
        <f t="shared" si="10"/>
        <v>0.45104162653473168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1.6017060576773119</v>
      </c>
      <c r="C47" s="27">
        <f>D5-C5</f>
        <v>0.46684140426308929</v>
      </c>
      <c r="D47" s="27">
        <f>E5-D5</f>
        <v>1.2367983553667052</v>
      </c>
      <c r="E47" s="27">
        <f>F5-E5</f>
        <v>2.5655601265599035</v>
      </c>
      <c r="F47" s="27">
        <f>F5-D5</f>
        <v>3.8023584819266087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11.708642425025687</v>
      </c>
      <c r="C48" s="27">
        <f t="shared" si="20"/>
        <v>3.165356017141022</v>
      </c>
      <c r="D48" s="27">
        <f t="shared" si="20"/>
        <v>9.0076976821232151</v>
      </c>
      <c r="E48" s="27">
        <f t="shared" si="20"/>
        <v>18.126012360967849</v>
      </c>
      <c r="F48" s="27">
        <f t="shared" ref="F48:F57" si="21">F6-D6</f>
        <v>27.133710043091064</v>
      </c>
    </row>
    <row r="49" spans="1:6" x14ac:dyDescent="0.2">
      <c r="A49" t="str">
        <f t="shared" si="19"/>
        <v>RQF6 First degree</v>
      </c>
      <c r="B49" s="27">
        <f t="shared" ref="B49:E49" si="22">C7-B7</f>
        <v>11.892554728448999</v>
      </c>
      <c r="C49" s="27">
        <f t="shared" si="22"/>
        <v>-1.9499878397186166</v>
      </c>
      <c r="D49" s="27">
        <f t="shared" si="22"/>
        <v>6.1813604806914384</v>
      </c>
      <c r="E49" s="27">
        <f t="shared" si="22"/>
        <v>14.635555662398644</v>
      </c>
      <c r="F49" s="27">
        <f t="shared" si="21"/>
        <v>20.816916143090083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1.7611130131337447</v>
      </c>
      <c r="C50" s="27">
        <f t="shared" si="23"/>
        <v>-0.48010659255827903</v>
      </c>
      <c r="D50" s="27">
        <f t="shared" si="23"/>
        <v>-1.3194999046675093E-2</v>
      </c>
      <c r="E50" s="27">
        <f t="shared" si="23"/>
        <v>2.9691725352378668</v>
      </c>
      <c r="F50" s="27">
        <f t="shared" si="21"/>
        <v>2.9559775361911917</v>
      </c>
    </row>
    <row r="51" spans="1:6" x14ac:dyDescent="0.2">
      <c r="A51" t="str">
        <f t="shared" si="19"/>
        <v>RQF4 HE below degree level</v>
      </c>
      <c r="B51" s="27">
        <f t="shared" ref="B51:E51" si="24">C9-B9</f>
        <v>3.2884689475133726</v>
      </c>
      <c r="C51" s="27">
        <f t="shared" si="24"/>
        <v>-0.25487459808176283</v>
      </c>
      <c r="D51" s="27">
        <f t="shared" si="24"/>
        <v>0.7106235481895915</v>
      </c>
      <c r="E51" s="27">
        <f t="shared" si="24"/>
        <v>3.7315123148580724</v>
      </c>
      <c r="F51" s="27">
        <f t="shared" si="21"/>
        <v>4.4421358630476639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0.30340954874607462</v>
      </c>
      <c r="C52" s="27">
        <f t="shared" si="25"/>
        <v>2.5745100793648135</v>
      </c>
      <c r="D52" s="27">
        <f t="shared" si="25"/>
        <v>-1.3733221349699676</v>
      </c>
      <c r="E52" s="27">
        <f t="shared" si="25"/>
        <v>0.25115746887898638</v>
      </c>
      <c r="F52" s="27">
        <f t="shared" si="21"/>
        <v>-1.1221646660909812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1.3363633357249824</v>
      </c>
      <c r="C53" s="27">
        <f>D11-C11</f>
        <v>-7.1509414200858856</v>
      </c>
      <c r="D53" s="27">
        <f t="shared" si="26"/>
        <v>-1.7224319007596307</v>
      </c>
      <c r="E53" s="27">
        <f t="shared" si="26"/>
        <v>-10.446435649685135</v>
      </c>
      <c r="F53" s="27">
        <f t="shared" si="21"/>
        <v>-12.168867550444766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-2.7667626420017868</v>
      </c>
      <c r="C54" s="27">
        <f t="shared" si="27"/>
        <v>-6.9323432364636659</v>
      </c>
      <c r="D54" s="27">
        <f t="shared" si="27"/>
        <v>-2.5557860493768843</v>
      </c>
      <c r="E54" s="27">
        <f t="shared" si="27"/>
        <v>-12.849692585760458</v>
      </c>
      <c r="F54" s="27">
        <f t="shared" si="21"/>
        <v>-15.405478635137342</v>
      </c>
    </row>
    <row r="55" spans="1:6" x14ac:dyDescent="0.2">
      <c r="A55" t="str">
        <f t="shared" si="19"/>
        <v>No Qualification</v>
      </c>
      <c r="B55" s="27">
        <f t="shared" ref="B55:E55" si="28">C13-B13</f>
        <v>0.90850458573110693</v>
      </c>
      <c r="C55" s="27">
        <f t="shared" si="28"/>
        <v>-2.0594538138600651</v>
      </c>
      <c r="D55" s="27">
        <f t="shared" si="28"/>
        <v>-0.54774498221805246</v>
      </c>
      <c r="E55" s="27">
        <f t="shared" si="28"/>
        <v>-0.31384223345600226</v>
      </c>
      <c r="F55" s="27">
        <f t="shared" si="21"/>
        <v>-0.86158721567405472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30.033999999999594</v>
      </c>
      <c r="C57" s="29">
        <f t="shared" ref="C57" si="29">D15-C15</f>
        <v>-12.620999999999469</v>
      </c>
      <c r="D57" s="29">
        <f>E15-D15</f>
        <v>10.923999999999808</v>
      </c>
      <c r="E57" s="29">
        <f>F15-E15</f>
        <v>18.668999999999699</v>
      </c>
      <c r="F57" s="29">
        <f t="shared" si="21"/>
        <v>29.592999999999506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Oxfordshire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18.960093969117779</v>
      </c>
      <c r="N6" s="11">
        <v>17.733398708026424</v>
      </c>
      <c r="O6" s="11">
        <v>14.531826072357559</v>
      </c>
      <c r="P6" s="11">
        <v>15.856301731077325</v>
      </c>
      <c r="Q6" s="11">
        <v>12.074129827743006</v>
      </c>
      <c r="R6" s="11">
        <v>14.366387976567594</v>
      </c>
      <c r="S6" s="11">
        <v>13.874286513834729</v>
      </c>
      <c r="T6" s="11">
        <v>14.066285286580415</v>
      </c>
      <c r="U6" s="11">
        <v>13.256171667451422</v>
      </c>
      <c r="V6" s="11">
        <v>15.274892562298701</v>
      </c>
      <c r="W6" s="11">
        <v>13.215438748438636</v>
      </c>
      <c r="X6" s="11">
        <v>14.818655123593706</v>
      </c>
      <c r="Y6" s="11">
        <v>13.291198937338931</v>
      </c>
      <c r="Z6" s="11">
        <v>12.971791621798559</v>
      </c>
      <c r="AA6" s="11">
        <v>12.666394157970913</v>
      </c>
      <c r="AB6" s="11">
        <v>12.667693766220584</v>
      </c>
      <c r="AC6" s="11">
        <v>12.719936721248914</v>
      </c>
      <c r="AD6" s="11">
        <v>12.704180179871127</v>
      </c>
      <c r="AE6" s="11">
        <v>12.65825874343334</v>
      </c>
      <c r="AF6" s="11">
        <v>12.592965990642011</v>
      </c>
      <c r="AG6" s="11">
        <v>12.517564413633254</v>
      </c>
      <c r="AH6" s="11">
        <v>12.423527595703153</v>
      </c>
      <c r="AI6" s="11">
        <v>12.310266354689857</v>
      </c>
      <c r="AJ6" s="11">
        <v>12.179787424932634</v>
      </c>
      <c r="AK6" s="11">
        <v>12.058497620965397</v>
      </c>
      <c r="AL6" s="11">
        <v>12.353851532764581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53.984441576211751</v>
      </c>
      <c r="N7" s="11">
        <v>53.361541263896939</v>
      </c>
      <c r="O7" s="11">
        <v>51.854964615605802</v>
      </c>
      <c r="P7" s="11">
        <v>50.734833636942575</v>
      </c>
      <c r="Q7" s="11">
        <v>51.260393676490935</v>
      </c>
      <c r="R7" s="11">
        <v>51.816116389360921</v>
      </c>
      <c r="S7" s="11">
        <v>53.829346940826447</v>
      </c>
      <c r="T7" s="11">
        <v>49.129069995713643</v>
      </c>
      <c r="U7" s="11">
        <v>47.519019960870544</v>
      </c>
      <c r="V7" s="11">
        <v>49.049353747359135</v>
      </c>
      <c r="W7" s="11">
        <v>42.117010510895469</v>
      </c>
      <c r="X7" s="11">
        <v>45.833989799258859</v>
      </c>
      <c r="Y7" s="11">
        <v>43.050097023734004</v>
      </c>
      <c r="Z7" s="11">
        <v>41.908627461734397</v>
      </c>
      <c r="AA7" s="11">
        <v>40.80853235476517</v>
      </c>
      <c r="AB7" s="11">
        <v>39.561224461518584</v>
      </c>
      <c r="AC7" s="11">
        <v>38.26041224399151</v>
      </c>
      <c r="AD7" s="11">
        <v>36.94842540330496</v>
      </c>
      <c r="AE7" s="11">
        <v>35.650024830354155</v>
      </c>
      <c r="AF7" s="11">
        <v>34.358846285643018</v>
      </c>
      <c r="AG7" s="11">
        <v>33.092217707447588</v>
      </c>
      <c r="AH7" s="11">
        <v>31.844068946035776</v>
      </c>
      <c r="AI7" s="11">
        <v>30.585725242899418</v>
      </c>
      <c r="AJ7" s="11">
        <v>29.321759585392641</v>
      </c>
      <c r="AK7" s="11">
        <v>28.03970513362642</v>
      </c>
      <c r="AL7" s="11">
        <v>26.711531875758126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72.098408871180624</v>
      </c>
      <c r="N8" s="11">
        <v>74.450597170911465</v>
      </c>
      <c r="O8" s="11">
        <v>74.763040500430463</v>
      </c>
      <c r="P8" s="11">
        <v>76.959118035698168</v>
      </c>
      <c r="Q8" s="11">
        <v>76.960571368334442</v>
      </c>
      <c r="R8" s="11">
        <v>76.193566187208802</v>
      </c>
      <c r="S8" s="11">
        <v>80.137969251238928</v>
      </c>
      <c r="T8" s="11">
        <v>76.227169355512785</v>
      </c>
      <c r="U8" s="11">
        <v>72.51367513601393</v>
      </c>
      <c r="V8" s="11">
        <v>77.529929522933784</v>
      </c>
      <c r="W8" s="11">
        <v>70.378988102847899</v>
      </c>
      <c r="X8" s="11">
        <v>73.717403201961389</v>
      </c>
      <c r="Y8" s="11">
        <v>71.068139969721216</v>
      </c>
      <c r="Z8" s="11">
        <v>70.324703698313684</v>
      </c>
      <c r="AA8" s="11">
        <v>69.624358024854899</v>
      </c>
      <c r="AB8" s="11">
        <v>68.656556202088268</v>
      </c>
      <c r="AC8" s="11">
        <v>67.626657503824632</v>
      </c>
      <c r="AD8" s="11">
        <v>66.583332361909271</v>
      </c>
      <c r="AE8" s="11">
        <v>65.538232238216892</v>
      </c>
      <c r="AF8" s="11">
        <v>64.509809977129464</v>
      </c>
      <c r="AG8" s="11">
        <v>63.501957831410579</v>
      </c>
      <c r="AH8" s="11">
        <v>62.475508449266897</v>
      </c>
      <c r="AI8" s="11">
        <v>61.440303153342917</v>
      </c>
      <c r="AJ8" s="11">
        <v>60.39397509082491</v>
      </c>
      <c r="AK8" s="11">
        <v>59.338592775106562</v>
      </c>
      <c r="AL8" s="11">
        <v>58.210120552403133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73.610882774076927</v>
      </c>
      <c r="N9" s="11">
        <v>73.381045638053607</v>
      </c>
      <c r="O9" s="11">
        <v>78.329314492073436</v>
      </c>
      <c r="P9" s="11">
        <v>74.762352162656313</v>
      </c>
      <c r="Q9" s="11">
        <v>78.917932199936573</v>
      </c>
      <c r="R9" s="11">
        <v>80.641207538519822</v>
      </c>
      <c r="S9" s="11">
        <v>85.722480941397166</v>
      </c>
      <c r="T9" s="11">
        <v>82.846179957804679</v>
      </c>
      <c r="U9" s="11">
        <v>81.877762379592468</v>
      </c>
      <c r="V9" s="11">
        <v>80.944617087265897</v>
      </c>
      <c r="W9" s="11">
        <v>83.51912716663071</v>
      </c>
      <c r="X9" s="11">
        <v>80.232835673691326</v>
      </c>
      <c r="Y9" s="11">
        <v>81.404074628631491</v>
      </c>
      <c r="Z9" s="11">
        <v>81.681622211712437</v>
      </c>
      <c r="AA9" s="11">
        <v>82.054720612387257</v>
      </c>
      <c r="AB9" s="11">
        <v>82.145805031660743</v>
      </c>
      <c r="AC9" s="11">
        <v>82.139764439070163</v>
      </c>
      <c r="AD9" s="11">
        <v>82.103807577956601</v>
      </c>
      <c r="AE9" s="11">
        <v>82.083528731072448</v>
      </c>
      <c r="AF9" s="11">
        <v>82.070057693772043</v>
      </c>
      <c r="AG9" s="11">
        <v>82.098935374190802</v>
      </c>
      <c r="AH9" s="11">
        <v>82.133696906007813</v>
      </c>
      <c r="AI9" s="11">
        <v>82.188364903308852</v>
      </c>
      <c r="AJ9" s="11">
        <v>82.271536363947405</v>
      </c>
      <c r="AK9" s="11">
        <v>82.366962584977188</v>
      </c>
      <c r="AL9" s="11">
        <v>82.396962500539729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19.544493624857573</v>
      </c>
      <c r="N10" s="11">
        <v>20.816295744927736</v>
      </c>
      <c r="O10" s="11">
        <v>22.35279275085113</v>
      </c>
      <c r="P10" s="11">
        <v>22.817415701331466</v>
      </c>
      <c r="Q10" s="11">
        <v>24.491739482219749</v>
      </c>
      <c r="R10" s="11">
        <v>23.117798863522847</v>
      </c>
      <c r="S10" s="11">
        <v>23.883645752445826</v>
      </c>
      <c r="T10" s="11">
        <v>24.352745758094414</v>
      </c>
      <c r="U10" s="11">
        <v>23.906698306706485</v>
      </c>
      <c r="V10" s="11">
        <v>26.406267811036219</v>
      </c>
      <c r="W10" s="11">
        <v>26.151393212954456</v>
      </c>
      <c r="X10" s="11">
        <v>25.402531854396987</v>
      </c>
      <c r="Y10" s="11">
        <v>25.749157130111488</v>
      </c>
      <c r="Z10" s="11">
        <v>26.121701087543787</v>
      </c>
      <c r="AA10" s="11">
        <v>26.53628275413779</v>
      </c>
      <c r="AB10" s="11">
        <v>26.862016761144048</v>
      </c>
      <c r="AC10" s="11">
        <v>27.185007913512482</v>
      </c>
      <c r="AD10" s="11">
        <v>27.508741913409875</v>
      </c>
      <c r="AE10">
        <v>27.846399919321069</v>
      </c>
      <c r="AF10">
        <v>28.198616947715273</v>
      </c>
      <c r="AG10">
        <v>28.576484401983233</v>
      </c>
      <c r="AH10">
        <v>28.959303023376105</v>
      </c>
      <c r="AI10" s="11">
        <v>29.350237876918321</v>
      </c>
      <c r="AJ10" s="11">
        <v>29.76121276384519</v>
      </c>
      <c r="AK10" s="11">
        <v>30.191389943920708</v>
      </c>
      <c r="AL10" s="11">
        <v>30.59352907600212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23.444115147289057</v>
      </c>
      <c r="N11" s="11">
        <v>23.489341391831239</v>
      </c>
      <c r="O11" s="11">
        <v>24.617952402722928</v>
      </c>
      <c r="P11" s="11">
        <v>24.757933009353575</v>
      </c>
      <c r="Q11" s="11">
        <v>25.21230057414763</v>
      </c>
      <c r="R11" s="11">
        <v>24.03681284382554</v>
      </c>
      <c r="S11" s="11">
        <v>24.155719896334993</v>
      </c>
      <c r="T11" s="11">
        <v>24.385599374104945</v>
      </c>
      <c r="U11" s="11">
        <v>23.78934556862864</v>
      </c>
      <c r="V11" s="11">
        <v>25.797925856959285</v>
      </c>
      <c r="W11" s="11">
        <v>25.317819264401006</v>
      </c>
      <c r="X11" s="11">
        <v>24.383874496582393</v>
      </c>
      <c r="Y11" s="11">
        <v>24.563905925599691</v>
      </c>
      <c r="Z11" s="11">
        <v>24.788940976288405</v>
      </c>
      <c r="AA11" s="11">
        <v>25.082402324251397</v>
      </c>
      <c r="AB11" s="11">
        <v>25.304624265354331</v>
      </c>
      <c r="AC11" s="11">
        <v>25.535374370164142</v>
      </c>
      <c r="AD11" s="11">
        <v>25.767963752891482</v>
      </c>
      <c r="AE11">
        <v>25.996356685408859</v>
      </c>
      <c r="AF11">
        <v>26.261376182582154</v>
      </c>
      <c r="AG11">
        <v>26.553901354763251</v>
      </c>
      <c r="AH11">
        <v>26.862165467805912</v>
      </c>
      <c r="AI11" s="11">
        <v>27.199092456348158</v>
      </c>
      <c r="AJ11" s="11">
        <v>27.558572749543622</v>
      </c>
      <c r="AK11" s="11">
        <v>27.928131814307314</v>
      </c>
      <c r="AL11" s="11">
        <v>28.273796800592198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65.496441617240961</v>
      </c>
      <c r="N12" s="11">
        <v>70.231283587603713</v>
      </c>
      <c r="O12" s="11">
        <v>76.868019291139348</v>
      </c>
      <c r="P12" s="11">
        <v>81.509913758188702</v>
      </c>
      <c r="Q12" s="11">
        <v>86.355925164990438</v>
      </c>
      <c r="R12" s="11">
        <v>85.692267291958586</v>
      </c>
      <c r="S12" s="11">
        <v>86.890927539783718</v>
      </c>
      <c r="T12" s="11">
        <v>87.249799758185716</v>
      </c>
      <c r="U12" s="11">
        <v>88.672250269760966</v>
      </c>
      <c r="V12" s="11">
        <v>97.584822020407586</v>
      </c>
      <c r="W12" s="11">
        <v>95.634834180688969</v>
      </c>
      <c r="X12" s="11">
        <v>95.711509210821077</v>
      </c>
      <c r="Y12" s="11">
        <v>96.780773294182652</v>
      </c>
      <c r="Z12" s="11">
        <v>98.468564113666304</v>
      </c>
      <c r="AA12" s="11">
        <v>100.29759084370791</v>
      </c>
      <c r="AB12" s="11">
        <v>101.81619466138041</v>
      </c>
      <c r="AC12" s="11">
        <v>103.21413450312805</v>
      </c>
      <c r="AD12" s="11">
        <v>104.62662851216183</v>
      </c>
      <c r="AE12">
        <v>106.04665557772394</v>
      </c>
      <c r="AF12">
        <v>107.4588628757437</v>
      </c>
      <c r="AG12">
        <v>108.93037326739477</v>
      </c>
      <c r="AH12">
        <v>110.40848733829324</v>
      </c>
      <c r="AI12">
        <v>111.90581683676723</v>
      </c>
      <c r="AJ12">
        <v>113.42681655982337</v>
      </c>
      <c r="AK12">
        <v>114.96409542364572</v>
      </c>
      <c r="AL12">
        <v>116.45175032377905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32.45085912260415</v>
      </c>
      <c r="N13" s="11">
        <v>32.887999195071465</v>
      </c>
      <c r="O13" s="11">
        <v>35.796207964804104</v>
      </c>
      <c r="P13" s="11">
        <v>35.355562124723363</v>
      </c>
      <c r="Q13" s="11">
        <v>40.715538001094977</v>
      </c>
      <c r="R13" s="11">
        <v>43.997906498789199</v>
      </c>
      <c r="S13" s="11">
        <v>52.599873462267404</v>
      </c>
      <c r="T13" s="11">
        <v>52.436301923226573</v>
      </c>
      <c r="U13" s="11">
        <v>51.850180691665862</v>
      </c>
      <c r="V13" s="11">
        <v>55.706548923814886</v>
      </c>
      <c r="W13" s="11">
        <v>58.871904940955908</v>
      </c>
      <c r="X13" s="11">
        <v>55.970539495187573</v>
      </c>
      <c r="Y13" s="11">
        <v>61.135325058145284</v>
      </c>
      <c r="Z13" s="11">
        <v>63.423316460374821</v>
      </c>
      <c r="AA13" s="11">
        <v>65.768618614283156</v>
      </c>
      <c r="AB13" s="11">
        <v>67.879602623079123</v>
      </c>
      <c r="AC13" s="11">
        <v>69.877892937032058</v>
      </c>
      <c r="AD13" s="11">
        <v>71.811790359687933</v>
      </c>
      <c r="AE13">
        <v>73.721423692826676</v>
      </c>
      <c r="AF13">
        <v>75.586885708887294</v>
      </c>
      <c r="AG13">
        <v>77.445852758662667</v>
      </c>
      <c r="AH13">
        <v>79.251876819816459</v>
      </c>
      <c r="AI13">
        <v>81.017717463321929</v>
      </c>
      <c r="AJ13">
        <v>82.750183633093258</v>
      </c>
      <c r="AK13">
        <v>84.437842320587791</v>
      </c>
      <c r="AL13">
        <v>86.005614984046971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4.8372632974210816</v>
      </c>
      <c r="N14" s="11">
        <v>4.7634972996771783</v>
      </c>
      <c r="O14" s="11">
        <v>5.247881910015324</v>
      </c>
      <c r="P14" s="11">
        <v>5.2875698400286133</v>
      </c>
      <c r="Q14" s="11">
        <v>5.9124697050420139</v>
      </c>
      <c r="R14" s="11">
        <v>6.4829364102470031</v>
      </c>
      <c r="S14" s="11">
        <v>7.7137497018702774</v>
      </c>
      <c r="T14" s="11">
        <v>7.6678485907767513</v>
      </c>
      <c r="U14" s="11">
        <v>7.539896019310115</v>
      </c>
      <c r="V14" s="11">
        <v>8.084642467924315</v>
      </c>
      <c r="W14" s="11">
        <v>8.5514838721874042</v>
      </c>
      <c r="X14" s="11">
        <v>8.1366611445063004</v>
      </c>
      <c r="Y14" s="11">
        <v>8.8463280325357179</v>
      </c>
      <c r="Z14" s="11">
        <v>9.165732368567733</v>
      </c>
      <c r="AA14" s="11">
        <v>9.4921003136416058</v>
      </c>
      <c r="AB14" s="11">
        <v>9.7882822275541095</v>
      </c>
      <c r="AC14" s="11">
        <v>10.06881936802829</v>
      </c>
      <c r="AD14" s="11">
        <v>10.341129938806546</v>
      </c>
      <c r="AE14">
        <v>10.612119581642393</v>
      </c>
      <c r="AF14">
        <v>10.874578337884707</v>
      </c>
      <c r="AG14">
        <v>11.136712890513758</v>
      </c>
      <c r="AH14">
        <v>11.39136545369394</v>
      </c>
      <c r="AI14">
        <v>11.641475712403215</v>
      </c>
      <c r="AJ14">
        <v>11.886155828596582</v>
      </c>
      <c r="AK14">
        <v>12.1277823828626</v>
      </c>
      <c r="AL14">
        <v>12.353842354114013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Oxfordshire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Oxfordshire</v>
      </c>
      <c r="W1" s="203" t="str">
        <f>CONCATENATE("Shift-share Figure 1: Levels of Employment, ",C4," - ",F40,", ",Info!B5)</f>
        <v>Shift-share Figure 1: Levels of Employment, 2015 - 2035, Oxfordshire</v>
      </c>
      <c r="AK1" s="203" t="str">
        <f>CONCATENATE("Shift-share Figure 1.1: Net Changes, ",C4,"-",F40,", ",Info!B5)</f>
        <v>Shift-share Figure 1.1: Net Changes, 2015-2035, Oxfordshire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29.920115047612224</v>
      </c>
      <c r="C8" s="141">
        <f t="shared" ref="C8:C33" si="0">B8/B$35*100</f>
        <v>7.3632295334290419</v>
      </c>
      <c r="E8" s="151">
        <v>36.175350291803142</v>
      </c>
      <c r="F8" s="141">
        <f t="shared" ref="F8:F33" si="1">E8/E$35*100</f>
        <v>8.5367946544497393</v>
      </c>
      <c r="H8" s="151">
        <f>E8-B8</f>
        <v>6.2552352441909171</v>
      </c>
      <c r="I8" s="141">
        <f>IF(B8&lt;&gt;0,((E8/B8)-1)*100,0)</f>
        <v>20.906454518095565</v>
      </c>
      <c r="K8" s="207">
        <f t="shared" ref="K8:K33" si="2">(($E$35/$B$35)-1)*B8</f>
        <v>1.2821591586560273</v>
      </c>
      <c r="L8" s="141">
        <f>IF(B8&lt;&gt;0,K8/B8*100,0)</f>
        <v>4.2852748280403086</v>
      </c>
      <c r="N8" s="151">
        <f>H8-(K8+Q8)</f>
        <v>4.5111005976910343</v>
      </c>
      <c r="O8" s="141">
        <f>IF(B8&lt;&gt;0,N8/B8*100,0)</f>
        <v>15.077149905715496</v>
      </c>
      <c r="Q8" s="151">
        <v>0.46197548784385584</v>
      </c>
      <c r="R8" s="141">
        <f>IF(B8&lt;&gt;0,Q8/B8*100,0)</f>
        <v>1.5440297843397626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13.976107523465355</v>
      </c>
      <c r="C9" s="141">
        <f t="shared" si="0"/>
        <v>3.4394683147240306</v>
      </c>
      <c r="E9" s="151">
        <v>14.713863585249229</v>
      </c>
      <c r="F9" s="141">
        <f t="shared" si="1"/>
        <v>3.4722326387346603</v>
      </c>
      <c r="H9" s="151">
        <f t="shared" ref="H9:H32" si="3">E9-B9</f>
        <v>0.73775606178387321</v>
      </c>
      <c r="I9" s="141">
        <f t="shared" ref="I9:I32" si="4">IF(B9&lt;&gt;0,((E9/B9)-1)*100,0)</f>
        <v>5.2786948050106863</v>
      </c>
      <c r="K9" s="207">
        <f t="shared" si="2"/>
        <v>0.59891461764290865</v>
      </c>
      <c r="L9" s="141">
        <f t="shared" ref="L9:L32" si="5">IF(B9&lt;&gt;0,K9/B9*100,0)</f>
        <v>4.2852748280403086</v>
      </c>
      <c r="N9" s="151">
        <f t="shared" ref="N9:N31" si="6">H9-(K9+Q9)</f>
        <v>0.22250793804158098</v>
      </c>
      <c r="O9" s="141">
        <f>IF(B9&lt;&gt;0,N9/B9*100,0)</f>
        <v>1.5920594319126309</v>
      </c>
      <c r="Q9" s="151">
        <v>-8.3666493900616465E-2</v>
      </c>
      <c r="R9" s="141">
        <f>IF(B9&lt;&gt;0,Q9/B9*100,0)</f>
        <v>-0.59863945494225468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26.13565184866232</v>
      </c>
      <c r="C10" s="141">
        <f t="shared" si="0"/>
        <v>6.4318871522135943</v>
      </c>
      <c r="E10" s="151">
        <v>30.315186121079336</v>
      </c>
      <c r="F10" s="141">
        <f t="shared" si="1"/>
        <v>7.1538911645513057</v>
      </c>
      <c r="H10" s="151">
        <f t="shared" si="3"/>
        <v>4.1795342724170155</v>
      </c>
      <c r="I10" s="141">
        <f t="shared" si="4"/>
        <v>15.991697075774036</v>
      </c>
      <c r="K10" s="207">
        <f t="shared" si="2"/>
        <v>1.1199845098149779</v>
      </c>
      <c r="L10" s="141">
        <f t="shared" si="5"/>
        <v>4.2852748280403086</v>
      </c>
      <c r="N10" s="151">
        <f t="shared" si="6"/>
        <v>3.2296708416757047</v>
      </c>
      <c r="O10" s="141">
        <f t="shared" ref="O10:O32" si="7">IF(B10&lt;&gt;0,N10/B10*100,0)</f>
        <v>12.357338016197236</v>
      </c>
      <c r="Q10" s="151">
        <v>-0.17012107907366697</v>
      </c>
      <c r="R10" s="141">
        <f t="shared" ref="R10:R32" si="8">IF(B10&lt;&gt;0,Q10/B10*100,0)</f>
        <v>-0.65091576846350641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13.951855954474535</v>
      </c>
      <c r="C11" s="141">
        <f t="shared" si="0"/>
        <v>3.4335000933872797</v>
      </c>
      <c r="E11" s="151">
        <v>16.833764992173119</v>
      </c>
      <c r="F11" s="141">
        <f t="shared" si="1"/>
        <v>3.9724949127032669</v>
      </c>
      <c r="H11" s="151">
        <f>E11-B11</f>
        <v>2.8819090376985841</v>
      </c>
      <c r="I11" s="141">
        <f>IF(B11&lt;&gt;0,((E11/B11)-1)*100,0)</f>
        <v>20.656097992284096</v>
      </c>
      <c r="K11" s="207">
        <f t="shared" si="2"/>
        <v>0.59787537126154022</v>
      </c>
      <c r="L11" s="141">
        <f t="shared" si="5"/>
        <v>4.2852748280403086</v>
      </c>
      <c r="N11" s="151">
        <f t="shared" si="6"/>
        <v>2.2374735366805765</v>
      </c>
      <c r="O11" s="141">
        <f t="shared" si="7"/>
        <v>16.037103192446526</v>
      </c>
      <c r="Q11" s="151">
        <v>4.6560129756467526E-2</v>
      </c>
      <c r="R11" s="141">
        <f>IF(B11&lt;&gt;0,Q11/B11*100,0)</f>
        <v>0.33371997179726554</v>
      </c>
      <c r="T11" s="136"/>
    </row>
    <row r="12" spans="1:97" x14ac:dyDescent="0.2">
      <c r="A12" s="10" t="str">
        <f>name!$D8</f>
        <v>23 Teaching and other educational professionals</v>
      </c>
      <c r="B12" s="151">
        <v>27.616635951174089</v>
      </c>
      <c r="C12" s="141">
        <f t="shared" si="0"/>
        <v>6.7963518564702659</v>
      </c>
      <c r="E12" s="151">
        <v>29.469182743672022</v>
      </c>
      <c r="F12" s="141">
        <f t="shared" si="1"/>
        <v>6.9542481188961638</v>
      </c>
      <c r="H12" s="151">
        <f t="shared" si="3"/>
        <v>1.8525467924979324</v>
      </c>
      <c r="I12" s="141">
        <f t="shared" si="4"/>
        <v>6.7080827504595986</v>
      </c>
      <c r="K12" s="207">
        <f t="shared" si="2"/>
        <v>1.1834487487671934</v>
      </c>
      <c r="L12" s="141">
        <f t="shared" si="5"/>
        <v>4.2852748280403086</v>
      </c>
      <c r="N12" s="151">
        <f t="shared" si="6"/>
        <v>2.374378265107417</v>
      </c>
      <c r="O12" s="141">
        <f t="shared" si="7"/>
        <v>8.5976375591338936</v>
      </c>
      <c r="Q12" s="151">
        <v>-1.7052802213766782</v>
      </c>
      <c r="R12" s="141">
        <f t="shared" si="8"/>
        <v>-6.1748296367146054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26.546907401149362</v>
      </c>
      <c r="C13" s="141">
        <f t="shared" si="0"/>
        <v>6.5330956209992435</v>
      </c>
      <c r="E13" s="151">
        <v>31.958072569033074</v>
      </c>
      <c r="F13" s="141">
        <f t="shared" si="1"/>
        <v>7.5415856618714123</v>
      </c>
      <c r="H13" s="151">
        <f t="shared" si="3"/>
        <v>5.4111651678837127</v>
      </c>
      <c r="I13" s="141">
        <f t="shared" si="4"/>
        <v>20.383410715665629</v>
      </c>
      <c r="K13" s="207">
        <f t="shared" si="2"/>
        <v>1.1376079404846233</v>
      </c>
      <c r="L13" s="141">
        <f t="shared" si="5"/>
        <v>4.2852748280403086</v>
      </c>
      <c r="N13" s="151">
        <f>H13-(K13+Q13)</f>
        <v>4.9217732788733954</v>
      </c>
      <c r="O13" s="141">
        <f>IF(B13&lt;&gt;0,N13/B13*100,0)</f>
        <v>18.539912030055543</v>
      </c>
      <c r="Q13" s="151">
        <v>-0.64821605147430628</v>
      </c>
      <c r="R13" s="141">
        <f t="shared" si="8"/>
        <v>-2.4417761424302156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7.0296086519778598</v>
      </c>
      <c r="C14" s="141">
        <f t="shared" si="0"/>
        <v>1.7299606619935923</v>
      </c>
      <c r="E14" s="151">
        <v>8.6900641439875983</v>
      </c>
      <c r="F14" s="141">
        <f t="shared" si="1"/>
        <v>2.0507138848086868</v>
      </c>
      <c r="H14" s="151">
        <f t="shared" si="3"/>
        <v>1.6604554920097385</v>
      </c>
      <c r="I14" s="141">
        <f t="shared" si="4"/>
        <v>23.620880965294578</v>
      </c>
      <c r="K14" s="207">
        <f t="shared" si="2"/>
        <v>0.3012380500729509</v>
      </c>
      <c r="L14" s="141">
        <f>IF(B14&lt;&gt;0,K14/B14*100,0)</f>
        <v>4.2852748280403086</v>
      </c>
      <c r="N14" s="151">
        <f t="shared" si="6"/>
        <v>1.3999740952942132</v>
      </c>
      <c r="O14" s="141">
        <f t="shared" si="7"/>
        <v>19.915391661245817</v>
      </c>
      <c r="Q14" s="151">
        <v>-4.0756653357425697E-2</v>
      </c>
      <c r="R14" s="141">
        <f t="shared" si="8"/>
        <v>-0.57978552399155758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6.5320112227195102</v>
      </c>
      <c r="C15" s="141">
        <f t="shared" si="0"/>
        <v>1.6075037770169471</v>
      </c>
      <c r="E15" s="151">
        <v>7.6484590081869497</v>
      </c>
      <c r="F15" s="141">
        <f t="shared" si="1"/>
        <v>1.8049120035933115</v>
      </c>
      <c r="H15" s="151">
        <f t="shared" si="3"/>
        <v>1.1164477854674395</v>
      </c>
      <c r="I15" s="141">
        <f t="shared" si="4"/>
        <v>17.091945304445176</v>
      </c>
      <c r="K15" s="207">
        <f t="shared" si="2"/>
        <v>0.27991463269196715</v>
      </c>
      <c r="L15" s="141">
        <f t="shared" si="5"/>
        <v>4.2852748280403086</v>
      </c>
      <c r="N15" s="151">
        <f t="shared" si="6"/>
        <v>0.87947613943321179</v>
      </c>
      <c r="O15" s="141">
        <f t="shared" si="7"/>
        <v>13.464094127307</v>
      </c>
      <c r="Q15" s="151">
        <v>-4.2942986657739504E-2</v>
      </c>
      <c r="R15" s="141">
        <f t="shared" si="8"/>
        <v>-0.65742365090213062</v>
      </c>
      <c r="T15" s="11"/>
    </row>
    <row r="16" spans="1:97" x14ac:dyDescent="0.2">
      <c r="A16" s="10" t="str">
        <f>name!$D12</f>
        <v>33 Protective service occupations</v>
      </c>
      <c r="B16" s="151">
        <v>4.8438469002589946</v>
      </c>
      <c r="C16" s="141">
        <f t="shared" si="0"/>
        <v>1.1920527877195479</v>
      </c>
      <c r="E16" s="151">
        <v>5.1144963736399252</v>
      </c>
      <c r="F16" s="141">
        <f t="shared" si="1"/>
        <v>1.2069380102888729</v>
      </c>
      <c r="H16" s="151">
        <f t="shared" si="3"/>
        <v>0.27064947338093059</v>
      </c>
      <c r="I16" s="141">
        <f t="shared" si="4"/>
        <v>5.5874902521477088</v>
      </c>
      <c r="K16" s="207">
        <f t="shared" si="2"/>
        <v>0.20757215192560943</v>
      </c>
      <c r="L16" s="141">
        <f t="shared" si="5"/>
        <v>4.2852748280403086</v>
      </c>
      <c r="N16" s="151">
        <f t="shared" si="6"/>
        <v>0.11368341070128168</v>
      </c>
      <c r="O16" s="141">
        <f t="shared" si="7"/>
        <v>2.3469653984151146</v>
      </c>
      <c r="Q16" s="151">
        <v>-5.0606089245960516E-2</v>
      </c>
      <c r="R16" s="141">
        <f t="shared" si="8"/>
        <v>-1.0447499743077071</v>
      </c>
      <c r="T16" s="11"/>
    </row>
    <row r="17" spans="1:20" x14ac:dyDescent="0.2">
      <c r="A17" s="10" t="str">
        <f>name!$D13</f>
        <v>34 Culture, media and sports occupations</v>
      </c>
      <c r="B17" s="151">
        <v>10.284912740143916</v>
      </c>
      <c r="C17" s="141">
        <f t="shared" si="0"/>
        <v>2.5310789452666875</v>
      </c>
      <c r="E17" s="151">
        <v>10.148660496332841</v>
      </c>
      <c r="F17" s="141">
        <f t="shared" si="1"/>
        <v>2.3949189151196757</v>
      </c>
      <c r="H17" s="151">
        <f t="shared" si="3"/>
        <v>-0.13625224381107515</v>
      </c>
      <c r="I17" s="141">
        <f t="shared" si="4"/>
        <v>-1.324777829949475</v>
      </c>
      <c r="K17" s="207">
        <f t="shared" si="2"/>
        <v>0.44073677673929801</v>
      </c>
      <c r="L17" s="141">
        <f t="shared" si="5"/>
        <v>4.2852748280403086</v>
      </c>
      <c r="N17" s="151">
        <f t="shared" si="6"/>
        <v>0.24060298836961835</v>
      </c>
      <c r="O17" s="141">
        <f t="shared" si="7"/>
        <v>2.3393780234080199</v>
      </c>
      <c r="Q17" s="151">
        <v>-0.81759200891999151</v>
      </c>
      <c r="R17" s="141">
        <f t="shared" si="8"/>
        <v>-7.9494306813977982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25.397518795947047</v>
      </c>
      <c r="C18" s="141">
        <f t="shared" si="0"/>
        <v>6.2502353408918676</v>
      </c>
      <c r="E18" s="151">
        <v>27.809749826358043</v>
      </c>
      <c r="F18" s="141">
        <f t="shared" si="1"/>
        <v>6.5626489237626267</v>
      </c>
      <c r="H18" s="151">
        <f t="shared" si="3"/>
        <v>2.4122310304109966</v>
      </c>
      <c r="I18" s="141">
        <f t="shared" si="4"/>
        <v>9.4979003649598326</v>
      </c>
      <c r="K18" s="207">
        <f t="shared" si="2"/>
        <v>1.0883534799095249</v>
      </c>
      <c r="L18" s="141">
        <f t="shared" si="5"/>
        <v>4.2852748280403086</v>
      </c>
      <c r="N18" s="151">
        <f t="shared" si="6"/>
        <v>1.2818122322685883</v>
      </c>
      <c r="O18" s="141">
        <f t="shared" si="7"/>
        <v>5.0469978684419399</v>
      </c>
      <c r="Q18" s="151">
        <v>4.2065318232883328E-2</v>
      </c>
      <c r="R18" s="141">
        <f t="shared" si="8"/>
        <v>0.16562766847758428</v>
      </c>
      <c r="T18" s="11"/>
    </row>
    <row r="19" spans="1:20" x14ac:dyDescent="0.2">
      <c r="A19" s="10" t="str">
        <f>name!$D15</f>
        <v>41 Administrative occupations</v>
      </c>
      <c r="B19" s="151">
        <v>32.902082805130661</v>
      </c>
      <c r="C19" s="141">
        <f t="shared" si="0"/>
        <v>8.0970807577626598</v>
      </c>
      <c r="E19" s="151">
        <v>33.136964211753998</v>
      </c>
      <c r="F19" s="141">
        <f t="shared" si="1"/>
        <v>7.8197849271881541</v>
      </c>
      <c r="H19" s="151">
        <f t="shared" si="3"/>
        <v>0.23488140662333734</v>
      </c>
      <c r="I19" s="141">
        <f t="shared" si="4"/>
        <v>0.71388005438584035</v>
      </c>
      <c r="K19" s="207">
        <f t="shared" si="2"/>
        <v>1.4099446723492428</v>
      </c>
      <c r="L19" s="141">
        <f t="shared" si="5"/>
        <v>4.2852748280403086</v>
      </c>
      <c r="N19" s="151">
        <f t="shared" si="6"/>
        <v>-1.1604302865080904</v>
      </c>
      <c r="O19" s="141">
        <f t="shared" si="7"/>
        <v>-3.5269204487174166</v>
      </c>
      <c r="Q19" s="151">
        <v>-1.4632979217814928E-2</v>
      </c>
      <c r="R19" s="141">
        <f t="shared" si="8"/>
        <v>-4.4474324937061743E-2</v>
      </c>
      <c r="T19" s="11"/>
    </row>
    <row r="20" spans="1:20" x14ac:dyDescent="0.2">
      <c r="A20" s="10" t="str">
        <f>name!$D16</f>
        <v>42 Secretarial and related occupations</v>
      </c>
      <c r="B20" s="151">
        <v>10.721232268742767</v>
      </c>
      <c r="C20" s="141">
        <f t="shared" si="0"/>
        <v>2.6384555657736093</v>
      </c>
      <c r="E20" s="151">
        <v>9.3270507708637922</v>
      </c>
      <c r="F20" s="141">
        <f t="shared" si="1"/>
        <v>2.2010323748138769</v>
      </c>
      <c r="H20" s="151">
        <f t="shared" si="3"/>
        <v>-1.3941814978789751</v>
      </c>
      <c r="I20" s="141">
        <f t="shared" si="4"/>
        <v>-13.00392961305058</v>
      </c>
      <c r="K20" s="207">
        <f t="shared" si="2"/>
        <v>0.45943426766816869</v>
      </c>
      <c r="L20" s="141">
        <f t="shared" si="5"/>
        <v>4.2852748280403086</v>
      </c>
      <c r="N20" s="151">
        <f t="shared" si="6"/>
        <v>-1.7275128644531663</v>
      </c>
      <c r="O20" s="141">
        <f t="shared" si="7"/>
        <v>-16.113006612958532</v>
      </c>
      <c r="Q20" s="151">
        <v>-0.12610290109397743</v>
      </c>
      <c r="R20" s="141">
        <f t="shared" si="8"/>
        <v>-1.1761978281323531</v>
      </c>
      <c r="T20" s="11"/>
    </row>
    <row r="21" spans="1:20" x14ac:dyDescent="0.2">
      <c r="A21" s="10" t="str">
        <f>name!$D17</f>
        <v>51 Skilled agricultural and related trades</v>
      </c>
      <c r="B21" s="151">
        <v>3.6003629781646915</v>
      </c>
      <c r="C21" s="141">
        <f t="shared" si="0"/>
        <v>0.88603599851473336</v>
      </c>
      <c r="E21" s="151">
        <v>3.205669855519699</v>
      </c>
      <c r="F21" s="141">
        <f t="shared" si="1"/>
        <v>0.75648597914840487</v>
      </c>
      <c r="H21" s="151">
        <f t="shared" si="3"/>
        <v>-0.39469312264499257</v>
      </c>
      <c r="I21" s="141">
        <f t="shared" si="4"/>
        <v>-10.962592522995829</v>
      </c>
      <c r="K21" s="207">
        <f t="shared" si="2"/>
        <v>0.15428544842137393</v>
      </c>
      <c r="L21" s="141">
        <f t="shared" si="5"/>
        <v>4.2852748280403086</v>
      </c>
      <c r="N21" s="151">
        <f t="shared" si="6"/>
        <v>-0.34329606493957432</v>
      </c>
      <c r="O21" s="141">
        <f t="shared" si="7"/>
        <v>-9.5350404118023597</v>
      </c>
      <c r="Q21" s="151">
        <v>-0.20568250612679215</v>
      </c>
      <c r="R21" s="141">
        <f t="shared" si="8"/>
        <v>-5.7128269392337812</v>
      </c>
      <c r="T21" s="11"/>
    </row>
    <row r="22" spans="1:20" x14ac:dyDescent="0.2">
      <c r="A22" s="10" t="str">
        <f>name!$D18</f>
        <v>52 Skilled metal, electrical and electronic trades</v>
      </c>
      <c r="B22" s="151">
        <v>12.584244848944888</v>
      </c>
      <c r="C22" s="141">
        <f t="shared" si="0"/>
        <v>3.0969360639222563</v>
      </c>
      <c r="E22" s="151">
        <v>11.703844151615607</v>
      </c>
      <c r="F22" s="141">
        <f t="shared" si="1"/>
        <v>2.7619169789397726</v>
      </c>
      <c r="H22" s="151">
        <f t="shared" si="3"/>
        <v>-0.88040069732928039</v>
      </c>
      <c r="I22" s="141">
        <f t="shared" si="4"/>
        <v>-6.9960550505586916</v>
      </c>
      <c r="K22" s="207">
        <f t="shared" si="2"/>
        <v>0.5392694768107944</v>
      </c>
      <c r="L22" s="141">
        <f t="shared" si="5"/>
        <v>4.2852748280403086</v>
      </c>
      <c r="N22" s="151">
        <f t="shared" si="6"/>
        <v>-2.2336979280664604</v>
      </c>
      <c r="O22" s="141">
        <f t="shared" si="7"/>
        <v>-17.749956035333678</v>
      </c>
      <c r="Q22" s="151">
        <v>0.81402775392638571</v>
      </c>
      <c r="R22" s="141">
        <f t="shared" si="8"/>
        <v>6.4686261567346808</v>
      </c>
      <c r="T22" s="11"/>
    </row>
    <row r="23" spans="1:20" x14ac:dyDescent="0.2">
      <c r="A23" s="10" t="str">
        <f>name!$D19</f>
        <v>53 Skilled construction and building trades</v>
      </c>
      <c r="B23" s="151">
        <v>11.03501672634428</v>
      </c>
      <c r="C23" s="141">
        <f t="shared" si="0"/>
        <v>2.7156767589964894</v>
      </c>
      <c r="E23" s="151">
        <v>10.01767445325938</v>
      </c>
      <c r="F23" s="141">
        <f t="shared" si="1"/>
        <v>2.364008338074886</v>
      </c>
      <c r="H23" s="151">
        <f t="shared" si="3"/>
        <v>-1.0173422730848998</v>
      </c>
      <c r="I23" s="141">
        <f t="shared" si="4"/>
        <v>-9.2192182242566307</v>
      </c>
      <c r="K23" s="207">
        <f t="shared" si="2"/>
        <v>0.47288079404406913</v>
      </c>
      <c r="L23" s="141">
        <f t="shared" si="5"/>
        <v>4.2852748280403086</v>
      </c>
      <c r="N23" s="151">
        <f t="shared" si="6"/>
        <v>-3.0323052335820018</v>
      </c>
      <c r="O23" s="141">
        <f t="shared" si="7"/>
        <v>-27.478936450933272</v>
      </c>
      <c r="Q23" s="151">
        <v>1.5420821664530331</v>
      </c>
      <c r="R23" s="141">
        <f t="shared" si="8"/>
        <v>13.97444339863633</v>
      </c>
      <c r="T23" s="11"/>
    </row>
    <row r="24" spans="1:20" x14ac:dyDescent="0.2">
      <c r="A24" s="10" t="str">
        <f>name!$D20</f>
        <v>54 Textiles, printing and other skilled trades</v>
      </c>
      <c r="B24" s="151">
        <v>9.3275445320256534</v>
      </c>
      <c r="C24" s="141">
        <f t="shared" si="0"/>
        <v>2.2954741739225679</v>
      </c>
      <c r="E24" s="151">
        <v>7.8799382312740098</v>
      </c>
      <c r="F24" s="141">
        <f t="shared" si="1"/>
        <v>1.8595373376488482</v>
      </c>
      <c r="H24" s="151">
        <f t="shared" si="3"/>
        <v>-1.4476063007516435</v>
      </c>
      <c r="I24" s="141">
        <f t="shared" si="4"/>
        <v>-15.519693267412027</v>
      </c>
      <c r="K24" s="207">
        <f t="shared" si="2"/>
        <v>0.39971091790514551</v>
      </c>
      <c r="L24" s="141">
        <f t="shared" si="5"/>
        <v>4.2852748280403086</v>
      </c>
      <c r="N24" s="151">
        <f t="shared" si="6"/>
        <v>-1.9388393373706119</v>
      </c>
      <c r="O24" s="141">
        <f t="shared" si="7"/>
        <v>-20.786170794614861</v>
      </c>
      <c r="Q24" s="151">
        <v>9.1522118713822861E-2</v>
      </c>
      <c r="R24" s="141">
        <f t="shared" si="8"/>
        <v>0.98120269916253178</v>
      </c>
      <c r="T24" s="11"/>
    </row>
    <row r="25" spans="1:20" x14ac:dyDescent="0.2">
      <c r="A25" s="10" t="str">
        <f>name!$D21</f>
        <v>61 Caring personal service occupations</v>
      </c>
      <c r="B25" s="151">
        <v>32.302127899765523</v>
      </c>
      <c r="C25" s="141">
        <f t="shared" si="0"/>
        <v>7.9494340768966127</v>
      </c>
      <c r="E25" s="151">
        <v>31.896839976731506</v>
      </c>
      <c r="F25" s="141">
        <f t="shared" si="1"/>
        <v>7.5271357653971114</v>
      </c>
      <c r="H25" s="151">
        <f t="shared" si="3"/>
        <v>-0.40528792303401673</v>
      </c>
      <c r="I25" s="141">
        <f t="shared" si="4"/>
        <v>-1.2546787143300153</v>
      </c>
      <c r="K25" s="207">
        <f t="shared" si="2"/>
        <v>1.3842349558100375</v>
      </c>
      <c r="L25" s="141">
        <f t="shared" si="5"/>
        <v>4.2852748280403086</v>
      </c>
      <c r="N25" s="151">
        <f t="shared" si="6"/>
        <v>-1.0961882705869725</v>
      </c>
      <c r="O25" s="141">
        <f t="shared" si="7"/>
        <v>-3.3935481711560236</v>
      </c>
      <c r="Q25" s="151">
        <v>-0.6933346082570816</v>
      </c>
      <c r="R25" s="141">
        <f t="shared" si="8"/>
        <v>-2.1464053712143047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10.164784485506207</v>
      </c>
      <c r="C26" s="141">
        <f t="shared" si="0"/>
        <v>2.5015158265774677</v>
      </c>
      <c r="E26" s="151">
        <v>9.6396866108711237</v>
      </c>
      <c r="F26" s="141">
        <f t="shared" si="1"/>
        <v>2.2748093512974665</v>
      </c>
      <c r="H26" s="151">
        <f t="shared" si="3"/>
        <v>-0.52509787463508317</v>
      </c>
      <c r="I26" s="141">
        <f t="shared" si="4"/>
        <v>-5.1658534953083475</v>
      </c>
      <c r="K26" s="207">
        <f t="shared" si="2"/>
        <v>0.43558895088194405</v>
      </c>
      <c r="L26" s="141">
        <f t="shared" si="5"/>
        <v>4.2852748280403086</v>
      </c>
      <c r="N26" s="151">
        <f t="shared" si="6"/>
        <v>-0.30321998943640383</v>
      </c>
      <c r="O26" s="141">
        <f t="shared" si="7"/>
        <v>-2.9830439579782539</v>
      </c>
      <c r="Q26" s="151">
        <v>-0.6574668360806234</v>
      </c>
      <c r="R26" s="141">
        <f t="shared" si="8"/>
        <v>-6.4680843653704034</v>
      </c>
      <c r="T26" s="11"/>
    </row>
    <row r="27" spans="1:20" x14ac:dyDescent="0.2">
      <c r="A27" s="10" t="str">
        <f>name!$D23</f>
        <v>63 Community and civil enforcement occupations</v>
      </c>
      <c r="B27" s="151">
        <v>0.4284186925749055</v>
      </c>
      <c r="C27" s="141">
        <f t="shared" si="0"/>
        <v>0.10543225401442266</v>
      </c>
      <c r="E27" s="151">
        <v>0.45233656365771735</v>
      </c>
      <c r="F27" s="141">
        <f t="shared" si="1"/>
        <v>0.10674407649123253</v>
      </c>
      <c r="H27" s="151">
        <f t="shared" si="3"/>
        <v>2.3917871082811848E-2</v>
      </c>
      <c r="I27" s="141">
        <f t="shared" si="4"/>
        <v>5.5828262158822639</v>
      </c>
      <c r="K27" s="207">
        <f t="shared" si="2"/>
        <v>1.8358918391531819E-2</v>
      </c>
      <c r="L27" s="141">
        <f t="shared" si="5"/>
        <v>4.2852748280403086</v>
      </c>
      <c r="N27" s="151">
        <f t="shared" si="6"/>
        <v>5.3444288241595722E-3</v>
      </c>
      <c r="O27" s="141">
        <f t="shared" si="7"/>
        <v>1.2474779734838817</v>
      </c>
      <c r="Q27" s="151">
        <v>2.1452386712045703E-4</v>
      </c>
      <c r="R27" s="141">
        <f t="shared" si="8"/>
        <v>5.0073414358069654E-2</v>
      </c>
      <c r="T27" s="172"/>
    </row>
    <row r="28" spans="1:20" x14ac:dyDescent="0.2">
      <c r="A28" s="10" t="str">
        <f>name!$D24</f>
        <v>71 Sales occupations</v>
      </c>
      <c r="B28" s="151">
        <v>23.458218752483063</v>
      </c>
      <c r="C28" s="141">
        <f t="shared" si="0"/>
        <v>5.7729807804902427</v>
      </c>
      <c r="E28" s="151">
        <v>23.566354820981552</v>
      </c>
      <c r="F28" s="141">
        <f t="shared" si="1"/>
        <v>5.5612766770141304</v>
      </c>
      <c r="H28" s="151">
        <f t="shared" si="3"/>
        <v>0.10813606849848867</v>
      </c>
      <c r="I28" s="141">
        <f t="shared" si="4"/>
        <v>0.4609730586941696</v>
      </c>
      <c r="K28" s="207">
        <f t="shared" si="2"/>
        <v>1.0052491433067881</v>
      </c>
      <c r="L28" s="141">
        <f t="shared" si="5"/>
        <v>4.2852748280403086</v>
      </c>
      <c r="N28" s="151">
        <f>H28-(K28+Q28)</f>
        <v>-1.9199827429133638</v>
      </c>
      <c r="O28" s="141">
        <f t="shared" si="7"/>
        <v>-8.1846911019624304</v>
      </c>
      <c r="Q28" s="151">
        <v>1.0228696681050646</v>
      </c>
      <c r="R28" s="141">
        <f t="shared" si="8"/>
        <v>4.3603893326162861</v>
      </c>
      <c r="T28" s="11"/>
    </row>
    <row r="29" spans="1:20" x14ac:dyDescent="0.2">
      <c r="A29" s="10" t="str">
        <f>name!$D25</f>
        <v>72 Customer service occupations</v>
      </c>
      <c r="B29" s="151">
        <v>5.3559336722297175</v>
      </c>
      <c r="C29" s="141">
        <f t="shared" si="0"/>
        <v>1.3180754462906448</v>
      </c>
      <c r="E29" s="151">
        <v>6.0480561464824776</v>
      </c>
      <c r="F29" s="141">
        <f t="shared" si="1"/>
        <v>1.4272429420760138</v>
      </c>
      <c r="H29" s="151">
        <f t="shared" si="3"/>
        <v>0.69212247425276008</v>
      </c>
      <c r="I29" s="141">
        <f t="shared" si="4"/>
        <v>12.922536323431055</v>
      </c>
      <c r="K29" s="207">
        <f t="shared" si="2"/>
        <v>0.22951647746259501</v>
      </c>
      <c r="L29" s="141">
        <f t="shared" si="5"/>
        <v>4.2852748280403086</v>
      </c>
      <c r="N29" s="151">
        <f t="shared" si="6"/>
        <v>0.35598567016928057</v>
      </c>
      <c r="O29" s="141">
        <f t="shared" si="7"/>
        <v>6.6465660696108086</v>
      </c>
      <c r="Q29" s="151">
        <v>0.10662032662088448</v>
      </c>
      <c r="R29" s="141">
        <f t="shared" si="8"/>
        <v>1.9906954257799387</v>
      </c>
      <c r="T29" s="11"/>
    </row>
    <row r="30" spans="1:20" x14ac:dyDescent="0.2">
      <c r="A30" s="10" t="str">
        <f>name!$D26</f>
        <v>81 Process, plant and machine operatives</v>
      </c>
      <c r="B30" s="151">
        <v>6.0896285361459732</v>
      </c>
      <c r="C30" s="141">
        <f t="shared" si="0"/>
        <v>1.4986350357814113</v>
      </c>
      <c r="E30" s="151">
        <v>5.604591870262686</v>
      </c>
      <c r="F30" s="141">
        <f t="shared" si="1"/>
        <v>1.3225925812049999</v>
      </c>
      <c r="H30" s="151">
        <f t="shared" si="3"/>
        <v>-0.4850366658832872</v>
      </c>
      <c r="I30" s="141">
        <f t="shared" si="4"/>
        <v>-7.9649631008570365</v>
      </c>
      <c r="K30" s="207">
        <f t="shared" si="2"/>
        <v>0.26095731878062289</v>
      </c>
      <c r="L30" s="141">
        <f t="shared" si="5"/>
        <v>4.2852748280403086</v>
      </c>
      <c r="N30" s="151">
        <f t="shared" si="6"/>
        <v>-1.1998324872125141</v>
      </c>
      <c r="O30" s="141">
        <f t="shared" si="7"/>
        <v>-19.702884668427881</v>
      </c>
      <c r="Q30" s="151">
        <v>0.45383850254860408</v>
      </c>
      <c r="R30" s="141">
        <f t="shared" si="8"/>
        <v>7.4526467395305369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11.854514137978361</v>
      </c>
      <c r="C31" s="141">
        <f t="shared" si="0"/>
        <v>2.9173520377950677</v>
      </c>
      <c r="E31" s="151">
        <v>11.332144232779847</v>
      </c>
      <c r="F31" s="141">
        <f t="shared" si="1"/>
        <v>2.6742018399133096</v>
      </c>
      <c r="H31" s="151">
        <f t="shared" si="3"/>
        <v>-0.52236990519851467</v>
      </c>
      <c r="I31" s="141">
        <f t="shared" si="4"/>
        <v>-4.4065062398887855</v>
      </c>
      <c r="K31" s="207">
        <f t="shared" si="2"/>
        <v>0.50799851034126631</v>
      </c>
      <c r="L31" s="141">
        <f t="shared" si="5"/>
        <v>4.2852748280403086</v>
      </c>
      <c r="N31" s="151">
        <f t="shared" si="6"/>
        <v>-1.1545602631814211</v>
      </c>
      <c r="O31" s="141">
        <f t="shared" si="7"/>
        <v>-9.7394144521077521</v>
      </c>
      <c r="Q31" s="151">
        <v>0.12419184764164018</v>
      </c>
      <c r="R31" s="141">
        <f t="shared" si="8"/>
        <v>1.047633384178658</v>
      </c>
      <c r="T31" s="11"/>
    </row>
    <row r="32" spans="1:20" x14ac:dyDescent="0.2">
      <c r="A32" s="10" t="str">
        <f>name!$D28</f>
        <v>91 Elementary trades and related occupations</v>
      </c>
      <c r="B32" s="151">
        <v>5.1151495032646315</v>
      </c>
      <c r="C32" s="141">
        <f t="shared" si="0"/>
        <v>1.2588193538162482</v>
      </c>
      <c r="E32" s="151">
        <v>4.1840602346509463</v>
      </c>
      <c r="F32" s="141">
        <f t="shared" si="1"/>
        <v>0.98737020531788044</v>
      </c>
      <c r="H32" s="151">
        <f t="shared" si="3"/>
        <v>-0.93108926861368513</v>
      </c>
      <c r="I32" s="141">
        <f t="shared" si="4"/>
        <v>-18.202581723553489</v>
      </c>
      <c r="K32" s="207">
        <f t="shared" si="2"/>
        <v>0.21919821408002813</v>
      </c>
      <c r="L32" s="141">
        <f t="shared" si="5"/>
        <v>4.2852748280403086</v>
      </c>
      <c r="N32" s="151">
        <f>H32-(K32+Q32)</f>
        <v>-1.3838186896883997</v>
      </c>
      <c r="O32" s="141">
        <f t="shared" si="7"/>
        <v>-27.053338104882524</v>
      </c>
      <c r="Q32" s="151">
        <v>0.23353120699468652</v>
      </c>
      <c r="R32" s="141">
        <f t="shared" si="8"/>
        <v>4.5654815532887234</v>
      </c>
      <c r="T32" s="11"/>
    </row>
    <row r="33" spans="1:20" x14ac:dyDescent="0.2">
      <c r="A33" s="10" t="str">
        <f>name!$D29</f>
        <v>92 Elementary administration and service occupations</v>
      </c>
      <c r="B33" s="151">
        <v>39.170568123113306</v>
      </c>
      <c r="C33" s="141">
        <f t="shared" si="0"/>
        <v>9.6397317853334794</v>
      </c>
      <c r="E33" s="151">
        <v>36.8859377177806</v>
      </c>
      <c r="F33" s="141">
        <f t="shared" si="1"/>
        <v>8.7044817366941931</v>
      </c>
      <c r="H33" s="151">
        <f t="shared" ref="H33" si="9">E33-B33</f>
        <v>-2.284630405332706</v>
      </c>
      <c r="I33" s="141">
        <f>IF(B33&lt;&gt;0,((E33/B33)-1)*100,0)</f>
        <v>-5.832517920475655</v>
      </c>
      <c r="K33" s="207">
        <f t="shared" si="2"/>
        <v>1.6785664957801556</v>
      </c>
      <c r="L33" s="141">
        <f t="shared" ref="L33" si="10">IF(B33&lt;&gt;0,K33/B33*100,0)</f>
        <v>4.2852748280403086</v>
      </c>
      <c r="N33" s="151">
        <f>H33-(K33+Q33)</f>
        <v>-4.2800992651888539</v>
      </c>
      <c r="O33" s="141">
        <f t="shared" ref="O33" si="11">IF(B33&lt;&gt;0,N33/B33*100,0)</f>
        <v>-10.926824578434703</v>
      </c>
      <c r="Q33" s="151">
        <v>0.3169023640759922</v>
      </c>
      <c r="R33" s="141">
        <f t="shared" ref="R33" si="12">IF(B33&lt;&gt;0,Q33/B33*100,0)</f>
        <v>0.809031829918745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406.3449999999998</v>
      </c>
      <c r="C35" s="147">
        <f>B35/B$35*100</f>
        <v>100</v>
      </c>
      <c r="D35" s="145"/>
      <c r="E35" s="152">
        <f>SUM(E8:E33)</f>
        <v>423.75800000000021</v>
      </c>
      <c r="F35" s="147">
        <f t="shared" ref="F35" si="13">E35/E$35*100</f>
        <v>100</v>
      </c>
      <c r="G35" s="145"/>
      <c r="H35" s="152">
        <f>E35-B35</f>
        <v>17.413000000000409</v>
      </c>
      <c r="I35" s="147">
        <f>IF(B35&lt;&gt;0,((E35/B35)-1)*100,0)</f>
        <v>4.2852748280403086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Oxfordshire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36.175350291803142</v>
      </c>
      <c r="C44" s="141">
        <f t="shared" ref="C44:C68" si="15">B44/B$71*100</f>
        <v>8.5367946544497393</v>
      </c>
      <c r="E44" s="151">
        <v>36.136489932045656</v>
      </c>
      <c r="F44" s="141">
        <f t="shared" ref="F44:F68" si="16">E44/E$71*100</f>
        <v>7.9709739102915069</v>
      </c>
      <c r="H44" s="151">
        <f>E44-B44</f>
        <v>-3.8860359757485696E-2</v>
      </c>
      <c r="I44" s="141">
        <f>IF(B44&gt;0,((E44/B44)-1)*100,0)</f>
        <v>-0.10742220723234386</v>
      </c>
      <c r="K44" s="151">
        <f>(($E$71/$B$71)-1)*B44</f>
        <v>2.5262936420912983</v>
      </c>
      <c r="L44" s="141">
        <f>IF(B44&gt;0,K44/B44*100,0)</f>
        <v>6.9834669787944614</v>
      </c>
      <c r="N44" s="151">
        <f>H44-(K44+Q44)</f>
        <v>-2.2391502346103627</v>
      </c>
      <c r="O44" s="141">
        <f>IF(B44&gt;0,N44/B44*100,0)</f>
        <v>-6.1897126539165113</v>
      </c>
      <c r="Q44" s="151">
        <v>-0.32600376723842117</v>
      </c>
      <c r="R44" s="141">
        <f>IF(B44&gt;0,Q44/B44*100,0)</f>
        <v>-0.90117653211028992</v>
      </c>
      <c r="T44" s="151"/>
    </row>
    <row r="45" spans="1:20" x14ac:dyDescent="0.2">
      <c r="A45" s="135" t="str">
        <f t="shared" si="14"/>
        <v>12 Other managers and proprietors</v>
      </c>
      <c r="B45" s="151">
        <v>14.713863585249229</v>
      </c>
      <c r="C45" s="141">
        <f t="shared" si="15"/>
        <v>3.4722326387346603</v>
      </c>
      <c r="E45" s="151">
        <v>17.49786834519578</v>
      </c>
      <c r="F45" s="141">
        <f t="shared" si="16"/>
        <v>3.8596734859293962</v>
      </c>
      <c r="H45" s="151">
        <f t="shared" ref="H45:H71" si="17">E45-B45</f>
        <v>2.7840047599465514</v>
      </c>
      <c r="I45" s="141">
        <f t="shared" ref="I45:I71" si="18">IF(B45&gt;0,((E45/B45)-1)*100,0)</f>
        <v>18.920963510478227</v>
      </c>
      <c r="K45" s="151">
        <f t="shared" ref="K45:K68" si="19">(($E$71/$B$71)-1)*B45</f>
        <v>1.0275378047807426</v>
      </c>
      <c r="L45" s="141">
        <f t="shared" ref="L45:L68" si="20">IF(B45&gt;0,K45/B45*100,0)</f>
        <v>6.9834669787944614</v>
      </c>
      <c r="N45" s="151">
        <f t="shared" ref="N45:N68" si="21">H45-(K45+Q45)</f>
        <v>1.4981027549874195</v>
      </c>
      <c r="O45" s="141">
        <f t="shared" ref="O45:O68" si="22">IF(B45&gt;0,N45/B45*100,0)</f>
        <v>10.181572951983055</v>
      </c>
      <c r="Q45" s="151">
        <v>0.25836420017838924</v>
      </c>
      <c r="R45" s="141">
        <f>IF(B45&gt;0,Q45/B45*100,0)</f>
        <v>1.755923579700722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30.315186121079336</v>
      </c>
      <c r="C46" s="141">
        <f t="shared" si="15"/>
        <v>7.1538911645513057</v>
      </c>
      <c r="E46" s="151">
        <v>42.557469188293872</v>
      </c>
      <c r="F46" s="141">
        <f t="shared" si="16"/>
        <v>9.3873111977902024</v>
      </c>
      <c r="H46" s="151">
        <f t="shared" si="17"/>
        <v>12.242283067214537</v>
      </c>
      <c r="I46" s="141">
        <f t="shared" si="18"/>
        <v>40.383334670348603</v>
      </c>
      <c r="K46" s="151">
        <f t="shared" si="19"/>
        <v>2.117051012325657</v>
      </c>
      <c r="L46" s="141">
        <f t="shared" si="20"/>
        <v>6.9834669787944614</v>
      </c>
      <c r="N46" s="151">
        <f t="shared" si="21"/>
        <v>9.9461868663126936</v>
      </c>
      <c r="O46" s="141">
        <f t="shared" si="22"/>
        <v>32.809255488610447</v>
      </c>
      <c r="Q46" s="151">
        <v>0.17904518857618518</v>
      </c>
      <c r="R46" s="141">
        <f t="shared" ref="R46:R68" si="23">IF(B46&gt;0,Q46/B46*100,0)</f>
        <v>0.59061220294368588</v>
      </c>
      <c r="T46" s="151"/>
    </row>
    <row r="47" spans="1:20" x14ac:dyDescent="0.2">
      <c r="A47" s="135" t="str">
        <f t="shared" si="14"/>
        <v>22 Health professionals</v>
      </c>
      <c r="B47" s="151">
        <v>16.833764992173119</v>
      </c>
      <c r="C47" s="141">
        <f t="shared" si="15"/>
        <v>3.9724949127032669</v>
      </c>
      <c r="E47" s="151">
        <v>16.996598127961974</v>
      </c>
      <c r="F47" s="141">
        <f t="shared" si="16"/>
        <v>3.7491034822823752</v>
      </c>
      <c r="H47" s="151">
        <f t="shared" si="17"/>
        <v>0.16283313578885483</v>
      </c>
      <c r="I47" s="141">
        <f t="shared" si="18"/>
        <v>0.96730075455231379</v>
      </c>
      <c r="K47" s="151">
        <f t="shared" si="19"/>
        <v>1.1755804195162718</v>
      </c>
      <c r="L47" s="141">
        <f t="shared" si="20"/>
        <v>6.9834669787944614</v>
      </c>
      <c r="N47" s="151">
        <f t="shared" si="21"/>
        <v>-0.77074777398629446</v>
      </c>
      <c r="O47" s="141">
        <f t="shared" si="22"/>
        <v>-4.5785822384039134</v>
      </c>
      <c r="Q47" s="151">
        <v>-0.24199950974112253</v>
      </c>
      <c r="R47" s="141">
        <f t="shared" si="23"/>
        <v>-1.4375839858382276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29.469182743672022</v>
      </c>
      <c r="C48" s="141">
        <f t="shared" si="15"/>
        <v>6.9542481188961638</v>
      </c>
      <c r="E48" s="151">
        <v>30.552390709706398</v>
      </c>
      <c r="F48" s="141">
        <f t="shared" si="16"/>
        <v>6.7392353187059024</v>
      </c>
      <c r="H48" s="151">
        <f t="shared" si="17"/>
        <v>1.0832079660343759</v>
      </c>
      <c r="I48" s="141">
        <f t="shared" si="18"/>
        <v>3.6757312730940184</v>
      </c>
      <c r="K48" s="151">
        <f t="shared" si="19"/>
        <v>2.0579706458249314</v>
      </c>
      <c r="L48" s="141">
        <f t="shared" si="20"/>
        <v>6.9834669787944614</v>
      </c>
      <c r="N48" s="151">
        <f t="shared" si="21"/>
        <v>5.2111359347783992E-2</v>
      </c>
      <c r="O48" s="141">
        <f t="shared" si="22"/>
        <v>0.17683340525951291</v>
      </c>
      <c r="Q48" s="151">
        <v>-1.0268740391383395</v>
      </c>
      <c r="R48" s="141">
        <f t="shared" si="23"/>
        <v>-3.4845691109599648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31.958072569033074</v>
      </c>
      <c r="C49" s="141">
        <f t="shared" si="15"/>
        <v>7.5415856618714123</v>
      </c>
      <c r="E49" s="151">
        <v>37.166510781560994</v>
      </c>
      <c r="F49" s="141">
        <f t="shared" si="16"/>
        <v>8.1981755376211787</v>
      </c>
      <c r="H49" s="151">
        <f t="shared" si="17"/>
        <v>5.2084382125279198</v>
      </c>
      <c r="I49" s="141">
        <f t="shared" si="18"/>
        <v>16.297723216183012</v>
      </c>
      <c r="K49" s="151">
        <f t="shared" si="19"/>
        <v>2.2317814449175954</v>
      </c>
      <c r="L49" s="141">
        <f t="shared" si="20"/>
        <v>6.9834669787944614</v>
      </c>
      <c r="N49" s="151">
        <f t="shared" si="21"/>
        <v>2.693793507957456</v>
      </c>
      <c r="O49" s="141">
        <f t="shared" si="22"/>
        <v>8.4291488547644899</v>
      </c>
      <c r="Q49" s="151">
        <v>0.28286325965286857</v>
      </c>
      <c r="R49" s="141">
        <f t="shared" si="23"/>
        <v>0.88510738262406707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8.6900641439875983</v>
      </c>
      <c r="C50" s="141">
        <f t="shared" si="15"/>
        <v>2.0507138848086868</v>
      </c>
      <c r="E50" s="151">
        <v>8.945655235721091</v>
      </c>
      <c r="F50" s="141">
        <f t="shared" si="16"/>
        <v>1.9732294040866987</v>
      </c>
      <c r="H50" s="151">
        <f t="shared" si="17"/>
        <v>0.2555910917334927</v>
      </c>
      <c r="I50" s="141">
        <f t="shared" si="18"/>
        <v>2.9411876310525109</v>
      </c>
      <c r="K50" s="151">
        <f t="shared" si="19"/>
        <v>0.60686775993143149</v>
      </c>
      <c r="L50" s="141">
        <f t="shared" si="20"/>
        <v>6.9834669787944614</v>
      </c>
      <c r="N50" s="151">
        <f t="shared" si="21"/>
        <v>-0.33923753219491004</v>
      </c>
      <c r="O50" s="141">
        <f t="shared" si="22"/>
        <v>-3.9037402552387213</v>
      </c>
      <c r="Q50" s="151">
        <v>-1.2039136003028769E-2</v>
      </c>
      <c r="R50" s="141">
        <f t="shared" si="23"/>
        <v>-0.13853909250322732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7.6484590081869497</v>
      </c>
      <c r="C51" s="141">
        <f t="shared" si="15"/>
        <v>1.8049120035933115</v>
      </c>
      <c r="E51" s="151">
        <v>13.551492436977192</v>
      </c>
      <c r="F51" s="141">
        <f t="shared" si="16"/>
        <v>2.9891833120423668</v>
      </c>
      <c r="H51" s="151">
        <f t="shared" si="17"/>
        <v>5.9030334287902422</v>
      </c>
      <c r="I51" s="141">
        <f t="shared" si="18"/>
        <v>77.179382441242154</v>
      </c>
      <c r="K51" s="151">
        <f t="shared" si="19"/>
        <v>0.534127609223366</v>
      </c>
      <c r="L51" s="141">
        <f t="shared" si="20"/>
        <v>6.9834669787944614</v>
      </c>
      <c r="N51" s="151">
        <f t="shared" si="21"/>
        <v>5.4813328707810838</v>
      </c>
      <c r="O51" s="141">
        <f t="shared" si="22"/>
        <v>71.665846217046294</v>
      </c>
      <c r="Q51" s="151">
        <v>-0.11242705121420758</v>
      </c>
      <c r="R51" s="141">
        <f t="shared" si="23"/>
        <v>-1.4699307545986073</v>
      </c>
      <c r="T51" s="151"/>
    </row>
    <row r="52" spans="1:20" x14ac:dyDescent="0.2">
      <c r="A52" s="135" t="str">
        <f t="shared" si="14"/>
        <v>33 Protective service occupations</v>
      </c>
      <c r="B52" s="151">
        <v>5.1144963736399252</v>
      </c>
      <c r="C52" s="141">
        <f t="shared" si="15"/>
        <v>1.2069380102888729</v>
      </c>
      <c r="E52" s="151">
        <v>4.8380043184485562</v>
      </c>
      <c r="F52" s="141">
        <f t="shared" si="16"/>
        <v>1.0671652468944715</v>
      </c>
      <c r="H52" s="151">
        <f t="shared" si="17"/>
        <v>-0.27649205519136899</v>
      </c>
      <c r="I52" s="141">
        <f t="shared" si="18"/>
        <v>-5.4060465584921946</v>
      </c>
      <c r="K52" s="151">
        <f t="shared" si="19"/>
        <v>0.35716916538478438</v>
      </c>
      <c r="L52" s="141">
        <f t="shared" si="20"/>
        <v>6.9834669787944614</v>
      </c>
      <c r="N52" s="151">
        <f t="shared" si="21"/>
        <v>-0.53547527474071011</v>
      </c>
      <c r="O52" s="141">
        <f t="shared" si="22"/>
        <v>-10.469755683092192</v>
      </c>
      <c r="Q52" s="151">
        <v>-9.8185945835443211E-2</v>
      </c>
      <c r="R52" s="141">
        <f t="shared" si="23"/>
        <v>-1.9197578541944582</v>
      </c>
      <c r="T52" s="151"/>
    </row>
    <row r="53" spans="1:20" x14ac:dyDescent="0.2">
      <c r="A53" s="135" t="str">
        <f t="shared" si="14"/>
        <v>34 Culture, media and sports occupations</v>
      </c>
      <c r="B53" s="151">
        <v>10.148660496332841</v>
      </c>
      <c r="C53" s="141">
        <f t="shared" si="15"/>
        <v>2.3949189151196757</v>
      </c>
      <c r="E53" s="151">
        <v>9.8776011698303581</v>
      </c>
      <c r="F53" s="141">
        <f t="shared" si="16"/>
        <v>2.1787977019638993</v>
      </c>
      <c r="H53" s="151">
        <f t="shared" si="17"/>
        <v>-0.27105932650248299</v>
      </c>
      <c r="I53" s="141">
        <f t="shared" si="18"/>
        <v>-2.670887715678627</v>
      </c>
      <c r="K53" s="151">
        <f t="shared" si="19"/>
        <v>0.70872835455136207</v>
      </c>
      <c r="L53" s="141">
        <f t="shared" si="20"/>
        <v>6.9834669787944614</v>
      </c>
      <c r="N53" s="151">
        <f t="shared" si="21"/>
        <v>-0.98404802251774581</v>
      </c>
      <c r="O53" s="141">
        <f t="shared" si="22"/>
        <v>-9.6963340420474768</v>
      </c>
      <c r="Q53" s="151">
        <v>4.2603414639007719E-3</v>
      </c>
      <c r="R53" s="141">
        <f t="shared" si="23"/>
        <v>4.1979347574393894E-2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27.809749826358043</v>
      </c>
      <c r="C54" s="141">
        <f t="shared" si="15"/>
        <v>6.5626489237626267</v>
      </c>
      <c r="E54" s="151">
        <v>30.311336507901515</v>
      </c>
      <c r="F54" s="141">
        <f t="shared" si="16"/>
        <v>6.6860636698499647</v>
      </c>
      <c r="H54" s="151">
        <f t="shared" si="17"/>
        <v>2.501586681543472</v>
      </c>
      <c r="I54" s="141">
        <f t="shared" si="18"/>
        <v>8.9953584522089791</v>
      </c>
      <c r="K54" s="151">
        <f t="shared" si="19"/>
        <v>1.9420846960090641</v>
      </c>
      <c r="L54" s="141">
        <f t="shared" si="20"/>
        <v>6.9834669787944614</v>
      </c>
      <c r="N54" s="151">
        <f t="shared" si="21"/>
        <v>0.70436768489980461</v>
      </c>
      <c r="O54" s="141">
        <f t="shared" si="22"/>
        <v>2.5328084189819138</v>
      </c>
      <c r="Q54" s="151">
        <v>-0.1448656993653967</v>
      </c>
      <c r="R54" s="141">
        <f t="shared" si="23"/>
        <v>-0.52091694556738943</v>
      </c>
      <c r="T54" s="151"/>
    </row>
    <row r="55" spans="1:20" x14ac:dyDescent="0.2">
      <c r="A55" s="135" t="str">
        <f t="shared" si="14"/>
        <v>41 Administrative occupations</v>
      </c>
      <c r="B55" s="151">
        <v>33.136964211753998</v>
      </c>
      <c r="C55" s="141">
        <f t="shared" si="15"/>
        <v>7.8197849271881541</v>
      </c>
      <c r="E55" s="151">
        <v>32.236238227991514</v>
      </c>
      <c r="F55" s="141">
        <f t="shared" si="16"/>
        <v>7.1106577967163433</v>
      </c>
      <c r="H55" s="151">
        <f t="shared" si="17"/>
        <v>-0.90072598376248436</v>
      </c>
      <c r="I55" s="141">
        <f t="shared" si="18"/>
        <v>-2.7181910147429544</v>
      </c>
      <c r="K55" s="151">
        <f t="shared" si="19"/>
        <v>2.314108953502779</v>
      </c>
      <c r="L55" s="141">
        <f t="shared" si="20"/>
        <v>6.9834669787944614</v>
      </c>
      <c r="N55" s="151">
        <f t="shared" si="21"/>
        <v>-2.9995894652485382</v>
      </c>
      <c r="O55" s="141">
        <f t="shared" si="22"/>
        <v>-9.0520949537814186</v>
      </c>
      <c r="Q55" s="151">
        <v>-0.21524547201672517</v>
      </c>
      <c r="R55" s="141">
        <f t="shared" si="23"/>
        <v>-0.64956303975599416</v>
      </c>
      <c r="T55" s="151"/>
    </row>
    <row r="56" spans="1:20" x14ac:dyDescent="0.2">
      <c r="A56" s="135" t="str">
        <f t="shared" si="14"/>
        <v>42 Secretarial and related occupations</v>
      </c>
      <c r="B56" s="151">
        <v>9.3270507708637922</v>
      </c>
      <c r="C56" s="141">
        <f t="shared" si="15"/>
        <v>2.2010323748138769</v>
      </c>
      <c r="E56" s="151">
        <v>6.344358766809429</v>
      </c>
      <c r="F56" s="141">
        <f t="shared" si="16"/>
        <v>1.3994363675848136</v>
      </c>
      <c r="H56" s="151">
        <f t="shared" si="17"/>
        <v>-2.9826920040543632</v>
      </c>
      <c r="I56" s="141">
        <f t="shared" si="18"/>
        <v>-31.978940367429043</v>
      </c>
      <c r="K56" s="151">
        <f t="shared" si="19"/>
        <v>0.65135151067866714</v>
      </c>
      <c r="L56" s="141">
        <f t="shared" si="20"/>
        <v>6.9834669787944614</v>
      </c>
      <c r="N56" s="151">
        <f t="shared" si="21"/>
        <v>-3.7125638029943415</v>
      </c>
      <c r="O56" s="141">
        <f t="shared" si="22"/>
        <v>-39.80426282862954</v>
      </c>
      <c r="Q56" s="151">
        <v>7.8520288261311452E-2</v>
      </c>
      <c r="R56" s="141">
        <f t="shared" si="23"/>
        <v>0.84185548240603791</v>
      </c>
      <c r="T56" s="151"/>
    </row>
    <row r="57" spans="1:20" x14ac:dyDescent="0.2">
      <c r="A57" s="135" t="str">
        <f t="shared" si="14"/>
        <v>51 Skilled agricultural and related trades</v>
      </c>
      <c r="B57" s="151">
        <v>3.205669855519699</v>
      </c>
      <c r="C57" s="141">
        <f t="shared" si="15"/>
        <v>0.75648597914840487</v>
      </c>
      <c r="E57" s="151">
        <v>3.7966410449624908</v>
      </c>
      <c r="F57" s="141">
        <f t="shared" si="16"/>
        <v>0.83746171177795803</v>
      </c>
      <c r="H57" s="151">
        <f t="shared" si="17"/>
        <v>0.59097118944279181</v>
      </c>
      <c r="I57" s="141">
        <f t="shared" si="18"/>
        <v>18.435185657850116</v>
      </c>
      <c r="K57" s="151">
        <f t="shared" si="19"/>
        <v>0.22386689580938629</v>
      </c>
      <c r="L57" s="141">
        <f t="shared" si="20"/>
        <v>6.9834669787944614</v>
      </c>
      <c r="N57" s="151">
        <f t="shared" si="21"/>
        <v>0.36728721128637132</v>
      </c>
      <c r="O57" s="141">
        <f t="shared" si="22"/>
        <v>11.457424745531918</v>
      </c>
      <c r="Q57" s="151">
        <v>-1.8291765296581439E-4</v>
      </c>
      <c r="R57" s="141">
        <f t="shared" si="23"/>
        <v>-5.7060664762734912E-3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11.703844151615607</v>
      </c>
      <c r="C58" s="141">
        <f t="shared" si="15"/>
        <v>2.7619169789397726</v>
      </c>
      <c r="E58" s="151">
        <v>11.517245048947474</v>
      </c>
      <c r="F58" s="141">
        <f t="shared" si="16"/>
        <v>2.540469757196405</v>
      </c>
      <c r="H58" s="151">
        <f t="shared" si="17"/>
        <v>-0.18659910266813284</v>
      </c>
      <c r="I58" s="141">
        <f t="shared" si="18"/>
        <v>-1.594340288975693</v>
      </c>
      <c r="K58" s="151">
        <f t="shared" si="19"/>
        <v>0.8173340915776427</v>
      </c>
      <c r="L58" s="141">
        <f t="shared" si="20"/>
        <v>6.9834669787944614</v>
      </c>
      <c r="N58" s="151">
        <f t="shared" si="21"/>
        <v>-0.6050496426708023</v>
      </c>
      <c r="O58" s="141">
        <f t="shared" si="22"/>
        <v>-5.1696659220063248</v>
      </c>
      <c r="Q58" s="151">
        <v>-0.39888355157497329</v>
      </c>
      <c r="R58" s="141">
        <f t="shared" si="23"/>
        <v>-3.4081413457638288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10.01767445325938</v>
      </c>
      <c r="C59" s="141">
        <f t="shared" si="15"/>
        <v>2.364008338074886</v>
      </c>
      <c r="E59" s="151">
        <v>9.3683309460920459</v>
      </c>
      <c r="F59" s="141">
        <f t="shared" si="16"/>
        <v>2.0664630597687101</v>
      </c>
      <c r="H59" s="151">
        <f t="shared" si="17"/>
        <v>-0.64934350716733391</v>
      </c>
      <c r="I59" s="141">
        <f t="shared" si="18"/>
        <v>-6.4819785290193943</v>
      </c>
      <c r="K59" s="151">
        <f t="shared" si="19"/>
        <v>0.69958098748649744</v>
      </c>
      <c r="L59" s="141">
        <f t="shared" si="20"/>
        <v>6.9834669787944614</v>
      </c>
      <c r="N59" s="151">
        <f t="shared" si="21"/>
        <v>-1.7907174150514809</v>
      </c>
      <c r="O59" s="141">
        <f t="shared" si="22"/>
        <v>-17.875580040124461</v>
      </c>
      <c r="Q59" s="151">
        <v>0.44179292039764956</v>
      </c>
      <c r="R59" s="141">
        <f t="shared" si="23"/>
        <v>4.4101345323106056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7.8799382312740098</v>
      </c>
      <c r="C60" s="141">
        <f t="shared" si="15"/>
        <v>1.8595373376488482</v>
      </c>
      <c r="E60" s="151">
        <v>9.0280856099033464</v>
      </c>
      <c r="F60" s="141">
        <f t="shared" si="16"/>
        <v>1.991411866280949</v>
      </c>
      <c r="H60" s="151">
        <f t="shared" si="17"/>
        <v>1.1481473786293366</v>
      </c>
      <c r="I60" s="141">
        <f t="shared" si="18"/>
        <v>14.570512419406455</v>
      </c>
      <c r="K60" s="151">
        <f t="shared" si="19"/>
        <v>0.55029288433042078</v>
      </c>
      <c r="L60" s="141">
        <f t="shared" si="20"/>
        <v>6.9834669787944614</v>
      </c>
      <c r="N60" s="151">
        <f t="shared" si="21"/>
        <v>0.14189816627631524</v>
      </c>
      <c r="O60" s="141">
        <f t="shared" si="22"/>
        <v>1.8007522662188875</v>
      </c>
      <c r="Q60" s="151">
        <v>0.45595632802260044</v>
      </c>
      <c r="R60" s="141">
        <f t="shared" si="23"/>
        <v>5.7862931743931005</v>
      </c>
      <c r="T60" s="151"/>
    </row>
    <row r="61" spans="1:20" x14ac:dyDescent="0.2">
      <c r="A61" s="135" t="str">
        <f t="shared" si="14"/>
        <v>61 Caring personal service occupations</v>
      </c>
      <c r="B61" s="151">
        <v>31.896839976731506</v>
      </c>
      <c r="C61" s="141">
        <f t="shared" si="15"/>
        <v>7.5271357653971114</v>
      </c>
      <c r="E61" s="151">
        <v>35.343197907902315</v>
      </c>
      <c r="F61" s="141">
        <f t="shared" si="16"/>
        <v>7.7959898418449081</v>
      </c>
      <c r="H61" s="151">
        <f t="shared" si="17"/>
        <v>3.4463579311708088</v>
      </c>
      <c r="I61" s="141">
        <f t="shared" si="18"/>
        <v>10.804700195019002</v>
      </c>
      <c r="K61" s="151">
        <f t="shared" si="19"/>
        <v>2.2275052870539556</v>
      </c>
      <c r="L61" s="141">
        <f t="shared" si="20"/>
        <v>6.9834669787944614</v>
      </c>
      <c r="N61" s="151">
        <f t="shared" si="21"/>
        <v>1.7595003623510512</v>
      </c>
      <c r="O61" s="141">
        <f t="shared" si="22"/>
        <v>5.5162215555979621</v>
      </c>
      <c r="Q61" s="151">
        <v>-0.54064771823419799</v>
      </c>
      <c r="R61" s="141">
        <f t="shared" si="23"/>
        <v>-1.6949883393734182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9.6396866108711237</v>
      </c>
      <c r="C62" s="141">
        <f t="shared" si="15"/>
        <v>2.2748093512974665</v>
      </c>
      <c r="E62" s="151">
        <v>9.2458897279799839</v>
      </c>
      <c r="F62" s="141">
        <f t="shared" si="16"/>
        <v>2.0394550200573027</v>
      </c>
      <c r="H62" s="151">
        <f t="shared" si="17"/>
        <v>-0.39379688289113979</v>
      </c>
      <c r="I62" s="141">
        <f t="shared" si="18"/>
        <v>-4.0851627110681914</v>
      </c>
      <c r="K62" s="151">
        <f t="shared" si="19"/>
        <v>0.67318433132945588</v>
      </c>
      <c r="L62" s="141">
        <f t="shared" si="20"/>
        <v>6.9834669787944614</v>
      </c>
      <c r="N62" s="151">
        <f t="shared" si="21"/>
        <v>-0.77479397172314668</v>
      </c>
      <c r="O62" s="141">
        <f t="shared" si="22"/>
        <v>-8.0375431588136426</v>
      </c>
      <c r="Q62" s="151">
        <v>-0.29218724249744893</v>
      </c>
      <c r="R62" s="141">
        <f t="shared" si="23"/>
        <v>-3.0310865310490049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0.45233656365771735</v>
      </c>
      <c r="C63" s="141">
        <f t="shared" si="15"/>
        <v>0.10674407649123253</v>
      </c>
      <c r="E63" s="151">
        <v>0.3744730198361077</v>
      </c>
      <c r="F63" s="141">
        <f t="shared" si="16"/>
        <v>8.2601123596530657E-2</v>
      </c>
      <c r="H63" s="151">
        <f t="shared" si="17"/>
        <v>-7.7863543821609649E-2</v>
      </c>
      <c r="I63" s="141">
        <f t="shared" si="18"/>
        <v>-17.213630309251084</v>
      </c>
      <c r="K63" s="151">
        <f t="shared" si="19"/>
        <v>3.1588774556050282E-2</v>
      </c>
      <c r="L63" s="141">
        <f t="shared" si="20"/>
        <v>6.9834669787944614</v>
      </c>
      <c r="N63" s="151">
        <f t="shared" si="21"/>
        <v>-0.12079006754619061</v>
      </c>
      <c r="O63" s="141">
        <f t="shared" si="22"/>
        <v>-26.703582520380188</v>
      </c>
      <c r="Q63" s="151">
        <v>1.1337749168530675E-2</v>
      </c>
      <c r="R63" s="141">
        <f t="shared" si="23"/>
        <v>2.5064852323346423</v>
      </c>
      <c r="T63" s="151"/>
    </row>
    <row r="64" spans="1:20" x14ac:dyDescent="0.2">
      <c r="A64" s="135" t="str">
        <f t="shared" si="14"/>
        <v>71 Sales occupations</v>
      </c>
      <c r="B64" s="151">
        <v>23.566354820981552</v>
      </c>
      <c r="C64" s="141">
        <f t="shared" si="15"/>
        <v>5.5612766770141304</v>
      </c>
      <c r="E64" s="151">
        <v>22.807458695683824</v>
      </c>
      <c r="F64" s="141">
        <f t="shared" si="16"/>
        <v>5.0308610096114981</v>
      </c>
      <c r="H64" s="151">
        <f t="shared" si="17"/>
        <v>-0.75889612529772776</v>
      </c>
      <c r="I64" s="141">
        <f t="shared" si="18"/>
        <v>-3.2202524788520481</v>
      </c>
      <c r="K64" s="151">
        <f t="shared" si="19"/>
        <v>1.6457486070287832</v>
      </c>
      <c r="L64" s="141">
        <f t="shared" si="20"/>
        <v>6.9834669787944614</v>
      </c>
      <c r="N64" s="151">
        <f t="shared" si="21"/>
        <v>-1.8630372409738145</v>
      </c>
      <c r="O64" s="141">
        <f t="shared" si="22"/>
        <v>-7.9054960138133827</v>
      </c>
      <c r="Q64" s="151">
        <v>-0.54160749135269648</v>
      </c>
      <c r="R64" s="141">
        <f t="shared" si="23"/>
        <v>-2.2982234438331273</v>
      </c>
      <c r="T64" s="151"/>
    </row>
    <row r="65" spans="1:20" x14ac:dyDescent="0.2">
      <c r="A65" s="135" t="str">
        <f t="shared" si="14"/>
        <v>72 Customer service occupations</v>
      </c>
      <c r="B65" s="151">
        <v>6.0480561464824776</v>
      </c>
      <c r="C65" s="141">
        <f t="shared" si="15"/>
        <v>1.4272429420760138</v>
      </c>
      <c r="E65" s="151">
        <v>7.6016291982682507</v>
      </c>
      <c r="F65" s="141">
        <f t="shared" si="16"/>
        <v>1.6767646257024358</v>
      </c>
      <c r="H65" s="151">
        <f t="shared" si="17"/>
        <v>1.5535730517857731</v>
      </c>
      <c r="I65" s="141">
        <f t="shared" si="18"/>
        <v>25.687146649412718</v>
      </c>
      <c r="K65" s="151">
        <f t="shared" si="19"/>
        <v>0.4223640038485526</v>
      </c>
      <c r="L65" s="141">
        <f t="shared" si="20"/>
        <v>6.9834669787944614</v>
      </c>
      <c r="N65" s="151">
        <f t="shared" si="21"/>
        <v>1.1301126282815992</v>
      </c>
      <c r="O65" s="141">
        <f t="shared" si="22"/>
        <v>18.685551207041417</v>
      </c>
      <c r="Q65" s="151">
        <v>1.0964196556212393E-3</v>
      </c>
      <c r="R65" s="141">
        <f t="shared" si="23"/>
        <v>1.8128463576828933E-2</v>
      </c>
      <c r="T65" s="151"/>
    </row>
    <row r="66" spans="1:20" x14ac:dyDescent="0.2">
      <c r="A66" s="135" t="str">
        <f t="shared" si="14"/>
        <v>81 Process, plant and machine operatives</v>
      </c>
      <c r="B66" s="151">
        <v>5.604591870262686</v>
      </c>
      <c r="C66" s="141">
        <f t="shared" si="15"/>
        <v>1.3225925812049999</v>
      </c>
      <c r="E66" s="151">
        <v>5.6386364474340782</v>
      </c>
      <c r="F66" s="141">
        <f t="shared" si="16"/>
        <v>1.2437683930186716</v>
      </c>
      <c r="H66" s="151">
        <f t="shared" si="17"/>
        <v>3.4044577171392199E-2</v>
      </c>
      <c r="I66" s="141">
        <f t="shared" si="18"/>
        <v>0.60744079068502099</v>
      </c>
      <c r="K66" s="151">
        <f t="shared" si="19"/>
        <v>0.39139482255599362</v>
      </c>
      <c r="L66" s="141">
        <f t="shared" si="20"/>
        <v>6.9834669787944614</v>
      </c>
      <c r="N66" s="151">
        <f t="shared" si="21"/>
        <v>-0.13904042525697202</v>
      </c>
      <c r="O66" s="141">
        <f t="shared" si="22"/>
        <v>-2.4808305131851687</v>
      </c>
      <c r="Q66" s="151">
        <v>-0.21830982012762939</v>
      </c>
      <c r="R66" s="141">
        <f t="shared" si="23"/>
        <v>-3.89519567492427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11.332144232779847</v>
      </c>
      <c r="C67" s="141">
        <f t="shared" si="15"/>
        <v>2.6742018399133096</v>
      </c>
      <c r="E67" s="151">
        <v>11.421980476600615</v>
      </c>
      <c r="F67" s="141">
        <f t="shared" si="16"/>
        <v>2.5194563322018948</v>
      </c>
      <c r="H67" s="151">
        <f t="shared" si="17"/>
        <v>8.9836243820768047E-2</v>
      </c>
      <c r="I67" s="141">
        <f t="shared" si="18"/>
        <v>0.79275591605076912</v>
      </c>
      <c r="K67" s="151">
        <f t="shared" si="19"/>
        <v>0.79137655048554156</v>
      </c>
      <c r="L67" s="141">
        <f t="shared" si="20"/>
        <v>6.9834669787944614</v>
      </c>
      <c r="N67" s="151">
        <f t="shared" si="21"/>
        <v>-0.64201701930743527</v>
      </c>
      <c r="O67" s="141">
        <f t="shared" si="22"/>
        <v>-5.6654504753858435</v>
      </c>
      <c r="Q67" s="151">
        <v>-5.9523287357338299E-2</v>
      </c>
      <c r="R67" s="141">
        <f t="shared" si="23"/>
        <v>-0.52526058735785142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4.1840602346509463</v>
      </c>
      <c r="C68" s="141">
        <f t="shared" si="15"/>
        <v>0.98737020531788044</v>
      </c>
      <c r="E68" s="151">
        <v>8.7102829239690855</v>
      </c>
      <c r="F68" s="141">
        <f t="shared" si="16"/>
        <v>1.9213110644884612</v>
      </c>
      <c r="H68" s="151">
        <f t="shared" si="17"/>
        <v>4.5262226893181392</v>
      </c>
      <c r="I68" s="141">
        <f t="shared" si="18"/>
        <v>108.17776120509741</v>
      </c>
      <c r="K68" s="151">
        <f t="shared" si="19"/>
        <v>0.29219246485971889</v>
      </c>
      <c r="L68" s="141">
        <f t="shared" si="20"/>
        <v>6.9834669787944614</v>
      </c>
      <c r="N68" s="151">
        <f t="shared" si="21"/>
        <v>4.2344727742916444</v>
      </c>
      <c r="O68" s="141">
        <f t="shared" si="22"/>
        <v>101.20487126889806</v>
      </c>
      <c r="Q68" s="151">
        <v>-4.4254983322384239E-4</v>
      </c>
      <c r="R68" s="141">
        <f t="shared" si="23"/>
        <v>-1.0577042595104082E-2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36.8859377177806</v>
      </c>
      <c r="C69" s="141">
        <f t="shared" ref="C69" si="25">B69/B$71*100</f>
        <v>8.7044817366941931</v>
      </c>
      <c r="E69" s="151">
        <v>31.485135203976149</v>
      </c>
      <c r="F69" s="141">
        <f t="shared" ref="F69" si="26">E69/E$71*100</f>
        <v>6.9449797626951622</v>
      </c>
      <c r="H69" s="151">
        <f t="shared" ref="H69" si="27">E69-B69</f>
        <v>-5.4008025138044502</v>
      </c>
      <c r="I69" s="141">
        <f t="shared" ref="I69" si="28">IF(B69&gt;0,((E69/B69)-1)*100,0)</f>
        <v>-14.641901081996977</v>
      </c>
      <c r="K69" s="151">
        <f t="shared" ref="K69" si="29">(($E$71/$B$71)-1)*B69</f>
        <v>2.5759172803398998</v>
      </c>
      <c r="L69" s="141">
        <f t="shared" ref="L69" si="30">IF(B69&gt;0,K69/B69*100,0)</f>
        <v>6.9834669787944614</v>
      </c>
      <c r="N69" s="151">
        <f t="shared" ref="N69" si="31">H69-(K69+Q69)</f>
        <v>-10.49290829795483</v>
      </c>
      <c r="O69" s="141">
        <f t="shared" ref="O69" si="32">IF(B69&gt;0,N69/B69*100,0)</f>
        <v>-28.446906726995852</v>
      </c>
      <c r="Q69" s="151">
        <v>2.5161885038104796</v>
      </c>
      <c r="R69" s="141">
        <f t="shared" ref="R69" si="33">IF(B69&gt;0,Q69/B69*100,0)</f>
        <v>6.8215386662044093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423.75800000000021</v>
      </c>
      <c r="C71" s="147">
        <f>B71/B$71*100</f>
        <v>100</v>
      </c>
      <c r="D71" s="145"/>
      <c r="E71" s="152">
        <f>SUM(E44:E69)</f>
        <v>453.35100000000006</v>
      </c>
      <c r="F71" s="147">
        <f>E71/E$71*100</f>
        <v>100</v>
      </c>
      <c r="G71" s="145"/>
      <c r="H71" s="152">
        <f t="shared" si="17"/>
        <v>29.592999999999847</v>
      </c>
      <c r="I71" s="147">
        <f t="shared" si="18"/>
        <v>6.9834669787944614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Oxfordshire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Oxfordshire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Oxfordshire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Oxfordshire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36.175350291803099</v>
      </c>
      <c r="C7" s="11">
        <f t="shared" si="2"/>
        <v>36.136489932045599</v>
      </c>
      <c r="D7" s="11">
        <f t="shared" si="2"/>
        <v>-3.8860359757505236E-2</v>
      </c>
      <c r="E7" s="11">
        <f t="shared" si="2"/>
        <v>17.617889028152664</v>
      </c>
      <c r="F7" s="11">
        <f t="shared" si="2"/>
        <v>17.579028668395157</v>
      </c>
      <c r="G7" s="200">
        <f>IF(B7&gt;0,(1+(E7/B7))^(1/($C$6-$B$6))-1,0)</f>
        <v>2.6804263975457321E-2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23.320334602106097</v>
      </c>
      <c r="R7" s="11">
        <v>21.176546154523855</v>
      </c>
      <c r="S7" s="345">
        <f>R7-Q7</f>
        <v>-2.1437884475822422</v>
      </c>
      <c r="T7" s="345">
        <v>9.6850283417967269</v>
      </c>
      <c r="U7" s="345">
        <f>SUM(S7:T7)</f>
        <v>7.5412398942144847</v>
      </c>
      <c r="V7" s="346">
        <f>IF(Q7&gt;0,(1+(T7/Q7))^(1/($C$6-$B$6))-1,0)</f>
        <v>2.3426478512342586E-2</v>
      </c>
      <c r="X7" s="10" t="str">
        <f>name!B4</f>
        <v>Agriculture</v>
      </c>
      <c r="Y7" s="11">
        <v>2.6829999999999958</v>
      </c>
      <c r="Z7" s="11">
        <v>2.8749999999999982</v>
      </c>
      <c r="AA7" s="345">
        <f>Z7-Y7</f>
        <v>0.19200000000000239</v>
      </c>
      <c r="AB7" s="11">
        <v>1.4266888043253099</v>
      </c>
      <c r="AC7" s="345">
        <f>SUM(AA7:AB7)</f>
        <v>1.6186888043253123</v>
      </c>
      <c r="AD7" s="348">
        <f>IF(Y7&gt;0,(1+(AB7/Y7))^(1/($C$6-$B$6))-1,0)</f>
        <v>2.8835365262878776E-2</v>
      </c>
    </row>
    <row r="8" spans="1:30" x14ac:dyDescent="0.2">
      <c r="A8" s="10" t="str">
        <f>name!D5</f>
        <v>12 Other managers and proprietors</v>
      </c>
      <c r="B8" s="11">
        <f t="shared" si="2"/>
        <v>14.713863585249229</v>
      </c>
      <c r="C8" s="11">
        <f t="shared" si="2"/>
        <v>17.497868345195766</v>
      </c>
      <c r="D8" s="11">
        <f t="shared" si="2"/>
        <v>2.7840047599465412</v>
      </c>
      <c r="E8" s="11">
        <f t="shared" si="2"/>
        <v>9.0605919004738809</v>
      </c>
      <c r="F8" s="11">
        <f t="shared" si="2"/>
        <v>11.844596660420422</v>
      </c>
      <c r="G8" s="200">
        <f t="shared" ref="G8:G33" si="3">IF(B8&gt;0,(1+(E8/B8))^(1/($C$6-$B$6))-1,0)</f>
        <v>3.2505222204305406E-2</v>
      </c>
      <c r="H8" s="11"/>
      <c r="I8" s="10" t="str">
        <f>name!E4</f>
        <v>Managers, directors and senior officials</v>
      </c>
      <c r="J8" s="11">
        <f t="array" ref="J8:J16">MMULT(aggregation!$B$13:$AA$21,B7:B32)</f>
        <v>50.889213877052327</v>
      </c>
      <c r="K8" s="11">
        <f t="array" ref="K8:K16">MMULT(aggregation!$B$13:$AA$21,C7:C32)</f>
        <v>53.634358277241361</v>
      </c>
      <c r="L8" s="11">
        <f t="array" ref="L8:L16">MMULT(aggregation!$B$13:$AA$21,D7:D32)</f>
        <v>2.7451444001890359</v>
      </c>
      <c r="M8" s="11">
        <f t="array" ref="M8:M16">MMULT(aggregation!$B$13:$AA$21,E7:E32)</f>
        <v>26.678480928626545</v>
      </c>
      <c r="N8" s="11">
        <f t="array" ref="N8:N16">MMULT(aggregation!$B$13:$AA$21,F7:F32)</f>
        <v>29.423625328815579</v>
      </c>
      <c r="O8" s="11"/>
      <c r="P8" s="10" t="str">
        <f>name!D5</f>
        <v>12 Other managers and proprietors</v>
      </c>
      <c r="Q8" s="11">
        <v>7.9620070815531561</v>
      </c>
      <c r="R8" s="11">
        <v>10.234344816247198</v>
      </c>
      <c r="S8" s="345">
        <f t="shared" ref="S8:S31" si="4">R8-Q8</f>
        <v>2.2723377346940419</v>
      </c>
      <c r="T8" s="345">
        <v>4.738526147015973</v>
      </c>
      <c r="U8" s="345">
        <f t="shared" ref="U8:U31" si="5">SUM(S8:T8)</f>
        <v>7.0108638817100148</v>
      </c>
      <c r="V8" s="346">
        <f t="shared" ref="V8:V33" si="6">IF(Q8&gt;0,(1+(T8/Q8))^(1/($C$6-$B$6))-1,0)</f>
        <v>3.1620490510640309E-2</v>
      </c>
      <c r="X8" s="10" t="str">
        <f>name!B5</f>
        <v>Mining and quarrying</v>
      </c>
      <c r="Y8" s="11">
        <v>0.36799999999999999</v>
      </c>
      <c r="Z8" s="11">
        <v>0.28200000000000058</v>
      </c>
      <c r="AA8" s="345">
        <f t="shared" ref="AA8:AA29" si="7">Z8-Y8</f>
        <v>-8.599999999999941E-2</v>
      </c>
      <c r="AB8" s="11">
        <v>0.13023533102375995</v>
      </c>
      <c r="AC8" s="345">
        <f t="shared" ref="AC8:AC29" si="8">SUM(AA8:AB8)</f>
        <v>4.4235331023760538E-2</v>
      </c>
      <c r="AD8" s="348">
        <f t="shared" ref="AD8:AD29" si="9">IF(Y8&gt;0,(1+(AB8/Y8))^(1/($C$6-$B$6))-1,0)</f>
        <v>2.0404691824396082E-2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30.315186121079275</v>
      </c>
      <c r="C9" s="11">
        <f t="shared" si="2"/>
        <v>42.557469188293922</v>
      </c>
      <c r="D9" s="11">
        <f t="shared" si="2"/>
        <v>12.242283067214643</v>
      </c>
      <c r="E9" s="11">
        <f t="shared" si="2"/>
        <v>14.530894149472664</v>
      </c>
      <c r="F9" s="11">
        <f t="shared" si="2"/>
        <v>26.773177216687309</v>
      </c>
      <c r="G9" s="200">
        <f t="shared" si="3"/>
        <v>2.6449569091093972E-2</v>
      </c>
      <c r="H9" s="11"/>
      <c r="I9" s="10" t="str">
        <f>name!E5</f>
        <v>Professional occupations</v>
      </c>
      <c r="J9" s="11">
        <v>108.57620642595749</v>
      </c>
      <c r="K9" s="11">
        <v>127.2729688075232</v>
      </c>
      <c r="L9" s="11">
        <v>18.696762381565691</v>
      </c>
      <c r="M9" s="11">
        <v>55.019821777571622</v>
      </c>
      <c r="N9" s="11">
        <v>73.716584159137312</v>
      </c>
      <c r="O9" s="11"/>
      <c r="P9" s="10" t="str">
        <f>name!D6</f>
        <v>21 Science, research, engineering and technology professionals</v>
      </c>
      <c r="Q9" s="11">
        <v>22.972987337494388</v>
      </c>
      <c r="R9" s="11">
        <v>30.380535690279864</v>
      </c>
      <c r="S9" s="345">
        <f t="shared" si="4"/>
        <v>7.4075483527854757</v>
      </c>
      <c r="T9" s="345">
        <v>9.1482716252256893</v>
      </c>
      <c r="U9" s="345">
        <f t="shared" si="5"/>
        <v>16.555819978011165</v>
      </c>
      <c r="V9" s="346">
        <f t="shared" si="6"/>
        <v>2.2598157060787161E-2</v>
      </c>
      <c r="X9" s="10" t="str">
        <f>name!B6</f>
        <v>Food drink and tobacco</v>
      </c>
      <c r="Y9" s="11">
        <v>3.405000000000002</v>
      </c>
      <c r="Z9" s="11">
        <v>4.2599999999999953</v>
      </c>
      <c r="AA9" s="345">
        <f t="shared" si="7"/>
        <v>0.85499999999999332</v>
      </c>
      <c r="AB9" s="11">
        <v>1.7535850298557902</v>
      </c>
      <c r="AC9" s="345">
        <f t="shared" si="8"/>
        <v>2.6085850298557833</v>
      </c>
      <c r="AD9" s="348">
        <f t="shared" si="9"/>
        <v>2.8081549524417104E-2</v>
      </c>
    </row>
    <row r="10" spans="1:30" x14ac:dyDescent="0.2">
      <c r="A10" s="10" t="str">
        <f>name!D7</f>
        <v>22 Health professionals</v>
      </c>
      <c r="B10" s="11">
        <f t="shared" si="2"/>
        <v>16.833764992173126</v>
      </c>
      <c r="C10" s="11">
        <f t="shared" si="2"/>
        <v>16.996598127961946</v>
      </c>
      <c r="D10" s="11">
        <f t="shared" si="2"/>
        <v>0.16283313578881758</v>
      </c>
      <c r="E10" s="11">
        <f t="shared" si="2"/>
        <v>8.8735978522617494</v>
      </c>
      <c r="F10" s="11">
        <f t="shared" si="2"/>
        <v>9.0364309880505687</v>
      </c>
      <c r="G10" s="200">
        <f t="shared" si="3"/>
        <v>2.8628179713255042E-2</v>
      </c>
      <c r="H10" s="11"/>
      <c r="I10" s="10" t="str">
        <f>name!E6</f>
        <v>Associate professional occupations</v>
      </c>
      <c r="J10" s="11">
        <v>59.411429848505371</v>
      </c>
      <c r="K10" s="11">
        <v>67.524089668878744</v>
      </c>
      <c r="L10" s="11">
        <v>8.1126598203733629</v>
      </c>
      <c r="M10" s="11">
        <v>29.873745902757719</v>
      </c>
      <c r="N10" s="11">
        <v>37.986405723131078</v>
      </c>
      <c r="O10" s="11"/>
      <c r="P10" s="10" t="str">
        <f>name!D7</f>
        <v>22 Health professionals</v>
      </c>
      <c r="Q10" s="11">
        <v>3.8722707599969826</v>
      </c>
      <c r="R10" s="11">
        <v>3.9837796581101208</v>
      </c>
      <c r="S10" s="345">
        <f t="shared" si="4"/>
        <v>0.11150889811313824</v>
      </c>
      <c r="T10" s="345">
        <v>1.435415444627546</v>
      </c>
      <c r="U10" s="345">
        <f t="shared" si="5"/>
        <v>1.5469243427406842</v>
      </c>
      <c r="V10" s="346">
        <f t="shared" si="6"/>
        <v>2.1243490896360351E-2</v>
      </c>
      <c r="X10" s="10" t="str">
        <f>name!B7</f>
        <v>Engineering</v>
      </c>
      <c r="Y10" s="11">
        <v>5.5590000000000099</v>
      </c>
      <c r="Z10" s="11">
        <v>4.2529999999999877</v>
      </c>
      <c r="AA10" s="345">
        <f t="shared" si="7"/>
        <v>-1.3060000000000223</v>
      </c>
      <c r="AB10" s="11">
        <v>2.0865306451725782</v>
      </c>
      <c r="AC10" s="345">
        <f t="shared" si="8"/>
        <v>0.78053064517255599</v>
      </c>
      <c r="AD10" s="348">
        <f t="shared" si="9"/>
        <v>2.147418924226363E-2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29.469182743672022</v>
      </c>
      <c r="C11" s="11">
        <f t="shared" si="2"/>
        <v>30.552390709706366</v>
      </c>
      <c r="D11" s="11">
        <f t="shared" si="2"/>
        <v>1.083207966034339</v>
      </c>
      <c r="E11" s="11">
        <f t="shared" si="2"/>
        <v>15.148988942933421</v>
      </c>
      <c r="F11" s="11">
        <f t="shared" si="2"/>
        <v>16.232196908967765</v>
      </c>
      <c r="G11" s="200">
        <f t="shared" si="3"/>
        <v>2.8038971732934126E-2</v>
      </c>
      <c r="H11" s="11"/>
      <c r="I11" s="10" t="str">
        <f>name!E7</f>
        <v>Administrative and secretarial occupations</v>
      </c>
      <c r="J11" s="11">
        <v>42.464014982617755</v>
      </c>
      <c r="K11" s="11">
        <v>38.580596994800935</v>
      </c>
      <c r="L11" s="11">
        <v>-3.8834179878168205</v>
      </c>
      <c r="M11" s="11">
        <v>20.948371648417002</v>
      </c>
      <c r="N11" s="11">
        <v>17.064953660600182</v>
      </c>
      <c r="O11" s="11"/>
      <c r="P11" s="10" t="str">
        <f>name!D8</f>
        <v>23 Teaching and other educational professionals</v>
      </c>
      <c r="Q11" s="11">
        <v>9.1147339661390401</v>
      </c>
      <c r="R11" s="11">
        <v>9.6055777067873382</v>
      </c>
      <c r="S11" s="345">
        <f t="shared" si="4"/>
        <v>0.49084374064829817</v>
      </c>
      <c r="T11" s="345">
        <v>3.9747310575344597</v>
      </c>
      <c r="U11" s="345">
        <f t="shared" si="5"/>
        <v>4.4655747981827574</v>
      </c>
      <c r="V11" s="346">
        <f t="shared" si="6"/>
        <v>2.4421127343000837E-2</v>
      </c>
      <c r="X11" s="10" t="str">
        <f>name!B8</f>
        <v>Rest of manufacturing</v>
      </c>
      <c r="Y11" s="11">
        <v>18.780999999999985</v>
      </c>
      <c r="Z11" s="11">
        <v>15.19700000000002</v>
      </c>
      <c r="AA11" s="345">
        <f t="shared" si="7"/>
        <v>-3.5839999999999641</v>
      </c>
      <c r="AB11" s="11">
        <v>7.1310044790906222</v>
      </c>
      <c r="AC11" s="345">
        <f t="shared" si="8"/>
        <v>3.5470044790906581</v>
      </c>
      <c r="AD11" s="348">
        <f t="shared" si="9"/>
        <v>2.1689240533911303E-2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31.958072569033067</v>
      </c>
      <c r="C12" s="11">
        <f t="shared" si="2"/>
        <v>37.166510781560959</v>
      </c>
      <c r="D12" s="11">
        <f t="shared" si="2"/>
        <v>5.2084382125278905</v>
      </c>
      <c r="E12" s="11">
        <f t="shared" si="2"/>
        <v>16.466340832903786</v>
      </c>
      <c r="F12" s="11">
        <f t="shared" si="2"/>
        <v>21.674779045431677</v>
      </c>
      <c r="G12" s="200">
        <f t="shared" si="3"/>
        <v>2.8092646075436711E-2</v>
      </c>
      <c r="H12" s="11"/>
      <c r="I12" s="10" t="str">
        <f>name!E8</f>
        <v>Skilled trades occupations</v>
      </c>
      <c r="J12" s="11">
        <v>32.807126691668699</v>
      </c>
      <c r="K12" s="11">
        <v>33.710302649905366</v>
      </c>
      <c r="L12" s="11">
        <v>0.90317595823666585</v>
      </c>
      <c r="M12" s="11">
        <v>14.309824557319811</v>
      </c>
      <c r="N12" s="11">
        <v>15.213000515556475</v>
      </c>
      <c r="O12" s="11"/>
      <c r="P12" s="10" t="str">
        <f>name!D9</f>
        <v>24 Business, media and public service professionals</v>
      </c>
      <c r="Q12" s="11">
        <v>17.62439453766391</v>
      </c>
      <c r="R12" s="11">
        <v>20.249914773828863</v>
      </c>
      <c r="S12" s="345">
        <f t="shared" si="4"/>
        <v>2.6255202361649523</v>
      </c>
      <c r="T12" s="345">
        <v>8.0301937350744925</v>
      </c>
      <c r="U12" s="345">
        <f t="shared" si="5"/>
        <v>10.655713971239445</v>
      </c>
      <c r="V12" s="346">
        <f t="shared" si="6"/>
        <v>2.5345090240751711E-2</v>
      </c>
      <c r="X12" s="10" t="str">
        <f>name!B9</f>
        <v>Electricity and gas</v>
      </c>
      <c r="Y12" s="11">
        <v>1.3010000000000002</v>
      </c>
      <c r="Z12" s="11">
        <v>1.2670000000000001</v>
      </c>
      <c r="AA12" s="345">
        <f t="shared" si="7"/>
        <v>-3.400000000000003E-2</v>
      </c>
      <c r="AB12" s="11">
        <v>0.55142600339433145</v>
      </c>
      <c r="AC12" s="345">
        <f t="shared" si="8"/>
        <v>0.51742600339433142</v>
      </c>
      <c r="AD12" s="348">
        <f t="shared" si="9"/>
        <v>2.3837199292114919E-2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8.6900641439875876</v>
      </c>
      <c r="C13" s="11">
        <f t="shared" si="2"/>
        <v>8.9456552357210981</v>
      </c>
      <c r="D13" s="11">
        <f t="shared" si="2"/>
        <v>0.25559109173350913</v>
      </c>
      <c r="E13" s="11">
        <f t="shared" si="2"/>
        <v>3.5378671891047002</v>
      </c>
      <c r="F13" s="11">
        <f t="shared" si="2"/>
        <v>3.7934582808382094</v>
      </c>
      <c r="G13" s="200">
        <f t="shared" si="3"/>
        <v>2.3030701598911518E-2</v>
      </c>
      <c r="H13" s="11"/>
      <c r="I13" s="10" t="str">
        <f>name!E9</f>
        <v>Caring, leisure and other service occupations</v>
      </c>
      <c r="J13" s="11">
        <v>41.988863151260333</v>
      </c>
      <c r="K13" s="11">
        <v>44.963560655718439</v>
      </c>
      <c r="L13" s="11">
        <v>2.9746975044581072</v>
      </c>
      <c r="M13" s="11">
        <v>23.513182592778996</v>
      </c>
      <c r="N13" s="11">
        <v>26.487880097237113</v>
      </c>
      <c r="O13" s="11"/>
      <c r="P13" s="10" t="str">
        <f>name!D10</f>
        <v>31 Science, engineering and technology associate professionals</v>
      </c>
      <c r="Q13" s="11">
        <v>5.9169641307208964</v>
      </c>
      <c r="R13" s="11">
        <v>5.4134243481119055</v>
      </c>
      <c r="S13" s="345">
        <f t="shared" si="4"/>
        <v>-0.5035397826089909</v>
      </c>
      <c r="T13" s="345">
        <v>1.9519016718035485</v>
      </c>
      <c r="U13" s="345">
        <f t="shared" si="5"/>
        <v>1.4483618891945576</v>
      </c>
      <c r="V13" s="346">
        <f t="shared" si="6"/>
        <v>1.9187793204654913E-2</v>
      </c>
      <c r="X13" s="10" t="str">
        <f>name!B10</f>
        <v>Water and sewerage</v>
      </c>
      <c r="Y13" s="11">
        <v>2.3619999999999921</v>
      </c>
      <c r="Z13" s="11">
        <v>2.9949999999999961</v>
      </c>
      <c r="AA13" s="345">
        <f t="shared" si="7"/>
        <v>0.633000000000004</v>
      </c>
      <c r="AB13" s="11">
        <v>1.1481963331162071</v>
      </c>
      <c r="AC13" s="345">
        <f t="shared" si="8"/>
        <v>1.7811963331162111</v>
      </c>
      <c r="AD13" s="348">
        <f t="shared" si="9"/>
        <v>2.6762741750929075E-2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7.6484590081869506</v>
      </c>
      <c r="C14" s="11">
        <f t="shared" si="2"/>
        <v>13.551492436977197</v>
      </c>
      <c r="D14" s="11">
        <f t="shared" si="2"/>
        <v>5.903033428790244</v>
      </c>
      <c r="E14" s="11">
        <f t="shared" si="2"/>
        <v>6.9385771778707035</v>
      </c>
      <c r="F14" s="11">
        <f t="shared" si="2"/>
        <v>12.84161060666095</v>
      </c>
      <c r="G14" s="200">
        <f t="shared" si="3"/>
        <v>4.3981672336584676E-2</v>
      </c>
      <c r="H14" s="11"/>
      <c r="I14" s="10" t="str">
        <f>name!E10</f>
        <v>Sales and customer service occupations</v>
      </c>
      <c r="J14" s="11">
        <v>29.614410967464078</v>
      </c>
      <c r="K14" s="11">
        <v>30.409087893952062</v>
      </c>
      <c r="L14" s="11">
        <v>0.79467692648798161</v>
      </c>
      <c r="M14" s="11">
        <v>13.380414710822325</v>
      </c>
      <c r="N14" s="11">
        <v>14.175091637310306</v>
      </c>
      <c r="O14" s="11"/>
      <c r="P14" s="10" t="str">
        <f>name!D11</f>
        <v>32 Health and social care associate professionals</v>
      </c>
      <c r="Q14" s="11">
        <v>1.5128781094785686</v>
      </c>
      <c r="R14" s="11">
        <v>2.2274272410009175</v>
      </c>
      <c r="S14" s="345">
        <f t="shared" si="4"/>
        <v>0.71454913152234889</v>
      </c>
      <c r="T14" s="345">
        <v>0.93285414706057668</v>
      </c>
      <c r="U14" s="345">
        <f t="shared" si="5"/>
        <v>1.6474032785829256</v>
      </c>
      <c r="V14" s="346">
        <f t="shared" si="6"/>
        <v>3.2540269131977828E-2</v>
      </c>
      <c r="X14" s="10" t="str">
        <f>name!B11</f>
        <v>Construction</v>
      </c>
      <c r="Y14" s="11">
        <v>30.34300000000005</v>
      </c>
      <c r="Z14" s="11">
        <v>34.801000000000037</v>
      </c>
      <c r="AA14" s="345">
        <f t="shared" si="7"/>
        <v>4.4579999999999878</v>
      </c>
      <c r="AB14" s="11">
        <v>13.599364902558634</v>
      </c>
      <c r="AC14" s="345">
        <f t="shared" si="8"/>
        <v>18.057364902558621</v>
      </c>
      <c r="AD14" s="348">
        <f t="shared" si="9"/>
        <v>2.4994796391007768E-2</v>
      </c>
    </row>
    <row r="15" spans="1:30" x14ac:dyDescent="0.2">
      <c r="A15" s="10" t="str">
        <f>name!D12</f>
        <v>33 Protective service occupations</v>
      </c>
      <c r="B15" s="11">
        <f t="shared" si="2"/>
        <v>5.1144963736399207</v>
      </c>
      <c r="C15" s="11">
        <f t="shared" si="2"/>
        <v>4.8380043184485642</v>
      </c>
      <c r="D15" s="11">
        <f t="shared" si="2"/>
        <v>-0.27649205519135622</v>
      </c>
      <c r="E15" s="11">
        <f t="shared" si="2"/>
        <v>1.6006759407915032</v>
      </c>
      <c r="F15" s="11">
        <f t="shared" si="2"/>
        <v>1.3241838856001467</v>
      </c>
      <c r="G15" s="200">
        <f t="shared" si="3"/>
        <v>1.8318465609298729E-2</v>
      </c>
      <c r="H15" s="11"/>
      <c r="I15" s="10" t="str">
        <f>name!E11</f>
        <v>Process, plant and machine operatives</v>
      </c>
      <c r="J15" s="11">
        <v>16.936736103042534</v>
      </c>
      <c r="K15" s="11">
        <v>17.060616924034669</v>
      </c>
      <c r="L15" s="11">
        <v>0.12388082099213255</v>
      </c>
      <c r="M15" s="11">
        <v>8.2393369851071654</v>
      </c>
      <c r="N15" s="11">
        <v>8.3632178060992963</v>
      </c>
      <c r="O15" s="11"/>
      <c r="P15" s="10" t="str">
        <f>name!D12</f>
        <v>33 Protective service occupations</v>
      </c>
      <c r="Q15" s="11">
        <v>3.7429403280524429</v>
      </c>
      <c r="R15" s="11">
        <v>3.2210719240090344</v>
      </c>
      <c r="S15" s="345">
        <f t="shared" si="4"/>
        <v>-0.52186840404340851</v>
      </c>
      <c r="T15" s="345">
        <v>0.91531312869048853</v>
      </c>
      <c r="U15" s="345">
        <f t="shared" si="5"/>
        <v>0.39344472464708002</v>
      </c>
      <c r="V15" s="346">
        <f t="shared" si="6"/>
        <v>1.4691480758898479E-2</v>
      </c>
      <c r="X15" s="10" t="str">
        <f>name!B12</f>
        <v>Wholesale and retail trade</v>
      </c>
      <c r="Y15" s="11">
        <v>60.472000000000122</v>
      </c>
      <c r="Z15" s="11">
        <v>61.669000000000025</v>
      </c>
      <c r="AA15" s="345">
        <f t="shared" si="7"/>
        <v>1.1969999999999033</v>
      </c>
      <c r="AB15" s="11">
        <v>27.941612921110334</v>
      </c>
      <c r="AC15" s="345">
        <f t="shared" si="8"/>
        <v>29.138612921110237</v>
      </c>
      <c r="AD15" s="348">
        <f t="shared" si="9"/>
        <v>2.5646385132227056E-2</v>
      </c>
    </row>
    <row r="16" spans="1:30" x14ac:dyDescent="0.2">
      <c r="A16" s="10" t="str">
        <f>name!D13</f>
        <v>34 Culture, media and sports occupations</v>
      </c>
      <c r="B16" s="11">
        <f t="shared" si="2"/>
        <v>10.148660496332841</v>
      </c>
      <c r="C16" s="11">
        <f t="shared" si="2"/>
        <v>9.8776011698303527</v>
      </c>
      <c r="D16" s="11">
        <f t="shared" si="2"/>
        <v>-0.27105932650248887</v>
      </c>
      <c r="E16" s="11">
        <f t="shared" si="2"/>
        <v>4.4446011248050468</v>
      </c>
      <c r="F16" s="11">
        <f t="shared" si="2"/>
        <v>4.1735417983025576</v>
      </c>
      <c r="G16" s="200">
        <f t="shared" si="3"/>
        <v>2.4510097040238987E-2</v>
      </c>
      <c r="H16" s="11"/>
      <c r="I16" s="10" t="str">
        <f>name!E12</f>
        <v>Elementary occupations</v>
      </c>
      <c r="J16" s="11">
        <v>41.069997952431564</v>
      </c>
      <c r="K16" s="11">
        <v>40.195418127945196</v>
      </c>
      <c r="L16" s="11">
        <v>-0.87457982448637051</v>
      </c>
      <c r="M16" s="11">
        <v>19.328106339108395</v>
      </c>
      <c r="N16" s="11">
        <v>18.453526514622023</v>
      </c>
      <c r="O16" s="11"/>
      <c r="P16" s="10" t="str">
        <f>name!D13</f>
        <v>34 Culture, media and sports occupations</v>
      </c>
      <c r="Q16" s="11">
        <v>4.8228734757864302</v>
      </c>
      <c r="R16" s="11">
        <v>4.6915672154563284</v>
      </c>
      <c r="S16" s="345">
        <f t="shared" si="4"/>
        <v>-0.13130626033010184</v>
      </c>
      <c r="T16" s="345">
        <v>1.7731722128665197</v>
      </c>
      <c r="U16" s="345">
        <f t="shared" si="5"/>
        <v>1.6418659525364179</v>
      </c>
      <c r="V16" s="346">
        <f t="shared" si="6"/>
        <v>2.1092733910275774E-2</v>
      </c>
      <c r="X16" s="10" t="str">
        <f>name!B13</f>
        <v>Transport and storage</v>
      </c>
      <c r="Y16" s="11">
        <v>14.162999999999993</v>
      </c>
      <c r="Z16" s="11">
        <v>14.869000000000016</v>
      </c>
      <c r="AA16" s="345">
        <f t="shared" si="7"/>
        <v>0.70600000000002261</v>
      </c>
      <c r="AB16" s="11">
        <v>6.595799568152259</v>
      </c>
      <c r="AC16" s="345">
        <f t="shared" si="8"/>
        <v>7.3017995681522816</v>
      </c>
      <c r="AD16" s="348">
        <f t="shared" si="9"/>
        <v>2.5816779662647837E-2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27.809749826358072</v>
      </c>
      <c r="C17" s="11">
        <f t="shared" si="10"/>
        <v>30.311336507901526</v>
      </c>
      <c r="D17" s="11">
        <f t="shared" si="10"/>
        <v>2.5015866815434542</v>
      </c>
      <c r="E17" s="11">
        <f t="shared" si="10"/>
        <v>13.352024470185764</v>
      </c>
      <c r="F17" s="11">
        <f t="shared" si="10"/>
        <v>15.853611151729217</v>
      </c>
      <c r="G17" s="200">
        <f t="shared" si="3"/>
        <v>2.6486243814873633E-2</v>
      </c>
      <c r="H17" s="11"/>
      <c r="O17" s="11"/>
      <c r="P17" s="10" t="str">
        <f>name!D14</f>
        <v>35 Business and public service associate professionals</v>
      </c>
      <c r="Q17" s="11">
        <v>14.263727812131748</v>
      </c>
      <c r="R17" s="11">
        <v>14.857055669329606</v>
      </c>
      <c r="S17" s="345">
        <f t="shared" si="4"/>
        <v>0.59332785719785797</v>
      </c>
      <c r="T17" s="345">
        <v>5.5767450209475911</v>
      </c>
      <c r="U17" s="345">
        <f t="shared" si="5"/>
        <v>6.170072878145449</v>
      </c>
      <c r="V17" s="346">
        <f t="shared" si="6"/>
        <v>2.2244066314134781E-2</v>
      </c>
      <c r="X17" s="10" t="str">
        <f>name!B14</f>
        <v>Accommodation and food</v>
      </c>
      <c r="Y17" s="11">
        <v>27.44600000000003</v>
      </c>
      <c r="Z17" s="11">
        <v>34.103000000000009</v>
      </c>
      <c r="AA17" s="345">
        <f t="shared" si="7"/>
        <v>6.6569999999999787</v>
      </c>
      <c r="AB17" s="11">
        <v>15.008027255460997</v>
      </c>
      <c r="AC17" s="345">
        <f t="shared" si="8"/>
        <v>21.665027255460977</v>
      </c>
      <c r="AD17" s="348">
        <f t="shared" si="9"/>
        <v>2.9507043773106645E-2</v>
      </c>
    </row>
    <row r="18" spans="1:30" x14ac:dyDescent="0.2">
      <c r="A18" s="10" t="str">
        <f>name!D15</f>
        <v>41 Administrative occupations</v>
      </c>
      <c r="B18" s="11">
        <f t="shared" si="10"/>
        <v>33.13696421175397</v>
      </c>
      <c r="C18" s="11">
        <f t="shared" si="10"/>
        <v>32.236238227991507</v>
      </c>
      <c r="D18" s="11">
        <f t="shared" si="10"/>
        <v>-0.9007259837624666</v>
      </c>
      <c r="E18" s="11">
        <f t="shared" si="10"/>
        <v>16.808602553208978</v>
      </c>
      <c r="F18" s="11">
        <f t="shared" si="10"/>
        <v>15.907876569446511</v>
      </c>
      <c r="G18" s="200">
        <f t="shared" si="3"/>
        <v>2.7729797574124637E-2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8.8283424262956363</v>
      </c>
      <c r="R18" s="11">
        <v>9.9926853913761775</v>
      </c>
      <c r="S18" s="345">
        <f t="shared" si="4"/>
        <v>1.1643429650805412</v>
      </c>
      <c r="T18" s="345">
        <v>3.4847568306566452</v>
      </c>
      <c r="U18" s="345">
        <f t="shared" si="5"/>
        <v>4.649099795737186</v>
      </c>
      <c r="V18" s="346">
        <f t="shared" si="6"/>
        <v>2.2427559504879069E-2</v>
      </c>
      <c r="X18" s="10" t="str">
        <f>name!B15</f>
        <v>Media</v>
      </c>
      <c r="Y18" s="11">
        <v>7.5000000000000018</v>
      </c>
      <c r="Z18" s="11">
        <v>7.3600000000000119</v>
      </c>
      <c r="AA18" s="345">
        <f t="shared" si="7"/>
        <v>-0.13999999999998991</v>
      </c>
      <c r="AB18" s="11">
        <v>3.5672364982634934</v>
      </c>
      <c r="AC18" s="345">
        <f t="shared" si="8"/>
        <v>3.4272364982635035</v>
      </c>
      <c r="AD18" s="348">
        <f t="shared" si="9"/>
        <v>2.6278415848284054E-2</v>
      </c>
    </row>
    <row r="19" spans="1:30" x14ac:dyDescent="0.2">
      <c r="A19" s="10" t="str">
        <f>name!D16</f>
        <v>42 Secretarial and related occupations</v>
      </c>
      <c r="B19" s="11">
        <f t="shared" si="10"/>
        <v>9.3270507708637833</v>
      </c>
      <c r="C19" s="11">
        <f t="shared" si="10"/>
        <v>6.3443587668094308</v>
      </c>
      <c r="D19" s="11">
        <f t="shared" si="10"/>
        <v>-2.9826920040543539</v>
      </c>
      <c r="E19" s="11">
        <f t="shared" si="10"/>
        <v>4.1397690952080231</v>
      </c>
      <c r="F19" s="11">
        <f t="shared" si="10"/>
        <v>1.1570770911536701</v>
      </c>
      <c r="G19" s="200">
        <f t="shared" si="3"/>
        <v>2.4789610989818245E-2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0.90215835852831228</v>
      </c>
      <c r="K19" s="11">
        <f t="array" ref="K19:K27">MMULT(aggregation!$B$13:$AA$21,C36:C61)</f>
        <v>1.2489065300875211</v>
      </c>
      <c r="L19" s="11">
        <f t="array" ref="L19:L27">MMULT(aggregation!$B$13:$AA$21,D36:D61)</f>
        <v>0.3467481715592089</v>
      </c>
      <c r="M19" s="11">
        <f t="array" ref="M19:M27">MMULT(aggregation!$B$13:$AA$21,E36:E61)</f>
        <v>0.58201291426191515</v>
      </c>
      <c r="N19" s="11">
        <f t="array" ref="N19:N27">MMULT(aggregation!$B$13:$AA$21,F36:F61)</f>
        <v>0.92876108582112393</v>
      </c>
      <c r="O19" s="11"/>
      <c r="P19" s="10" t="str">
        <f>name!D16</f>
        <v>42 Secretarial and related occupations</v>
      </c>
      <c r="Q19" s="11">
        <v>0.35202604365859164</v>
      </c>
      <c r="R19" s="11">
        <v>0.38049925799689277</v>
      </c>
      <c r="S19" s="345">
        <f t="shared" si="4"/>
        <v>2.8473214338301134E-2</v>
      </c>
      <c r="T19" s="345">
        <v>0.11272047396676986</v>
      </c>
      <c r="U19" s="345">
        <f t="shared" si="5"/>
        <v>0.14119368830507101</v>
      </c>
      <c r="V19" s="346">
        <f t="shared" si="6"/>
        <v>1.8691674119561519E-2</v>
      </c>
      <c r="X19" s="10" t="str">
        <f>name!B16</f>
        <v>Information technology</v>
      </c>
      <c r="Y19" s="11">
        <v>14.929000000000009</v>
      </c>
      <c r="Z19" s="11">
        <v>17.759999999999962</v>
      </c>
      <c r="AA19" s="345">
        <f t="shared" si="7"/>
        <v>2.8309999999999533</v>
      </c>
      <c r="AB19" s="11">
        <v>7.1291460293261544</v>
      </c>
      <c r="AC19" s="345">
        <f t="shared" si="8"/>
        <v>9.9601460293261077</v>
      </c>
      <c r="AD19" s="348">
        <f t="shared" si="9"/>
        <v>2.6366698872110739E-2</v>
      </c>
    </row>
    <row r="20" spans="1:30" x14ac:dyDescent="0.2">
      <c r="A20" s="10" t="str">
        <f>name!D17</f>
        <v>51 Skilled agricultural and related trades</v>
      </c>
      <c r="B20" s="11">
        <f t="shared" si="10"/>
        <v>3.205669855519699</v>
      </c>
      <c r="C20" s="11">
        <f t="shared" si="10"/>
        <v>3.7966410449624934</v>
      </c>
      <c r="D20" s="11">
        <f t="shared" si="10"/>
        <v>0.59097118944279536</v>
      </c>
      <c r="E20" s="11">
        <f t="shared" si="10"/>
        <v>1.9191063049483661</v>
      </c>
      <c r="F20" s="11">
        <f t="shared" si="10"/>
        <v>2.5100774943911612</v>
      </c>
      <c r="G20" s="200">
        <f t="shared" si="3"/>
        <v>3.177200618895637E-2</v>
      </c>
      <c r="H20" s="11"/>
      <c r="I20" s="11" t="str">
        <f t="shared" si="11"/>
        <v>Professional occupations</v>
      </c>
      <c r="J20" s="11">
        <v>6.2081470228683564</v>
      </c>
      <c r="K20" s="11">
        <v>8.7295451941974296</v>
      </c>
      <c r="L20" s="11">
        <v>2.5213981713290732</v>
      </c>
      <c r="M20" s="11">
        <v>3.5148010415689388</v>
      </c>
      <c r="N20" s="11">
        <v>6.036199212898012</v>
      </c>
      <c r="O20" s="11"/>
      <c r="P20" s="10" t="str">
        <f>name!D17</f>
        <v>51 Skilled agricultural and related trades</v>
      </c>
      <c r="Q20" s="11">
        <v>2.4021621006802762</v>
      </c>
      <c r="R20" s="11">
        <v>2.683760960159852</v>
      </c>
      <c r="S20" s="345">
        <f t="shared" si="4"/>
        <v>0.28159885947957575</v>
      </c>
      <c r="T20" s="345">
        <v>1.2690612763679907</v>
      </c>
      <c r="U20" s="345">
        <f t="shared" si="5"/>
        <v>1.5506601358475665</v>
      </c>
      <c r="V20" s="346">
        <f t="shared" si="6"/>
        <v>2.8680640552134706E-2</v>
      </c>
      <c r="X20" s="10" t="str">
        <f>name!B17</f>
        <v>Finance and insurance</v>
      </c>
      <c r="Y20" s="11">
        <v>5.405999999999989</v>
      </c>
      <c r="Z20" s="11">
        <v>4.8610000000000007</v>
      </c>
      <c r="AA20" s="345">
        <f t="shared" si="7"/>
        <v>-0.54499999999998838</v>
      </c>
      <c r="AB20" s="11">
        <v>2.4744139001609193</v>
      </c>
      <c r="AC20" s="345">
        <f t="shared" si="8"/>
        <v>1.929413900160931</v>
      </c>
      <c r="AD20" s="348">
        <f t="shared" si="9"/>
        <v>2.5443018108883608E-2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11.703844151615609</v>
      </c>
      <c r="C21" s="11">
        <f t="shared" si="10"/>
        <v>11.517245048947464</v>
      </c>
      <c r="D21" s="11">
        <f t="shared" si="10"/>
        <v>-0.186599102668146</v>
      </c>
      <c r="E21" s="11">
        <f t="shared" si="10"/>
        <v>4.4942896411058406</v>
      </c>
      <c r="F21" s="11">
        <f t="shared" si="10"/>
        <v>4.3076905384376944</v>
      </c>
      <c r="G21" s="200">
        <f t="shared" si="3"/>
        <v>2.1901641532096061E-2</v>
      </c>
      <c r="H21" s="11"/>
      <c r="I21" s="11" t="str">
        <f t="shared" si="11"/>
        <v>Associate professional occupations</v>
      </c>
      <c r="J21" s="11">
        <v>0.88787865265261756</v>
      </c>
      <c r="K21" s="11">
        <v>1.4186231361022124</v>
      </c>
      <c r="L21" s="11">
        <v>0.53074448344959468</v>
      </c>
      <c r="M21" s="11">
        <v>0.57244247948242954</v>
      </c>
      <c r="N21" s="11">
        <v>1.1031869629320243</v>
      </c>
      <c r="O21" s="11"/>
      <c r="P21" s="10" t="str">
        <f>name!D18</f>
        <v>52 Skilled metal, electrical and electronic trades</v>
      </c>
      <c r="Q21" s="11">
        <v>11.319689872876031</v>
      </c>
      <c r="R21" s="11">
        <v>10.585407328328472</v>
      </c>
      <c r="S21" s="345">
        <f t="shared" si="4"/>
        <v>-0.73428254454755937</v>
      </c>
      <c r="T21" s="345">
        <v>4.0807071598940512</v>
      </c>
      <c r="U21" s="345">
        <f t="shared" si="5"/>
        <v>3.3464246153464918</v>
      </c>
      <c r="V21" s="346">
        <f t="shared" si="6"/>
        <v>2.0735358886329491E-2</v>
      </c>
      <c r="X21" s="10" t="str">
        <f>name!B18</f>
        <v>Real estate</v>
      </c>
      <c r="Y21" s="11">
        <v>8.1189999999999731</v>
      </c>
      <c r="Z21" s="11">
        <v>9.0630000000000077</v>
      </c>
      <c r="AA21" s="345">
        <f t="shared" si="7"/>
        <v>0.94400000000003459</v>
      </c>
      <c r="AB21" s="11">
        <v>4.1532415923739903</v>
      </c>
      <c r="AC21" s="345">
        <f t="shared" si="8"/>
        <v>5.0972415923740249</v>
      </c>
      <c r="AD21" s="348">
        <f t="shared" si="9"/>
        <v>2.7924988310889853E-2</v>
      </c>
    </row>
    <row r="22" spans="1:30" x14ac:dyDescent="0.2">
      <c r="A22" s="10" t="str">
        <f>name!D19</f>
        <v>53 Skilled construction and building trades</v>
      </c>
      <c r="B22" s="11">
        <f t="shared" si="10"/>
        <v>10.017674453259371</v>
      </c>
      <c r="C22" s="11">
        <f t="shared" si="10"/>
        <v>9.3683309460920565</v>
      </c>
      <c r="D22" s="11">
        <f t="shared" si="10"/>
        <v>-0.64934350716731282</v>
      </c>
      <c r="E22" s="11">
        <f t="shared" si="10"/>
        <v>4.1583212711251205</v>
      </c>
      <c r="F22" s="11">
        <f t="shared" si="10"/>
        <v>3.5089777639578075</v>
      </c>
      <c r="G22" s="200">
        <f t="shared" si="3"/>
        <v>2.3416569198041026E-2</v>
      </c>
      <c r="H22" s="11"/>
      <c r="I22" s="11" t="str">
        <f t="shared" si="11"/>
        <v>Administrative and secretarial occupations</v>
      </c>
      <c r="J22" s="11">
        <v>0.25837963587056578</v>
      </c>
      <c r="K22" s="11">
        <v>0.4777588319531646</v>
      </c>
      <c r="L22" s="11">
        <v>0.21937919608259882</v>
      </c>
      <c r="M22" s="11">
        <v>0.20180330036596131</v>
      </c>
      <c r="N22" s="11">
        <v>0.42118249644856015</v>
      </c>
      <c r="O22" s="11"/>
      <c r="P22" s="10" t="str">
        <f>name!D19</f>
        <v>53 Skilled construction and building trades</v>
      </c>
      <c r="Q22" s="11">
        <v>9.8049817933152852</v>
      </c>
      <c r="R22" s="11">
        <v>9.1996974322966363</v>
      </c>
      <c r="S22" s="345">
        <f t="shared" si="4"/>
        <v>-0.60528436101864891</v>
      </c>
      <c r="T22" s="345">
        <v>4.0767977162023321</v>
      </c>
      <c r="U22" s="345">
        <f t="shared" si="5"/>
        <v>3.4715133551836832</v>
      </c>
      <c r="V22" s="346">
        <f t="shared" si="6"/>
        <v>2.3449826465086643E-2</v>
      </c>
      <c r="X22" s="10" t="str">
        <f>name!B19</f>
        <v>Professional services</v>
      </c>
      <c r="Y22" s="11">
        <v>47.349999999999945</v>
      </c>
      <c r="Z22" s="11">
        <v>54.407999999999959</v>
      </c>
      <c r="AA22" s="345">
        <f t="shared" si="7"/>
        <v>7.058000000000014</v>
      </c>
      <c r="AB22" s="11">
        <v>24.613460358913745</v>
      </c>
      <c r="AC22" s="345">
        <f t="shared" si="8"/>
        <v>31.671460358913759</v>
      </c>
      <c r="AD22" s="348">
        <f t="shared" si="9"/>
        <v>2.8299134634813372E-2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7.8799382312740214</v>
      </c>
      <c r="C23" s="11">
        <f t="shared" si="10"/>
        <v>9.02808560990335</v>
      </c>
      <c r="D23" s="11">
        <f t="shared" si="10"/>
        <v>1.1481473786293293</v>
      </c>
      <c r="E23" s="11">
        <f t="shared" si="10"/>
        <v>3.7381073401404841</v>
      </c>
      <c r="F23" s="11">
        <f t="shared" si="10"/>
        <v>4.8862547187698127</v>
      </c>
      <c r="G23" s="200">
        <f t="shared" si="3"/>
        <v>2.622049574418428E-2</v>
      </c>
      <c r="H23" s="11"/>
      <c r="I23" s="11" t="str">
        <f t="shared" si="11"/>
        <v>Skilled trades occupations</v>
      </c>
      <c r="J23" s="11">
        <v>6.6629451795529454E-2</v>
      </c>
      <c r="K23" s="11">
        <v>0.11333006797129705</v>
      </c>
      <c r="L23" s="11">
        <v>4.6700616175767595E-2</v>
      </c>
      <c r="M23" s="11">
        <v>4.9170979218168015E-2</v>
      </c>
      <c r="N23" s="11">
        <v>9.587159539393561E-2</v>
      </c>
      <c r="O23" s="11"/>
      <c r="P23" s="10" t="str">
        <f>name!D20</f>
        <v>54 Textiles, printing and other skilled trades</v>
      </c>
      <c r="Q23" s="11">
        <v>4.4977372775205673</v>
      </c>
      <c r="R23" s="11">
        <v>5.187969067748698</v>
      </c>
      <c r="S23" s="345">
        <f t="shared" si="4"/>
        <v>0.69023179022813075</v>
      </c>
      <c r="T23" s="345">
        <v>1.6176135441854917</v>
      </c>
      <c r="U23" s="345">
        <f t="shared" si="5"/>
        <v>2.3078453344136225</v>
      </c>
      <c r="V23" s="346">
        <f t="shared" si="6"/>
        <v>2.0693038758881732E-2</v>
      </c>
      <c r="X23" s="10" t="str">
        <f>name!B20</f>
        <v>Support services</v>
      </c>
      <c r="Y23" s="11">
        <v>28.011000000000013</v>
      </c>
      <c r="Z23" s="11">
        <v>32.924000000000042</v>
      </c>
      <c r="AA23" s="345">
        <f t="shared" si="7"/>
        <v>4.9130000000000287</v>
      </c>
      <c r="AB23" s="11">
        <v>14.144529132171774</v>
      </c>
      <c r="AC23" s="345">
        <f t="shared" si="8"/>
        <v>19.057529132171801</v>
      </c>
      <c r="AD23" s="348">
        <f t="shared" si="9"/>
        <v>2.7625948555552338E-2</v>
      </c>
    </row>
    <row r="24" spans="1:30" x14ac:dyDescent="0.2">
      <c r="A24" s="10" t="str">
        <f>name!D21</f>
        <v>61 Caring personal service occupations</v>
      </c>
      <c r="B24" s="11">
        <f t="shared" si="10"/>
        <v>31.896839976731503</v>
      </c>
      <c r="C24" s="11">
        <f t="shared" si="10"/>
        <v>35.343197907902336</v>
      </c>
      <c r="D24" s="11">
        <f t="shared" si="10"/>
        <v>3.446357931170835</v>
      </c>
      <c r="E24" s="11">
        <f t="shared" si="10"/>
        <v>18.707140661981597</v>
      </c>
      <c r="F24" s="11">
        <f t="shared" si="10"/>
        <v>22.153498593152442</v>
      </c>
      <c r="G24" s="200">
        <f t="shared" si="3"/>
        <v>3.1246453699164789E-2</v>
      </c>
      <c r="H24" s="11"/>
      <c r="I24" s="11" t="str">
        <f t="shared" si="11"/>
        <v>Caring, leisure and other service occupations</v>
      </c>
      <c r="J24" s="11">
        <v>4.9101799207594776E-2</v>
      </c>
      <c r="K24" s="11">
        <v>8.3070982985087929E-2</v>
      </c>
      <c r="L24" s="11">
        <v>3.3969183777493153E-2</v>
      </c>
      <c r="M24" s="11">
        <v>3.7440991494711647E-2</v>
      </c>
      <c r="N24" s="11">
        <v>7.1410175272204807E-2</v>
      </c>
      <c r="O24" s="11"/>
      <c r="P24" s="10" t="str">
        <f>name!D21</f>
        <v>61 Caring personal service occupations</v>
      </c>
      <c r="Q24" s="11">
        <v>5.7090626056274649</v>
      </c>
      <c r="R24" s="11">
        <v>7.9078764358658589</v>
      </c>
      <c r="S24" s="345">
        <f t="shared" si="4"/>
        <v>2.1988138302383939</v>
      </c>
      <c r="T24" s="345">
        <v>3.1073414185105275</v>
      </c>
      <c r="U24" s="345">
        <f t="shared" si="5"/>
        <v>5.3061552487489214</v>
      </c>
      <c r="V24" s="346">
        <f t="shared" si="6"/>
        <v>2.9394346088974954E-2</v>
      </c>
      <c r="X24" s="10" t="str">
        <f>name!B21</f>
        <v>Public admin. and defence</v>
      </c>
      <c r="Y24" s="11">
        <v>15.012000000000025</v>
      </c>
      <c r="Z24" s="11">
        <v>15.47900000000001</v>
      </c>
      <c r="AA24" s="345">
        <f t="shared" si="7"/>
        <v>0.46699999999998454</v>
      </c>
      <c r="AB24" s="11">
        <v>7.4877328300516073</v>
      </c>
      <c r="AC24" s="345">
        <f t="shared" si="8"/>
        <v>7.9547328300515918</v>
      </c>
      <c r="AD24" s="348">
        <f t="shared" si="9"/>
        <v>2.7344074515623928E-2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9.6396866108711112</v>
      </c>
      <c r="C25" s="11">
        <f t="shared" si="10"/>
        <v>9.245889727979991</v>
      </c>
      <c r="D25" s="11">
        <f t="shared" si="10"/>
        <v>-0.39379688289111847</v>
      </c>
      <c r="E25" s="11">
        <f t="shared" si="10"/>
        <v>4.6261903411415188</v>
      </c>
      <c r="F25" s="11">
        <f t="shared" si="10"/>
        <v>4.2323934582503995</v>
      </c>
      <c r="G25" s="200">
        <f t="shared" si="3"/>
        <v>2.6476561683646649E-2</v>
      </c>
      <c r="H25" s="11"/>
      <c r="I25" s="11" t="str">
        <f t="shared" si="11"/>
        <v>Sales and customer service occupations</v>
      </c>
      <c r="J25" s="11">
        <v>9.7853279148681527E-2</v>
      </c>
      <c r="K25" s="11">
        <v>0.1527092751485008</v>
      </c>
      <c r="L25" s="11">
        <v>5.485599599981926E-2</v>
      </c>
      <c r="M25" s="11">
        <v>5.9273290626295015E-2</v>
      </c>
      <c r="N25" s="11">
        <v>0.11412928662611428</v>
      </c>
      <c r="O25" s="11"/>
      <c r="P25" s="10" t="str">
        <f>name!D22</f>
        <v>62 Leisure, travel and related personal service occupations</v>
      </c>
      <c r="Q25" s="11">
        <v>3.0014540887433481</v>
      </c>
      <c r="R25" s="11">
        <v>3.2593041928306419</v>
      </c>
      <c r="S25" s="345">
        <f t="shared" si="4"/>
        <v>0.25785010408729381</v>
      </c>
      <c r="T25" s="345">
        <v>1.3323741105970885</v>
      </c>
      <c r="U25" s="345">
        <f t="shared" si="5"/>
        <v>1.5902242146843824</v>
      </c>
      <c r="V25" s="346">
        <f t="shared" si="6"/>
        <v>2.4792643371607248E-2</v>
      </c>
      <c r="X25" s="10" t="str">
        <f>name!B22</f>
        <v>Education</v>
      </c>
      <c r="Y25" s="11">
        <v>60.107999999999997</v>
      </c>
      <c r="Z25" s="11">
        <v>61.691000000000017</v>
      </c>
      <c r="AA25" s="345">
        <f t="shared" si="7"/>
        <v>1.5830000000000197</v>
      </c>
      <c r="AB25" s="11">
        <v>31.78302554912101</v>
      </c>
      <c r="AC25" s="345">
        <f t="shared" si="8"/>
        <v>33.366025549121034</v>
      </c>
      <c r="AD25" s="348">
        <f t="shared" si="9"/>
        <v>2.8701535410071699E-2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0.45233656365771741</v>
      </c>
      <c r="C26" s="11">
        <f t="shared" si="10"/>
        <v>0.37447301983610809</v>
      </c>
      <c r="D26" s="11">
        <f t="shared" si="10"/>
        <v>-7.786354382160933E-2</v>
      </c>
      <c r="E26" s="11">
        <f t="shared" si="10"/>
        <v>0.17985158965587955</v>
      </c>
      <c r="F26" s="11">
        <f t="shared" si="10"/>
        <v>0.10198804583427022</v>
      </c>
      <c r="G26" s="200">
        <f t="shared" si="3"/>
        <v>2.2568265343033023E-2</v>
      </c>
      <c r="H26" s="11"/>
      <c r="I26" s="11" t="str">
        <f t="shared" si="11"/>
        <v>Process, plant and machine operatives</v>
      </c>
      <c r="J26" s="11">
        <v>5.0611296264440525E-2</v>
      </c>
      <c r="K26" s="11">
        <v>8.9054951632724783E-2</v>
      </c>
      <c r="L26" s="11">
        <v>3.8443655368284257E-2</v>
      </c>
      <c r="M26" s="11">
        <v>4.2201791146223855E-2</v>
      </c>
      <c r="N26" s="11">
        <v>8.0645446514508112E-2</v>
      </c>
      <c r="O26" s="11"/>
      <c r="P26" s="10" t="str">
        <f>name!D23</f>
        <v>63 Community and civil enforcement occupations</v>
      </c>
      <c r="Q26" s="11">
        <v>0.34068429111093929</v>
      </c>
      <c r="R26" s="11">
        <v>0.21918314316556689</v>
      </c>
      <c r="S26" s="345">
        <f t="shared" si="4"/>
        <v>-0.1215011479453724</v>
      </c>
      <c r="T26" s="345">
        <v>8.7130973439819834E-2</v>
      </c>
      <c r="U26" s="345">
        <f t="shared" si="5"/>
        <v>-3.4370174505552561E-2</v>
      </c>
      <c r="V26" s="346">
        <f t="shared" si="6"/>
        <v>1.5298188146737779E-2</v>
      </c>
      <c r="X26" s="10" t="str">
        <f>name!B23</f>
        <v>Health and social work</v>
      </c>
      <c r="Y26" s="11">
        <v>48.451999999999963</v>
      </c>
      <c r="Z26" s="11">
        <v>50.949999999999932</v>
      </c>
      <c r="AA26" s="345">
        <f t="shared" si="7"/>
        <v>2.4979999999999691</v>
      </c>
      <c r="AB26" s="11">
        <v>27.508661748740668</v>
      </c>
      <c r="AC26" s="345">
        <f t="shared" si="8"/>
        <v>30.006661748740637</v>
      </c>
      <c r="AD26" s="348">
        <f t="shared" si="9"/>
        <v>3.0429939396477756E-2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23.566354820981591</v>
      </c>
      <c r="C27" s="11">
        <f t="shared" si="12"/>
        <v>22.80745869568382</v>
      </c>
      <c r="D27" s="11">
        <f t="shared" si="12"/>
        <v>-0.75889612529776995</v>
      </c>
      <c r="E27" s="11">
        <f t="shared" si="12"/>
        <v>10.224325962391109</v>
      </c>
      <c r="F27" s="11">
        <f t="shared" si="12"/>
        <v>9.465429837093339</v>
      </c>
      <c r="G27" s="200">
        <f t="shared" si="3"/>
        <v>2.4315242342167753E-2</v>
      </c>
      <c r="H27" s="11"/>
      <c r="I27" s="11" t="str">
        <f t="shared" si="11"/>
        <v>Elementary occupations</v>
      </c>
      <c r="J27" s="11">
        <v>3.0724375851302634E-2</v>
      </c>
      <c r="K27" s="11">
        <v>4.08433840360682E-2</v>
      </c>
      <c r="L27" s="11">
        <v>1.0119008184765566E-2</v>
      </c>
      <c r="M27" s="11">
        <v>2.0117360800911168E-2</v>
      </c>
      <c r="N27" s="11">
        <v>3.0236368985676734E-2</v>
      </c>
      <c r="O27" s="11"/>
      <c r="P27" s="10" t="str">
        <f>name!D24</f>
        <v>71 Sales occupations</v>
      </c>
      <c r="Q27" s="11">
        <v>10.569276400578858</v>
      </c>
      <c r="R27" s="11">
        <v>10.74497139593586</v>
      </c>
      <c r="S27" s="345">
        <f t="shared" si="4"/>
        <v>0.17569499535700217</v>
      </c>
      <c r="T27" s="345">
        <v>3.5505623219618943</v>
      </c>
      <c r="U27" s="345">
        <f t="shared" si="5"/>
        <v>3.7262573173188964</v>
      </c>
      <c r="V27" s="346">
        <f t="shared" si="6"/>
        <v>1.9496248580213704E-2</v>
      </c>
      <c r="X27" s="10" t="str">
        <f>name!B24</f>
        <v>Arts and entertainment</v>
      </c>
      <c r="Y27" s="11">
        <v>9.7139999999999809</v>
      </c>
      <c r="Z27" s="11">
        <v>10.887000000000008</v>
      </c>
      <c r="AA27" s="345">
        <f t="shared" si="7"/>
        <v>1.1730000000000267</v>
      </c>
      <c r="AB27" s="11">
        <v>5.1209949992057746</v>
      </c>
      <c r="AC27" s="345">
        <f t="shared" si="8"/>
        <v>6.2939949992058013</v>
      </c>
      <c r="AD27" s="348">
        <f t="shared" si="9"/>
        <v>2.8630238359440785E-2</v>
      </c>
    </row>
    <row r="28" spans="1:30" x14ac:dyDescent="0.2">
      <c r="A28" s="10" t="str">
        <f>name!D25</f>
        <v>72 Customer service occupations</v>
      </c>
      <c r="B28" s="11">
        <f t="shared" si="12"/>
        <v>6.0480561464824882</v>
      </c>
      <c r="C28" s="11">
        <f t="shared" si="12"/>
        <v>7.60162919826824</v>
      </c>
      <c r="D28" s="11">
        <f t="shared" si="12"/>
        <v>1.5535730517857516</v>
      </c>
      <c r="E28" s="11">
        <f t="shared" si="12"/>
        <v>3.156088748431217</v>
      </c>
      <c r="F28" s="11">
        <f t="shared" si="12"/>
        <v>4.7096618002169679</v>
      </c>
      <c r="G28" s="200">
        <f t="shared" si="3"/>
        <v>2.8389993455770535E-2</v>
      </c>
      <c r="H28" s="11"/>
      <c r="O28" s="11"/>
      <c r="P28" s="10" t="str">
        <f>name!D25</f>
        <v>72 Customer service occupations</v>
      </c>
      <c r="Q28" s="11">
        <v>2.0723343835982453</v>
      </c>
      <c r="R28" s="11">
        <v>3.135569209573839</v>
      </c>
      <c r="S28" s="345">
        <f t="shared" si="4"/>
        <v>1.0632348259755937</v>
      </c>
      <c r="T28" s="345">
        <v>0.92553665856184586</v>
      </c>
      <c r="U28" s="345">
        <f t="shared" si="5"/>
        <v>1.9887714845374396</v>
      </c>
      <c r="V28" s="346">
        <f t="shared" si="6"/>
        <v>2.4920565704843911E-2</v>
      </c>
      <c r="X28" s="10" t="str">
        <f>name!B25</f>
        <v>Other services</v>
      </c>
      <c r="Y28" s="11">
        <v>12.274000000000004</v>
      </c>
      <c r="Z28" s="11">
        <v>11.396999999999998</v>
      </c>
      <c r="AA28" s="345">
        <f t="shared" si="7"/>
        <v>-0.877000000000006</v>
      </c>
      <c r="AB28" s="11">
        <v>5.9363715309196232</v>
      </c>
      <c r="AC28" s="345">
        <f t="shared" si="8"/>
        <v>5.0593715309196172</v>
      </c>
      <c r="AD28" s="348">
        <f t="shared" si="9"/>
        <v>2.6649450800608543E-2</v>
      </c>
    </row>
    <row r="29" spans="1:30" x14ac:dyDescent="0.2">
      <c r="A29" s="10" t="str">
        <f>name!D26</f>
        <v>81 Process, plant and machine operatives</v>
      </c>
      <c r="B29" s="11">
        <f t="shared" si="12"/>
        <v>5.6045918702626887</v>
      </c>
      <c r="C29" s="11">
        <f t="shared" si="12"/>
        <v>5.63863644743408</v>
      </c>
      <c r="D29" s="11">
        <f t="shared" si="12"/>
        <v>3.4044577171391477E-2</v>
      </c>
      <c r="E29" s="11">
        <f t="shared" si="12"/>
        <v>2.2186407157159862</v>
      </c>
      <c r="F29" s="11">
        <f t="shared" si="12"/>
        <v>2.2526852928873771</v>
      </c>
      <c r="G29" s="200">
        <f t="shared" si="3"/>
        <v>2.2483126892553384E-2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4.6674659577857467</v>
      </c>
      <c r="R29" s="11">
        <v>4.5532545081060984</v>
      </c>
      <c r="S29" s="345">
        <f t="shared" si="4"/>
        <v>-0.11421144967964825</v>
      </c>
      <c r="T29" s="345">
        <v>1.7143351957916362</v>
      </c>
      <c r="U29" s="345">
        <f t="shared" si="5"/>
        <v>1.6001237461119879</v>
      </c>
      <c r="V29" s="346">
        <f t="shared" si="6"/>
        <v>2.1074602383055252E-2</v>
      </c>
      <c r="X29" s="231" t="str">
        <f>name!B3</f>
        <v>All industries</v>
      </c>
      <c r="Y29" s="34">
        <f>SUM(Y7:Y28)</f>
        <v>423.75800000000004</v>
      </c>
      <c r="Z29" s="34">
        <f>SUM(Z7:Z28)</f>
        <v>453.351</v>
      </c>
      <c r="AA29" s="349">
        <f t="shared" si="7"/>
        <v>29.592999999999961</v>
      </c>
      <c r="AB29" s="34">
        <f>SUM(AB7:AB28)</f>
        <v>211.2912854425096</v>
      </c>
      <c r="AC29" s="349">
        <f t="shared" si="8"/>
        <v>240.88428544250957</v>
      </c>
      <c r="AD29" s="350">
        <f t="shared" si="9"/>
        <v>2.7336302312546579E-2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11.332144232779845</v>
      </c>
      <c r="C30" s="11">
        <f t="shared" si="12"/>
        <v>11.421980476600588</v>
      </c>
      <c r="D30" s="11">
        <f t="shared" si="12"/>
        <v>8.9836243820741069E-2</v>
      </c>
      <c r="E30" s="11">
        <f t="shared" si="12"/>
        <v>6.0206962693911796</v>
      </c>
      <c r="F30" s="11">
        <f t="shared" si="12"/>
        <v>6.1105325132119201</v>
      </c>
      <c r="G30" s="200">
        <f t="shared" si="3"/>
        <v>2.881486855633475E-2</v>
      </c>
      <c r="H30" s="11"/>
      <c r="I30" s="11" t="str">
        <f>I19</f>
        <v>Managers, directors and senior officials</v>
      </c>
      <c r="J30" s="11">
        <f t="array" ref="J30:J38">MMULT(aggregation!$B$13:$AA$21,B65:B90)</f>
        <v>7.1223864102460839</v>
      </c>
      <c r="K30" s="11">
        <f t="array" ref="K30:K38">MMULT(aggregation!$B$13:$AA$21,C65:C90)</f>
        <v>9.7944948639670475</v>
      </c>
      <c r="L30" s="11">
        <f t="array" ref="L30:L38">MMULT(aggregation!$B$13:$AA$21,D65:D90)</f>
        <v>2.6721084537209645</v>
      </c>
      <c r="M30" s="11">
        <f t="array" ref="M30:M38">MMULT(aggregation!$B$13:$AA$21,E65:E90)</f>
        <v>4.5975642887272103</v>
      </c>
      <c r="N30" s="11">
        <f t="array" ref="N30:N38">MMULT(aggregation!$B$13:$AA$21,F65:F90)</f>
        <v>7.269672742448174</v>
      </c>
      <c r="O30" s="11"/>
      <c r="P30" s="10" t="str">
        <f>name!D27</f>
        <v>82 Transport and mobile machine drivers and operatives</v>
      </c>
      <c r="Q30" s="11">
        <v>10.260756321679123</v>
      </c>
      <c r="R30" s="11">
        <v>9.8861126796208012</v>
      </c>
      <c r="S30" s="345">
        <f t="shared" si="4"/>
        <v>-0.3746436420583219</v>
      </c>
      <c r="T30" s="345">
        <v>5.208843118995766</v>
      </c>
      <c r="U30" s="345">
        <f t="shared" si="5"/>
        <v>4.8341994769374441</v>
      </c>
      <c r="V30" s="346">
        <f t="shared" si="6"/>
        <v>2.7748014188236469E-2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4.1840602346509508</v>
      </c>
      <c r="C31" s="11">
        <f t="shared" si="12"/>
        <v>8.7102829239690838</v>
      </c>
      <c r="D31" s="11">
        <f t="shared" si="12"/>
        <v>4.526222689318133</v>
      </c>
      <c r="E31" s="11">
        <f t="shared" si="12"/>
        <v>3.3413811725931293</v>
      </c>
      <c r="F31" s="11">
        <f t="shared" si="12"/>
        <v>7.8676038619112623</v>
      </c>
      <c r="G31" s="200">
        <f t="shared" si="3"/>
        <v>3.9909638138584391E-2</v>
      </c>
      <c r="H31" s="11"/>
      <c r="I31" s="11" t="str">
        <f>I20</f>
        <v>Professional occupations</v>
      </c>
      <c r="J31" s="11">
        <v>33.950800856640356</v>
      </c>
      <c r="K31" s="11">
        <v>47.669797330073017</v>
      </c>
      <c r="L31" s="11">
        <v>13.718996473432659</v>
      </c>
      <c r="M31" s="11">
        <v>20.374027726705158</v>
      </c>
      <c r="N31" s="11">
        <v>34.093024200137819</v>
      </c>
      <c r="O31" s="11"/>
      <c r="P31" s="10" t="str">
        <f>name!D28</f>
        <v>91 Elementary trades and related occupations</v>
      </c>
      <c r="Q31" s="11">
        <v>3.4701122960061648</v>
      </c>
      <c r="R31" s="11">
        <v>5.1952152363088482</v>
      </c>
      <c r="S31" s="345">
        <f t="shared" si="4"/>
        <v>1.7251029403026834</v>
      </c>
      <c r="T31" s="345">
        <v>1.5852918298801866</v>
      </c>
      <c r="U31" s="345">
        <f t="shared" si="5"/>
        <v>3.31039477018287</v>
      </c>
      <c r="V31" s="346">
        <f t="shared" si="6"/>
        <v>2.5401991611894381E-2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36.885937717780614</v>
      </c>
      <c r="C32" s="11">
        <f t="shared" si="12"/>
        <v>31.48513520397611</v>
      </c>
      <c r="D32" s="11">
        <f t="shared" si="12"/>
        <v>-5.4008025138045035</v>
      </c>
      <c r="E32" s="11">
        <f t="shared" si="12"/>
        <v>15.986725166515267</v>
      </c>
      <c r="F32" s="11">
        <f t="shared" si="12"/>
        <v>10.585922652710762</v>
      </c>
      <c r="G32" s="200">
        <f t="shared" ref="G32" si="13">IF(B32&gt;0,(1+(E32/B32))^(1/($C$6-$B$6))-1,0)</f>
        <v>2.4294145251837485E-2</v>
      </c>
      <c r="H32" s="11"/>
      <c r="I32" s="11" t="str">
        <f>I21</f>
        <v>Associate professional occupations</v>
      </c>
      <c r="J32" s="11">
        <v>9.0938130502245791</v>
      </c>
      <c r="K32" s="11">
        <v>13.582640952265397</v>
      </c>
      <c r="L32" s="11">
        <v>4.4888279020408177</v>
      </c>
      <c r="M32" s="11">
        <v>5.7733163414302933</v>
      </c>
      <c r="N32" s="11">
        <v>10.262144243471111</v>
      </c>
      <c r="O32" s="11"/>
      <c r="P32" s="10" t="str">
        <f>name!D29</f>
        <v>92 Elementary administration and service occupations</v>
      </c>
      <c r="Q32" s="11">
        <v>16.845215196747109</v>
      </c>
      <c r="R32" s="11">
        <v>15.221437545850511</v>
      </c>
      <c r="S32" s="345">
        <f t="shared" ref="S32" si="14">R32-Q32</f>
        <v>-1.6237776508965975</v>
      </c>
      <c r="T32" s="345">
        <v>6.2511012989024088</v>
      </c>
      <c r="U32" s="345">
        <f>SUM(S32:T32)</f>
        <v>4.6273236480058113</v>
      </c>
      <c r="V32" s="346">
        <f t="shared" ref="V32" si="15">IF(Q32&gt;0,(1+(T32/Q32))^(1/($C$6-$B$6))-1,0)</f>
        <v>2.126334346603187E-2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423.75800000000021</v>
      </c>
      <c r="C33" s="11">
        <f>SUM(C62,C91,C120,C149,C178,C207,C236,C265,C294)</f>
        <v>453.351</v>
      </c>
      <c r="D33" s="11">
        <f t="shared" si="12"/>
        <v>29.592999999999783</v>
      </c>
      <c r="E33" s="11">
        <f t="shared" si="12"/>
        <v>211.29128544250958</v>
      </c>
      <c r="F33" s="11">
        <f t="shared" si="12"/>
        <v>240.88428544250939</v>
      </c>
      <c r="G33" s="200">
        <f t="shared" si="3"/>
        <v>2.7336302312546579E-2</v>
      </c>
      <c r="H33" s="11"/>
      <c r="I33" s="11" t="str">
        <f>I22</f>
        <v>Administrative and secretarial occupations</v>
      </c>
      <c r="J33" s="11">
        <v>3.1059865277025427</v>
      </c>
      <c r="K33" s="11">
        <v>5.1759152342176007</v>
      </c>
      <c r="L33" s="11">
        <v>2.069928706515058</v>
      </c>
      <c r="M33" s="11">
        <v>2.3542308795937683</v>
      </c>
      <c r="N33" s="11">
        <v>4.4241595861088268</v>
      </c>
      <c r="O33" s="11"/>
      <c r="P33" s="10" t="str">
        <f>name!D3</f>
        <v>All occupations</v>
      </c>
      <c r="Q33" s="11">
        <f>SUM(Q7:Q32)</f>
        <v>209.26741319734703</v>
      </c>
      <c r="R33" s="11">
        <f>SUM(R7:R32)</f>
        <v>224.19418898284979</v>
      </c>
      <c r="S33" s="345">
        <f>R33-Q33</f>
        <v>14.92677578550277</v>
      </c>
      <c r="T33" s="11">
        <f>SUM(T7:T32)</f>
        <v>86.566326460558045</v>
      </c>
      <c r="U33" s="345">
        <f>SUM(S33:T33)</f>
        <v>101.49310224606081</v>
      </c>
      <c r="V33" s="346">
        <f t="shared" si="6"/>
        <v>2.3347359175280413E-2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0.82142657569883815</v>
      </c>
      <c r="K34" s="11">
        <v>1.5624720566239039</v>
      </c>
      <c r="L34" s="11">
        <v>0.74104548092506584</v>
      </c>
      <c r="M34" s="11">
        <v>0.62941631310760804</v>
      </c>
      <c r="N34" s="11">
        <v>1.3704617940326738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1.9273420582705405</v>
      </c>
      <c r="K35" s="11">
        <v>3.2977825247806116</v>
      </c>
      <c r="L35" s="11">
        <v>1.3704404665100713</v>
      </c>
      <c r="M35" s="11">
        <v>1.592974042064476</v>
      </c>
      <c r="N35" s="11">
        <v>2.9634145085745476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0.68041241420032461</v>
      </c>
      <c r="C36" s="11">
        <v>0.89802101153523062</v>
      </c>
      <c r="D36" s="11">
        <f>C36-B36</f>
        <v>0.21760859733490601</v>
      </c>
      <c r="E36" s="11">
        <v>0.40527144586165964</v>
      </c>
      <c r="F36" s="11">
        <f>SUM(D36:E36)</f>
        <v>0.62288004319656565</v>
      </c>
      <c r="G36" s="200">
        <f>IF(B36&gt;0,(1+(E36/B36))^(1/($C$6-$B$6))-1,0)</f>
        <v>3.1641355748924793E-2</v>
      </c>
      <c r="I36" s="11" t="str">
        <f t="shared" si="17"/>
        <v>Sales and customer service occupations</v>
      </c>
      <c r="J36" s="11">
        <v>1.3451228812739386</v>
      </c>
      <c r="K36" s="11">
        <v>2.3214044079252929</v>
      </c>
      <c r="L36" s="11">
        <v>0.97628152665135404</v>
      </c>
      <c r="M36" s="11">
        <v>0.88881040381291732</v>
      </c>
      <c r="N36" s="11">
        <v>1.8650919304642712</v>
      </c>
      <c r="P36" s="10" t="str">
        <f>name!D4</f>
        <v>11 Corporate managers and directors</v>
      </c>
      <c r="Q36" s="11">
        <v>12.855015689697034</v>
      </c>
      <c r="R36" s="11">
        <v>14.95994377752174</v>
      </c>
      <c r="S36" s="345">
        <f>R36-Q36</f>
        <v>2.1049280878247068</v>
      </c>
      <c r="T36" s="345">
        <v>7.9328606863559328</v>
      </c>
      <c r="U36" s="345">
        <f>SUM(S36:T36)</f>
        <v>10.03778877418064</v>
      </c>
      <c r="V36" s="346">
        <f>IF(Q36&gt;0,(1+(T36/Q36))^(1/($C$6-$B$6))-1,0)</f>
        <v>3.2561277335085403E-2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0.22174594432798764</v>
      </c>
      <c r="C37" s="11">
        <v>0.3508855185522905</v>
      </c>
      <c r="D37" s="11">
        <f t="shared" ref="D37:D60" si="25">C37-B37</f>
        <v>0.12913957422430286</v>
      </c>
      <c r="E37" s="11">
        <v>0.17674146840025548</v>
      </c>
      <c r="F37" s="11">
        <f t="shared" ref="F37:F60" si="26">SUM(D37:E37)</f>
        <v>0.30588104262455834</v>
      </c>
      <c r="G37" s="200">
        <f t="shared" ref="G37:G62" si="27">IF(B37&gt;0,(1+(E37/B37))^(1/($C$6-$B$6))-1,0)</f>
        <v>3.9849757350464365E-2</v>
      </c>
      <c r="I37" s="11" t="str">
        <f t="shared" si="17"/>
        <v>Process, plant and machine operatives</v>
      </c>
      <c r="J37" s="11">
        <v>0.39438779142665181</v>
      </c>
      <c r="K37" s="11">
        <v>0.70050829017931182</v>
      </c>
      <c r="L37" s="11">
        <v>0.30612049875266001</v>
      </c>
      <c r="M37" s="11">
        <v>0.31910407425698928</v>
      </c>
      <c r="N37" s="11">
        <v>0.62522457300964929</v>
      </c>
      <c r="P37" s="10" t="str">
        <f>name!D5</f>
        <v>12 Other managers and proprietors</v>
      </c>
      <c r="Q37" s="11">
        <v>6.7518565036960707</v>
      </c>
      <c r="R37" s="11">
        <v>7.2635235289485864</v>
      </c>
      <c r="S37" s="345">
        <f t="shared" ref="S37:S60" si="28">R37-Q37</f>
        <v>0.51166702525251573</v>
      </c>
      <c r="T37" s="345">
        <v>4.322065753457907</v>
      </c>
      <c r="U37" s="345">
        <f t="shared" ref="U37:U60" si="29">SUM(S37:T37)</f>
        <v>4.8337327787104227</v>
      </c>
      <c r="V37" s="346">
        <f t="shared" ref="V37:V62" si="30">IF(Q37&gt;0,(1+(T37/Q37))^(1/($C$6-$B$6))-1,0)</f>
        <v>3.3535070097215458E-2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1.8330886866321885</v>
      </c>
      <c r="C38" s="11">
        <v>2.9370319466845296</v>
      </c>
      <c r="D38" s="11">
        <f t="shared" si="25"/>
        <v>1.1039432600523411</v>
      </c>
      <c r="E38" s="11">
        <v>0.95379606282325302</v>
      </c>
      <c r="F38" s="11">
        <f t="shared" si="26"/>
        <v>2.057739322875594</v>
      </c>
      <c r="G38" s="200">
        <f t="shared" si="27"/>
        <v>2.8321782705119869E-2</v>
      </c>
      <c r="I38" s="11" t="str">
        <f t="shared" si="17"/>
        <v>Elementary occupations</v>
      </c>
      <c r="J38" s="11">
        <v>1.1106387894723322</v>
      </c>
      <c r="K38" s="11">
        <v>1.9005993240148662</v>
      </c>
      <c r="L38" s="11">
        <v>0.78996053454253401</v>
      </c>
      <c r="M38" s="11">
        <v>0.85425752618197426</v>
      </c>
      <c r="N38" s="11">
        <v>1.6442180607245083</v>
      </c>
      <c r="P38" s="10" t="str">
        <f>name!D6</f>
        <v>21 Science, research, engineering and technology professionals</v>
      </c>
      <c r="Q38" s="11">
        <v>7.342198783584946</v>
      </c>
      <c r="R38" s="11">
        <v>12.176933498014098</v>
      </c>
      <c r="S38" s="345">
        <f t="shared" si="28"/>
        <v>4.8347347144291515</v>
      </c>
      <c r="T38" s="345">
        <v>5.3826225242469699</v>
      </c>
      <c r="U38" s="345">
        <f t="shared" si="29"/>
        <v>10.217357238676122</v>
      </c>
      <c r="V38" s="346">
        <f t="shared" si="30"/>
        <v>3.7341382756425068E-2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1.0627367079640444</v>
      </c>
      <c r="C39" s="11">
        <v>1.4642329055998422</v>
      </c>
      <c r="D39" s="11">
        <f t="shared" si="25"/>
        <v>0.4014961976357978</v>
      </c>
      <c r="E39" s="11">
        <v>0.6443614132147063</v>
      </c>
      <c r="F39" s="11">
        <f t="shared" si="26"/>
        <v>1.0458576108505042</v>
      </c>
      <c r="G39" s="200">
        <f t="shared" si="27"/>
        <v>3.2100971481467067E-2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12.961494232176147</v>
      </c>
      <c r="R39" s="11">
        <v>13.012818469851835</v>
      </c>
      <c r="S39" s="345">
        <f t="shared" si="28"/>
        <v>5.1324237675688167E-2</v>
      </c>
      <c r="T39" s="345">
        <v>7.4381824076342031</v>
      </c>
      <c r="U39" s="345">
        <f t="shared" si="29"/>
        <v>7.4895066453098913</v>
      </c>
      <c r="V39" s="346">
        <f t="shared" si="30"/>
        <v>3.069747986290472E-2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2.6231849524592881</v>
      </c>
      <c r="C40" s="11">
        <v>3.2548782479160043</v>
      </c>
      <c r="D40" s="11">
        <f>C40-B40</f>
        <v>0.63169329545671626</v>
      </c>
      <c r="E40" s="11">
        <v>1.4813797223695677</v>
      </c>
      <c r="F40" s="11">
        <f>SUM(D40:E40)</f>
        <v>2.113073017826284</v>
      </c>
      <c r="G40" s="200">
        <f>IF(B40&gt;0,(1+(E40/B40))^(1/($C$6-$B$6))-1,0)</f>
        <v>3.0297262840040196E-2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20.354448777532983</v>
      </c>
      <c r="R40" s="11">
        <v>20.94681300291904</v>
      </c>
      <c r="S40" s="345">
        <f t="shared" si="28"/>
        <v>0.59236422538605638</v>
      </c>
      <c r="T40" s="345">
        <v>11.17425788539896</v>
      </c>
      <c r="U40" s="345">
        <f t="shared" si="29"/>
        <v>11.766622110785017</v>
      </c>
      <c r="V40" s="346">
        <f t="shared" si="30"/>
        <v>2.9602971623623242E-2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0.68913667581283544</v>
      </c>
      <c r="C41" s="11">
        <v>1.0734020939970537</v>
      </c>
      <c r="D41" s="11">
        <f t="shared" si="25"/>
        <v>0.38426541818421822</v>
      </c>
      <c r="E41" s="11">
        <v>0.43526384316141153</v>
      </c>
      <c r="F41" s="11">
        <f t="shared" si="26"/>
        <v>0.81952926134562976</v>
      </c>
      <c r="G41" s="200">
        <f t="shared" si="27"/>
        <v>3.3176164163308375E-2</v>
      </c>
      <c r="I41" s="11" t="str">
        <f>I30</f>
        <v>Managers, directors and senior officials</v>
      </c>
      <c r="J41" s="11">
        <f t="array" ref="J41:J49">MMULT(aggregation!$B$13:$AA$21,B94:B119)</f>
        <v>14.324857196369598</v>
      </c>
      <c r="K41" s="11">
        <f t="array" ref="K41:K49">MMULT(aggregation!$B$13:$AA$21,C94:C119)</f>
        <v>16.00623625555005</v>
      </c>
      <c r="L41" s="11">
        <f t="array" ref="L41:L49">MMULT(aggregation!$B$13:$AA$21,D94:D119)</f>
        <v>1.6813790591804536</v>
      </c>
      <c r="M41" s="11">
        <f t="array" ref="M41:M49">MMULT(aggregation!$B$13:$AA$21,E94:E119)</f>
        <v>8.6283537422165928</v>
      </c>
      <c r="N41" s="11">
        <f t="array" ref="N41:N49">MMULT(aggregation!$B$13:$AA$21,F94:F119)</f>
        <v>10.309732801397047</v>
      </c>
      <c r="P41" s="10" t="str">
        <f>name!D9</f>
        <v>24 Business, media and public service professionals</v>
      </c>
      <c r="Q41" s="11">
        <v>14.333678031369148</v>
      </c>
      <c r="R41" s="11">
        <v>16.916596007732107</v>
      </c>
      <c r="S41" s="345">
        <f t="shared" si="28"/>
        <v>2.5829179763629586</v>
      </c>
      <c r="T41" s="345">
        <v>8.4361470978292949</v>
      </c>
      <c r="U41" s="345">
        <f t="shared" si="29"/>
        <v>11.019065074192254</v>
      </c>
      <c r="V41" s="346">
        <f t="shared" si="30"/>
        <v>3.1335902902924317E-2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0.24728397112465225</v>
      </c>
      <c r="C42" s="11">
        <v>0.41003617014421173</v>
      </c>
      <c r="D42" s="11">
        <f t="shared" si="25"/>
        <v>0.16275219901955948</v>
      </c>
      <c r="E42" s="11">
        <v>0.15338707122089223</v>
      </c>
      <c r="F42" s="11">
        <f t="shared" si="26"/>
        <v>0.31613927024045174</v>
      </c>
      <c r="G42" s="200">
        <f t="shared" si="27"/>
        <v>3.2696723937716721E-2</v>
      </c>
      <c r="I42" s="11" t="str">
        <f>I31</f>
        <v>Professional occupations</v>
      </c>
      <c r="J42" s="11">
        <v>36.997911173205942</v>
      </c>
      <c r="K42" s="11">
        <v>39.576235912860639</v>
      </c>
      <c r="L42" s="11">
        <v>2.5783247396547049</v>
      </c>
      <c r="M42" s="11">
        <v>18.722572777163826</v>
      </c>
      <c r="N42" s="11">
        <v>21.30089751681853</v>
      </c>
      <c r="P42" s="10" t="str">
        <f>name!D10</f>
        <v>31 Science, engineering and technology associate professionals</v>
      </c>
      <c r="Q42" s="11">
        <v>2.773100013266701</v>
      </c>
      <c r="R42" s="11">
        <v>3.5322308876091868</v>
      </c>
      <c r="S42" s="345">
        <f t="shared" si="28"/>
        <v>0.75913087434248583</v>
      </c>
      <c r="T42" s="345">
        <v>1.5859655173011522</v>
      </c>
      <c r="U42" s="345">
        <f t="shared" si="29"/>
        <v>2.3450963916436383</v>
      </c>
      <c r="V42" s="346">
        <f t="shared" si="30"/>
        <v>3.0611990761622021E-2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4.0025448316819749E-2</v>
      </c>
      <c r="C43" s="11">
        <v>0.10110024112991245</v>
      </c>
      <c r="D43" s="11">
        <f t="shared" si="25"/>
        <v>6.10747928130927E-2</v>
      </c>
      <c r="E43" s="11">
        <v>4.7381519897089983E-2</v>
      </c>
      <c r="F43" s="11">
        <f t="shared" si="26"/>
        <v>0.10845631271018269</v>
      </c>
      <c r="G43" s="200">
        <f t="shared" si="27"/>
        <v>5.3450151923396305E-2</v>
      </c>
      <c r="I43" s="11" t="str">
        <f>I32</f>
        <v>Associate professional occupations</v>
      </c>
      <c r="J43" s="11">
        <v>18.050766861758017</v>
      </c>
      <c r="K43" s="11">
        <v>22.1515978876978</v>
      </c>
      <c r="L43" s="11">
        <v>4.100831025939784</v>
      </c>
      <c r="M43" s="11">
        <v>10.409892658803102</v>
      </c>
      <c r="N43" s="11">
        <v>14.510723684742885</v>
      </c>
      <c r="P43" s="10" t="str">
        <f>name!D11</f>
        <v>32 Health and social care associate professionals</v>
      </c>
      <c r="Q43" s="11">
        <v>6.135580898708378</v>
      </c>
      <c r="R43" s="11">
        <v>11.324065195976278</v>
      </c>
      <c r="S43" s="345">
        <f t="shared" si="28"/>
        <v>5.1884842972678999</v>
      </c>
      <c r="T43" s="345">
        <v>6.0057230308101266</v>
      </c>
      <c r="U43" s="345">
        <f t="shared" si="29"/>
        <v>11.194207328078026</v>
      </c>
      <c r="V43" s="346">
        <f t="shared" si="30"/>
        <v>4.6551592627197769E-2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1.7076932754099487E-2</v>
      </c>
      <c r="C44" s="11">
        <v>2.4941623516113325E-2</v>
      </c>
      <c r="D44" s="11">
        <f t="shared" si="25"/>
        <v>7.864690762013838E-3</v>
      </c>
      <c r="E44" s="11">
        <v>7.1322081424007849E-3</v>
      </c>
      <c r="F44" s="11">
        <f t="shared" si="26"/>
        <v>1.4996898904414623E-2</v>
      </c>
      <c r="G44" s="200">
        <f t="shared" si="27"/>
        <v>2.3539562584943274E-2</v>
      </c>
      <c r="I44" s="11" t="str">
        <f>I33</f>
        <v>Administrative and secretarial occupations</v>
      </c>
      <c r="J44" s="11">
        <v>8.6167624444466053</v>
      </c>
      <c r="K44" s="11">
        <v>12.655678182895802</v>
      </c>
      <c r="L44" s="11">
        <v>4.0389157384491954</v>
      </c>
      <c r="M44" s="11">
        <v>6.1164012369215879</v>
      </c>
      <c r="N44" s="11">
        <v>10.155316975370782</v>
      </c>
      <c r="P44" s="10" t="str">
        <f>name!D12</f>
        <v>33 Protective service occupations</v>
      </c>
      <c r="Q44" s="11">
        <v>1.3715560455874818</v>
      </c>
      <c r="R44" s="11">
        <v>1.6169323944395253</v>
      </c>
      <c r="S44" s="345">
        <f t="shared" si="28"/>
        <v>0.24537634885204351</v>
      </c>
      <c r="T44" s="345">
        <v>0.68536281210101446</v>
      </c>
      <c r="U44" s="345">
        <f t="shared" si="29"/>
        <v>0.93073916095305798</v>
      </c>
      <c r="V44" s="346">
        <f t="shared" si="30"/>
        <v>2.7385834457299252E-2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0.13979449495770654</v>
      </c>
      <c r="C45" s="11">
        <v>0.18739164419287491</v>
      </c>
      <c r="D45" s="11">
        <f t="shared" ref="D45:D46" si="31">C45-B45</f>
        <v>4.7597149235168362E-2</v>
      </c>
      <c r="E45" s="11">
        <v>8.6289755548465769E-2</v>
      </c>
      <c r="F45" s="11">
        <f t="shared" ref="F45:F46" si="32">SUM(D45:E45)</f>
        <v>0.13388690478363413</v>
      </c>
      <c r="G45" s="200">
        <f t="shared" si="27"/>
        <v>3.2568049555400158E-2</v>
      </c>
      <c r="I45" s="11" t="str">
        <f t="shared" ref="I45:I49" si="33">I34</f>
        <v>Skilled trades occupations</v>
      </c>
      <c r="J45" s="11">
        <v>2.5501863756425807</v>
      </c>
      <c r="K45" s="11">
        <v>3.8687312685827462</v>
      </c>
      <c r="L45" s="11">
        <v>1.3185448929401655</v>
      </c>
      <c r="M45" s="11">
        <v>1.8256100443180316</v>
      </c>
      <c r="N45" s="11">
        <v>3.1441549372581976</v>
      </c>
      <c r="P45" s="10" t="str">
        <f>name!D13</f>
        <v>34 Culture, media and sports occupations</v>
      </c>
      <c r="Q45" s="11">
        <v>5.3257870205464117</v>
      </c>
      <c r="R45" s="11">
        <v>5.186033954374027</v>
      </c>
      <c r="S45" s="345">
        <f t="shared" si="28"/>
        <v>-0.1397530661723847</v>
      </c>
      <c r="T45" s="345">
        <v>2.6714289119385253</v>
      </c>
      <c r="U45" s="345">
        <f t="shared" si="29"/>
        <v>2.5316758457661406</v>
      </c>
      <c r="V45" s="346">
        <f t="shared" si="30"/>
        <v>2.7472803386224154E-2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0.44369780549933957</v>
      </c>
      <c r="C46" s="11">
        <v>0.69515345711909993</v>
      </c>
      <c r="D46" s="11">
        <f t="shared" si="31"/>
        <v>0.25145565161976036</v>
      </c>
      <c r="E46" s="11">
        <v>0.27825192467358073</v>
      </c>
      <c r="F46" s="11">
        <f t="shared" si="32"/>
        <v>0.52970757629334109</v>
      </c>
      <c r="G46" s="200">
        <f t="shared" si="27"/>
        <v>3.2986498512773021E-2</v>
      </c>
      <c r="I46" s="11" t="str">
        <f t="shared" si="33"/>
        <v>Caring, leisure and other service occupations</v>
      </c>
      <c r="J46" s="11">
        <v>5.8299698402180749</v>
      </c>
      <c r="K46" s="11">
        <v>8.3236520491281887</v>
      </c>
      <c r="L46" s="11">
        <v>2.4936822089101125</v>
      </c>
      <c r="M46" s="11">
        <v>4.5618097987654789</v>
      </c>
      <c r="N46" s="11">
        <v>7.0554920076755927</v>
      </c>
      <c r="P46" s="10" t="str">
        <f>name!D14</f>
        <v>35 Business and public service associate professionals</v>
      </c>
      <c r="Q46" s="11">
        <v>13.546022014226294</v>
      </c>
      <c r="R46" s="11">
        <v>15.454280838571917</v>
      </c>
      <c r="S46" s="345">
        <f t="shared" si="28"/>
        <v>1.9082588243456229</v>
      </c>
      <c r="T46" s="345">
        <v>7.7752794492381732</v>
      </c>
      <c r="U46" s="345">
        <f t="shared" si="29"/>
        <v>9.683538273583796</v>
      </c>
      <c r="V46" s="346">
        <f t="shared" si="30"/>
        <v>3.070281517816098E-2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0.23595411560618626</v>
      </c>
      <c r="C47" s="11">
        <v>0.41112348725853648</v>
      </c>
      <c r="D47" s="11">
        <f t="shared" si="25"/>
        <v>0.17516937165235022</v>
      </c>
      <c r="E47" s="11">
        <v>0.17330125224864013</v>
      </c>
      <c r="F47" s="11">
        <f t="shared" si="26"/>
        <v>0.34847062390099037</v>
      </c>
      <c r="G47" s="200">
        <f t="shared" si="27"/>
        <v>3.739572783894074E-2</v>
      </c>
      <c r="I47" s="11" t="str">
        <f t="shared" si="33"/>
        <v>Sales and customer service occupations</v>
      </c>
      <c r="J47" s="11">
        <v>4.7164915729625072</v>
      </c>
      <c r="K47" s="11">
        <v>6.7679649543655485</v>
      </c>
      <c r="L47" s="11">
        <v>2.0514733814030408</v>
      </c>
      <c r="M47" s="11">
        <v>3.0012669348537453</v>
      </c>
      <c r="N47" s="11">
        <v>5.0527403162567861</v>
      </c>
      <c r="P47" s="10" t="str">
        <f>name!D15</f>
        <v>41 Administrative occupations</v>
      </c>
      <c r="Q47" s="11">
        <v>24.30862178545836</v>
      </c>
      <c r="R47" s="11">
        <v>22.243552836615319</v>
      </c>
      <c r="S47" s="345">
        <f t="shared" si="28"/>
        <v>-2.0650689488430416</v>
      </c>
      <c r="T47" s="345">
        <v>13.323845722552333</v>
      </c>
      <c r="U47" s="345">
        <f t="shared" si="29"/>
        <v>11.258776773709291</v>
      </c>
      <c r="V47" s="346">
        <f t="shared" si="30"/>
        <v>2.9564336814590586E-2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2.242552026437953E-2</v>
      </c>
      <c r="C48" s="11">
        <v>6.6635344694628118E-2</v>
      </c>
      <c r="D48" s="11">
        <f t="shared" si="25"/>
        <v>4.4209824430248588E-2</v>
      </c>
      <c r="E48" s="11">
        <v>2.8502048117321183E-2</v>
      </c>
      <c r="F48" s="11">
        <f t="shared" si="26"/>
        <v>7.2711872547569778E-2</v>
      </c>
      <c r="G48" s="200">
        <f t="shared" si="27"/>
        <v>5.6202912877129085E-2</v>
      </c>
      <c r="I48" s="11" t="str">
        <f t="shared" si="33"/>
        <v>Process, plant and machine operatives</v>
      </c>
      <c r="J48" s="11">
        <v>0.98749230446345082</v>
      </c>
      <c r="K48" s="11">
        <v>1.6449283069267397</v>
      </c>
      <c r="L48" s="11">
        <v>0.65743600246328882</v>
      </c>
      <c r="M48" s="11">
        <v>0.79785756616758352</v>
      </c>
      <c r="N48" s="11">
        <v>1.4552935686308723</v>
      </c>
      <c r="P48" s="10" t="str">
        <f>name!D16</f>
        <v>42 Secretarial and related occupations</v>
      </c>
      <c r="Q48" s="11">
        <v>8.9750247272051968</v>
      </c>
      <c r="R48" s="11">
        <v>5.9638595088125355</v>
      </c>
      <c r="S48" s="345">
        <f t="shared" si="28"/>
        <v>-3.0111652183926614</v>
      </c>
      <c r="T48" s="345">
        <v>4.0270486212412537</v>
      </c>
      <c r="U48" s="345">
        <f t="shared" si="29"/>
        <v>1.0158834028485924</v>
      </c>
      <c r="V48" s="346">
        <f t="shared" si="30"/>
        <v>2.5018720411530193E-2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1.2570746096869834E-2</v>
      </c>
      <c r="C49" s="11">
        <v>1.9737650910736454E-2</v>
      </c>
      <c r="D49" s="11">
        <f t="shared" si="25"/>
        <v>7.1669048138666199E-3</v>
      </c>
      <c r="E49" s="11">
        <v>1.1522779103084911E-2</v>
      </c>
      <c r="F49" s="11">
        <f t="shared" si="26"/>
        <v>1.8689683916951531E-2</v>
      </c>
      <c r="G49" s="200">
        <f t="shared" si="27"/>
        <v>4.4325668982990285E-2</v>
      </c>
      <c r="I49" s="11" t="str">
        <f t="shared" si="33"/>
        <v>Elementary occupations</v>
      </c>
      <c r="J49" s="11">
        <v>3.5603964116222397</v>
      </c>
      <c r="K49" s="11">
        <v>5.4567255057714963</v>
      </c>
      <c r="L49" s="11">
        <v>1.8963290941492568</v>
      </c>
      <c r="M49" s="11">
        <v>2.8436126958567609</v>
      </c>
      <c r="N49" s="11">
        <v>4.7399417900060179</v>
      </c>
      <c r="P49" s="10" t="str">
        <f>name!D17</f>
        <v>51 Skilled agricultural and related trades</v>
      </c>
      <c r="Q49" s="11">
        <v>0.80350775483942427</v>
      </c>
      <c r="R49" s="11">
        <v>1.1128800848026419</v>
      </c>
      <c r="S49" s="345">
        <f t="shared" si="28"/>
        <v>0.30937232996321762</v>
      </c>
      <c r="T49" s="345">
        <v>0.65004502858037538</v>
      </c>
      <c r="U49" s="345">
        <f t="shared" si="29"/>
        <v>0.959417358543593</v>
      </c>
      <c r="V49" s="346">
        <f t="shared" si="30"/>
        <v>4.0309862171575395E-2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1.7053212905000167E-2</v>
      </c>
      <c r="C50" s="11">
        <v>2.4185413522448858E-2</v>
      </c>
      <c r="D50" s="11">
        <f t="shared" si="25"/>
        <v>7.1322006174486911E-3</v>
      </c>
      <c r="E50" s="11">
        <v>8.9379199252401734E-3</v>
      </c>
      <c r="F50" s="11">
        <f t="shared" si="26"/>
        <v>1.6070120542688866E-2</v>
      </c>
      <c r="G50" s="200">
        <f t="shared" si="27"/>
        <v>2.8492825006458222E-2</v>
      </c>
      <c r="O50" s="71"/>
      <c r="P50" s="10" t="str">
        <f>name!D18</f>
        <v>52 Skilled metal, electrical and electronic trades</v>
      </c>
      <c r="Q50" s="11">
        <v>0.38415427873957203</v>
      </c>
      <c r="R50" s="11">
        <v>0.93183772061899939</v>
      </c>
      <c r="S50" s="345">
        <f t="shared" si="28"/>
        <v>0.54768344187942741</v>
      </c>
      <c r="T50" s="345">
        <v>0.41358248121178937</v>
      </c>
      <c r="U50" s="345">
        <f t="shared" si="29"/>
        <v>0.96126592309121683</v>
      </c>
      <c r="V50" s="346">
        <f t="shared" si="30"/>
        <v>4.9921740556773342E-2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5.9108461948891864E-3</v>
      </c>
      <c r="C51" s="11">
        <v>9.6914882587984669E-3</v>
      </c>
      <c r="D51" s="11">
        <f t="shared" ref="D51" si="34">C51-B51</f>
        <v>3.7806420639092805E-3</v>
      </c>
      <c r="E51" s="11">
        <v>4.1364938027841939E-3</v>
      </c>
      <c r="F51" s="11">
        <f t="shared" ref="F51" si="35">SUM(D51:E51)</f>
        <v>7.9171358666934744E-3</v>
      </c>
      <c r="G51" s="200">
        <f t="shared" si="27"/>
        <v>3.6000812480638578E-2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0.2126926599440791</v>
      </c>
      <c r="R51" s="11">
        <v>0.16863351379541128</v>
      </c>
      <c r="S51" s="345">
        <f t="shared" si="28"/>
        <v>-4.4059146148667822E-2</v>
      </c>
      <c r="T51" s="345">
        <v>8.1523554922788496E-2</v>
      </c>
      <c r="U51" s="345">
        <f t="shared" si="29"/>
        <v>3.7464408774120675E-2</v>
      </c>
      <c r="V51" s="346">
        <f t="shared" si="30"/>
        <v>2.1866762532691597E-2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3.1094646598770273E-2</v>
      </c>
      <c r="C52" s="11">
        <v>5.9715515279313278E-2</v>
      </c>
      <c r="D52" s="11">
        <f t="shared" si="25"/>
        <v>2.8620868680543005E-2</v>
      </c>
      <c r="E52" s="11">
        <v>2.4573786387058733E-2</v>
      </c>
      <c r="F52" s="11">
        <f t="shared" si="26"/>
        <v>5.3194655067601737E-2</v>
      </c>
      <c r="G52" s="200">
        <f t="shared" si="27"/>
        <v>3.9588718839810078E-2</v>
      </c>
      <c r="I52" s="11" t="str">
        <f>I41</f>
        <v>Managers, directors and senior officials</v>
      </c>
      <c r="J52" s="11">
        <f t="array" ref="J52:J60">MMULT(aggregation!$B$13:$AA$21,B123:B148)</f>
        <v>3.2207851110290009</v>
      </c>
      <c r="K52" s="11">
        <f t="array" ref="K52:K60">MMULT(aggregation!$B$13:$AA$21,C123:C148)</f>
        <v>3.4844909976608722</v>
      </c>
      <c r="L52" s="11">
        <f t="array" ref="L52:L60">MMULT(aggregation!$B$13:$AA$21,D123:D148)</f>
        <v>0.26370588663187111</v>
      </c>
      <c r="M52" s="11">
        <f t="array" ref="M52:M60">MMULT(aggregation!$B$13:$AA$21,E123:E148)</f>
        <v>1.8328062177737323</v>
      </c>
      <c r="N52" s="11">
        <f t="array" ref="N52:N60">MMULT(aggregation!$B$13:$AA$21,F123:F148)</f>
        <v>2.0965121044056034</v>
      </c>
      <c r="P52" s="10" t="str">
        <f>name!D20</f>
        <v>54 Textiles, printing and other skilled trades</v>
      </c>
      <c r="Q52" s="11">
        <v>3.3822009537534479</v>
      </c>
      <c r="R52" s="11">
        <v>3.8401165421546488</v>
      </c>
      <c r="S52" s="345">
        <f t="shared" si="28"/>
        <v>0.45791558840120095</v>
      </c>
      <c r="T52" s="345">
        <v>2.1204937959549919</v>
      </c>
      <c r="U52" s="345">
        <f t="shared" si="29"/>
        <v>2.5784093843561928</v>
      </c>
      <c r="V52" s="346">
        <f t="shared" si="30"/>
        <v>3.2979574855071636E-2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2.9529388752534472E-2</v>
      </c>
      <c r="C53" s="11">
        <v>5.4248978463110921E-2</v>
      </c>
      <c r="D53" s="11">
        <f t="shared" si="25"/>
        <v>2.4719589710576449E-2</v>
      </c>
      <c r="E53" s="11">
        <v>2.378819339281488E-2</v>
      </c>
      <c r="F53" s="11">
        <f t="shared" si="26"/>
        <v>4.8507783103391329E-2</v>
      </c>
      <c r="G53" s="200">
        <f t="shared" si="27"/>
        <v>4.0178164106694059E-2</v>
      </c>
      <c r="I53" s="11" t="str">
        <f>I42</f>
        <v>Professional occupations</v>
      </c>
      <c r="J53" s="11">
        <v>4.8185638182380757</v>
      </c>
      <c r="K53" s="11">
        <v>3.4674174624677137</v>
      </c>
      <c r="L53" s="11">
        <v>-1.3511463557703618</v>
      </c>
      <c r="M53" s="11">
        <v>1.4346443952763392</v>
      </c>
      <c r="N53" s="11">
        <v>8.3498039505977617E-2</v>
      </c>
      <c r="P53" s="10" t="str">
        <f>name!D21</f>
        <v>61 Caring personal service occupations</v>
      </c>
      <c r="Q53" s="11">
        <v>26.18777737110404</v>
      </c>
      <c r="R53" s="11">
        <v>27.435321472036499</v>
      </c>
      <c r="S53" s="345">
        <f t="shared" si="28"/>
        <v>1.2475441009324584</v>
      </c>
      <c r="T53" s="345">
        <v>15.59979924347107</v>
      </c>
      <c r="U53" s="345">
        <f t="shared" si="29"/>
        <v>16.847343344403527</v>
      </c>
      <c r="V53" s="346">
        <f t="shared" si="30"/>
        <v>3.1644110125992331E-2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1.8579045249660999E-2</v>
      </c>
      <c r="C54" s="11">
        <v>2.7496343962779925E-2</v>
      </c>
      <c r="D54" s="11">
        <f t="shared" ref="D54:D55" si="36">C54-B54</f>
        <v>8.9172987131189256E-3</v>
      </c>
      <c r="E54" s="11">
        <v>1.3048019459123735E-2</v>
      </c>
      <c r="F54" s="11">
        <f t="shared" ref="F54:F55" si="37">SUM(D54:E54)</f>
        <v>2.1965318172242662E-2</v>
      </c>
      <c r="G54" s="200">
        <f t="shared" si="27"/>
        <v>3.6101652364548986E-2</v>
      </c>
      <c r="I54" s="11" t="str">
        <f>I43</f>
        <v>Associate professional occupations</v>
      </c>
      <c r="J54" s="11">
        <v>4.5768292375946746</v>
      </c>
      <c r="K54" s="11">
        <v>4.9265587851835191</v>
      </c>
      <c r="L54" s="11">
        <v>0.3497295475888445</v>
      </c>
      <c r="M54" s="11">
        <v>2.1972872348303607</v>
      </c>
      <c r="N54" s="11">
        <v>2.5470167824192051</v>
      </c>
      <c r="P54" s="10" t="str">
        <f>name!D22</f>
        <v>62 Leisure, travel and related personal service occupations</v>
      </c>
      <c r="Q54" s="11">
        <v>6.6382325221277698</v>
      </c>
      <c r="R54" s="11">
        <v>5.9865855351493513</v>
      </c>
      <c r="S54" s="345">
        <f t="shared" si="28"/>
        <v>-0.6516469869784185</v>
      </c>
      <c r="T54" s="345">
        <v>3.2938162305444298</v>
      </c>
      <c r="U54" s="345">
        <f t="shared" si="29"/>
        <v>2.6421692435660113</v>
      </c>
      <c r="V54" s="346">
        <f t="shared" si="30"/>
        <v>2.722542182644383E-2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9.9336520539930451E-4</v>
      </c>
      <c r="C55" s="11">
        <v>1.3256605591970862E-3</v>
      </c>
      <c r="D55" s="11">
        <f t="shared" si="36"/>
        <v>3.3229535379778168E-4</v>
      </c>
      <c r="E55" s="11">
        <v>6.0477864277302734E-4</v>
      </c>
      <c r="F55" s="11">
        <f t="shared" si="37"/>
        <v>9.3707399657080902E-4</v>
      </c>
      <c r="G55" s="200">
        <f t="shared" si="27"/>
        <v>3.2207780245645301E-2</v>
      </c>
      <c r="I55" s="11" t="str">
        <f>I44</f>
        <v>Administrative and secretarial occupations</v>
      </c>
      <c r="J55" s="11">
        <v>3.6044275262388092</v>
      </c>
      <c r="K55" s="11">
        <v>4.8144300000382243</v>
      </c>
      <c r="L55" s="11">
        <v>1.2100024737994146</v>
      </c>
      <c r="M55" s="11">
        <v>2.496912147665872</v>
      </c>
      <c r="N55" s="11">
        <v>3.7069146214652866</v>
      </c>
      <c r="P55" s="10" t="str">
        <f>name!D23</f>
        <v>63 Community and civil enforcement occupations</v>
      </c>
      <c r="Q55" s="11">
        <v>0.1116522725467779</v>
      </c>
      <c r="R55" s="11">
        <v>0.15528987667054123</v>
      </c>
      <c r="S55" s="345">
        <f t="shared" si="28"/>
        <v>4.3637604123763329E-2</v>
      </c>
      <c r="T55" s="345">
        <v>9.2720616216059717E-2</v>
      </c>
      <c r="U55" s="345">
        <f t="shared" si="29"/>
        <v>0.13635822033982303</v>
      </c>
      <c r="V55" s="346">
        <f t="shared" si="30"/>
        <v>4.1127012149742459E-2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7.1254056038846325E-2</v>
      </c>
      <c r="C56" s="11">
        <v>0.104642506894353</v>
      </c>
      <c r="D56" s="11">
        <f t="shared" si="25"/>
        <v>3.3388450855506679E-2</v>
      </c>
      <c r="E56" s="11">
        <v>4.2070736223973691E-2</v>
      </c>
      <c r="F56" s="11">
        <f t="shared" si="26"/>
        <v>7.5459187079480378E-2</v>
      </c>
      <c r="G56" s="200">
        <f t="shared" si="27"/>
        <v>3.1417168126276929E-2</v>
      </c>
      <c r="I56" s="11" t="str">
        <f t="shared" ref="I56:I60" si="38">I45</f>
        <v>Skilled trades occupations</v>
      </c>
      <c r="J56" s="11">
        <v>1.0887270518958141</v>
      </c>
      <c r="K56" s="11">
        <v>1.5018227987966239</v>
      </c>
      <c r="L56" s="11">
        <v>0.41309574690080975</v>
      </c>
      <c r="M56" s="11">
        <v>0.73108969832069837</v>
      </c>
      <c r="N56" s="11">
        <v>1.1441854452215081</v>
      </c>
      <c r="P56" s="10" t="str">
        <f>name!D24</f>
        <v>71 Sales occupations</v>
      </c>
      <c r="Q56" s="11">
        <v>12.997078420402744</v>
      </c>
      <c r="R56" s="11">
        <v>12.062487299747954</v>
      </c>
      <c r="S56" s="345">
        <f t="shared" si="28"/>
        <v>-0.93459112065479033</v>
      </c>
      <c r="T56" s="345">
        <v>6.6737636404292129</v>
      </c>
      <c r="U56" s="345">
        <f t="shared" si="29"/>
        <v>5.7391725197744226</v>
      </c>
      <c r="V56" s="346">
        <f t="shared" si="30"/>
        <v>2.801270205157147E-2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2.6599223109835209E-2</v>
      </c>
      <c r="C57" s="11">
        <v>4.8066768254147789E-2</v>
      </c>
      <c r="D57" s="11">
        <f t="shared" si="25"/>
        <v>2.146754514431258E-2</v>
      </c>
      <c r="E57" s="11">
        <v>1.7202554402321324E-2</v>
      </c>
      <c r="F57" s="11">
        <f t="shared" si="26"/>
        <v>3.8670099546633904E-2</v>
      </c>
      <c r="G57" s="200">
        <f t="shared" si="27"/>
        <v>3.3811880729941235E-2</v>
      </c>
      <c r="I57" s="11" t="str">
        <f t="shared" si="38"/>
        <v>Caring, leisure and other service occupations</v>
      </c>
      <c r="J57" s="11">
        <v>4.2152661839713046</v>
      </c>
      <c r="K57" s="11">
        <v>4.6484510521862665</v>
      </c>
      <c r="L57" s="11">
        <v>0.43318486821496227</v>
      </c>
      <c r="M57" s="11">
        <v>2.5438885055952341</v>
      </c>
      <c r="N57" s="11">
        <v>2.9770733738101964</v>
      </c>
      <c r="P57" s="10" t="str">
        <f>name!D25</f>
        <v>72 Customer service occupations</v>
      </c>
      <c r="Q57" s="11">
        <v>3.9757217628842447</v>
      </c>
      <c r="R57" s="11">
        <v>4.4660599886944086</v>
      </c>
      <c r="S57" s="345">
        <f t="shared" si="28"/>
        <v>0.49033822581016384</v>
      </c>
      <c r="T57" s="345">
        <v>2.2305520898693709</v>
      </c>
      <c r="U57" s="345">
        <f t="shared" si="29"/>
        <v>2.7208903156795348</v>
      </c>
      <c r="V57" s="346">
        <f t="shared" si="30"/>
        <v>3.0135443696087227E-2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1.9322171124466683E-2</v>
      </c>
      <c r="C58" s="11">
        <v>3.4986613294618746E-2</v>
      </c>
      <c r="D58" s="11">
        <f t="shared" ref="D58:D59" si="39">C58-B58</f>
        <v>1.5664442170152063E-2</v>
      </c>
      <c r="E58" s="11">
        <v>1.3751565841260964E-2</v>
      </c>
      <c r="F58" s="11">
        <f t="shared" ref="F58:F59" si="40">SUM(D58:E58)</f>
        <v>2.9416008011413027E-2</v>
      </c>
      <c r="G58" s="200">
        <f t="shared" si="27"/>
        <v>3.6482139833748706E-2</v>
      </c>
      <c r="I58" s="11" t="str">
        <f t="shared" si="38"/>
        <v>Sales and customer service occupations</v>
      </c>
      <c r="J58" s="11">
        <v>1.4870272736294288</v>
      </c>
      <c r="K58" s="11">
        <v>1.9324445415120191</v>
      </c>
      <c r="L58" s="11">
        <v>0.44541726788259051</v>
      </c>
      <c r="M58" s="11">
        <v>0.89877145009664128</v>
      </c>
      <c r="N58" s="11">
        <v>1.3441887179792318</v>
      </c>
      <c r="P58" s="10" t="str">
        <f>name!D26</f>
        <v>81 Process, plant and machine operatives</v>
      </c>
      <c r="Q58" s="11">
        <v>0.93712591247694388</v>
      </c>
      <c r="R58" s="11">
        <v>1.0853819393279887</v>
      </c>
      <c r="S58" s="345">
        <f t="shared" si="28"/>
        <v>0.14825602685104478</v>
      </c>
      <c r="T58" s="345">
        <v>0.50430551992435046</v>
      </c>
      <c r="U58" s="345">
        <f t="shared" si="29"/>
        <v>0.65256154677539524</v>
      </c>
      <c r="V58" s="346">
        <f t="shared" si="30"/>
        <v>2.9120910816995638E-2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3.1289125139973846E-2</v>
      </c>
      <c r="C59" s="11">
        <v>5.4068338338106037E-2</v>
      </c>
      <c r="D59" s="11">
        <f t="shared" si="39"/>
        <v>2.2779213198132191E-2</v>
      </c>
      <c r="E59" s="11">
        <v>2.8450225304962891E-2</v>
      </c>
      <c r="F59" s="11">
        <f t="shared" si="40"/>
        <v>5.1229438503095082E-2</v>
      </c>
      <c r="G59" s="200">
        <f t="shared" si="27"/>
        <v>4.4057630406621806E-2</v>
      </c>
      <c r="I59" s="11" t="str">
        <f t="shared" si="38"/>
        <v>Process, plant and machine operatives</v>
      </c>
      <c r="J59" s="11">
        <v>0.45105566904536343</v>
      </c>
      <c r="K59" s="11">
        <v>0.71431214250929143</v>
      </c>
      <c r="L59" s="11">
        <v>0.263256473463928</v>
      </c>
      <c r="M59" s="11">
        <v>0.35677004467760065</v>
      </c>
      <c r="N59" s="11">
        <v>0.62002651814152854</v>
      </c>
      <c r="P59" s="10" t="str">
        <f>name!D27</f>
        <v>82 Transport and mobile machine drivers and operatives</v>
      </c>
      <c r="Q59" s="11">
        <v>1.071387911100725</v>
      </c>
      <c r="R59" s="11">
        <v>1.5358677969797971</v>
      </c>
      <c r="S59" s="345">
        <f t="shared" si="28"/>
        <v>0.46447988587907219</v>
      </c>
      <c r="T59" s="345">
        <v>0.81185315039541273</v>
      </c>
      <c r="U59" s="345">
        <f t="shared" si="29"/>
        <v>1.2763330362744849</v>
      </c>
      <c r="V59" s="346">
        <f t="shared" si="30"/>
        <v>3.8318546651092689E-2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3.3604905226705938E-4</v>
      </c>
      <c r="C60" s="11">
        <v>2.0937811454981928E-3</v>
      </c>
      <c r="D60" s="11">
        <f t="shared" si="25"/>
        <v>1.7577320932311334E-3</v>
      </c>
      <c r="E60" s="11">
        <v>1.0583574065761911E-3</v>
      </c>
      <c r="F60" s="11">
        <f t="shared" si="26"/>
        <v>2.8160894998073248E-3</v>
      </c>
      <c r="G60" s="200">
        <f t="shared" si="27"/>
        <v>9.9509823914716744E-2</v>
      </c>
      <c r="I60" s="11" t="str">
        <f t="shared" si="38"/>
        <v>Elementary occupations</v>
      </c>
      <c r="J60" s="11">
        <v>1.8551373927585568</v>
      </c>
      <c r="K60" s="11">
        <v>2.7838690202376979</v>
      </c>
      <c r="L60" s="11">
        <v>0.92873162747914084</v>
      </c>
      <c r="M60" s="11">
        <v>1.4051884915521944</v>
      </c>
      <c r="N60" s="11">
        <v>2.333920119031335</v>
      </c>
      <c r="P60" s="10" t="str">
        <f>name!D28</f>
        <v>91 Elementary trades and related occupations</v>
      </c>
      <c r="Q60" s="11">
        <v>0.71394793864478301</v>
      </c>
      <c r="R60" s="11">
        <v>3.5150676876602271</v>
      </c>
      <c r="S60" s="345">
        <f t="shared" si="28"/>
        <v>2.8011197490154442</v>
      </c>
      <c r="T60" s="345">
        <v>1.7560893427129425</v>
      </c>
      <c r="U60" s="345">
        <f t="shared" si="29"/>
        <v>4.557209091728387</v>
      </c>
      <c r="V60" s="346">
        <f t="shared" si="30"/>
        <v>8.6265027619232715E-2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3.0388326799035574E-2</v>
      </c>
      <c r="C61" s="11">
        <v>3.8749602890570008E-2</v>
      </c>
      <c r="D61" s="11">
        <f t="shared" ref="D61" si="41">C61-B61</f>
        <v>8.3612760915344336E-3</v>
      </c>
      <c r="E61" s="11">
        <v>1.9059003394334976E-2</v>
      </c>
      <c r="F61" s="11">
        <f t="shared" ref="F61" si="42">SUM(D61:E61)</f>
        <v>2.7420279485869409E-2</v>
      </c>
      <c r="G61" s="200">
        <f t="shared" ref="G61" si="43">IF(B61&gt;0,(1+(E61/B61))^(1/($C$6-$B$6))-1,0)</f>
        <v>3.2989096172975074E-2</v>
      </c>
      <c r="P61" s="10" t="str">
        <f>name!D29</f>
        <v>92 Elementary administration and service occupations</v>
      </c>
      <c r="Q61" s="11">
        <v>20.040722521033491</v>
      </c>
      <c r="R61" s="11">
        <v>16.263697658125594</v>
      </c>
      <c r="S61" s="345">
        <f t="shared" ref="S61" si="44">R61-Q61</f>
        <v>-3.7770248629078971</v>
      </c>
      <c r="T61" s="345">
        <v>9.7356238676128619</v>
      </c>
      <c r="U61" s="345">
        <f t="shared" ref="U61" si="45">SUM(S61:T61)</f>
        <v>5.9585990047049648</v>
      </c>
      <c r="V61" s="346">
        <f t="shared" ref="V61" si="46">IF(Q61&gt;0,(1+(T61/Q61))^(1/($C$6-$B$6))-1,0)</f>
        <v>2.6748007809366925E-2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8.5514838721874007</v>
      </c>
      <c r="C62" s="11">
        <f t="shared" ref="C62:F62" si="47">SUM(C36:C61)</f>
        <v>12.353842354114004</v>
      </c>
      <c r="D62" s="11">
        <f t="shared" si="47"/>
        <v>3.8023584819266061</v>
      </c>
      <c r="E62" s="11">
        <f t="shared" si="47"/>
        <v>5.0792641489655548</v>
      </c>
      <c r="F62" s="11">
        <f t="shared" si="47"/>
        <v>8.88162263089216</v>
      </c>
      <c r="G62" s="200">
        <f t="shared" si="27"/>
        <v>3.1569628707747377E-2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214.49058680265321</v>
      </c>
      <c r="R62" s="11">
        <f>SUM(R36:R61)</f>
        <v>229.15681101715023</v>
      </c>
      <c r="S62" s="345">
        <f>R62-Q62</f>
        <v>14.666224214497021</v>
      </c>
      <c r="T62" s="11">
        <f>SUM(T36:T61)</f>
        <v>124.72495898195147</v>
      </c>
      <c r="U62" s="345">
        <f>SUM(S62:T62)</f>
        <v>139.39118319644848</v>
      </c>
      <c r="V62" s="346">
        <f t="shared" si="30"/>
        <v>3.102967982714433E-2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4.2658054792669482</v>
      </c>
      <c r="K63" s="11">
        <f t="array" ref="K63:K71">MMULT(aggregation!$B$13:$AA$21,C152:C177)</f>
        <v>4.5057233689854979</v>
      </c>
      <c r="L63" s="11">
        <f t="array" ref="L63:L71">MMULT(aggregation!$B$13:$AA$21,D152:D177)</f>
        <v>0.23991788971854944</v>
      </c>
      <c r="M63" s="11">
        <f t="array" ref="M63:M71">MMULT(aggregation!$B$13:$AA$21,E152:E177)</f>
        <v>2.3107686277185575</v>
      </c>
      <c r="N63" s="11">
        <f t="array" ref="N63:N71">MMULT(aggregation!$B$13:$AA$21,F152:F177)</f>
        <v>2.5506865174371067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5.3077937389717951</v>
      </c>
      <c r="K64" s="11">
        <v>5.8554287411588568</v>
      </c>
      <c r="L64" s="11">
        <v>0.54763500218706218</v>
      </c>
      <c r="M64" s="11">
        <v>2.4247250901553388</v>
      </c>
      <c r="N64" s="11">
        <v>2.9723600923424005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5.2081599636173825</v>
      </c>
      <c r="C65" s="11">
        <v>6.7707427015250925</v>
      </c>
      <c r="D65" s="11">
        <f>C65-B65</f>
        <v>1.56258273790771</v>
      </c>
      <c r="E65" s="11">
        <v>3.1125232994411887</v>
      </c>
      <c r="F65" s="11">
        <f>SUM(D65:E65)</f>
        <v>4.6751060373488986</v>
      </c>
      <c r="G65" s="200">
        <f>IF(B65&gt;0,(1+(E65/B65))^(1/($C$6-$B$6))-1,0)</f>
        <v>3.1727433140285699E-2</v>
      </c>
      <c r="I65" s="11" t="str">
        <f>I54</f>
        <v>Associate professional occupations</v>
      </c>
      <c r="J65" s="11">
        <v>4.2339859790184144</v>
      </c>
      <c r="K65" s="11">
        <v>4.4682785004787231</v>
      </c>
      <c r="L65" s="11">
        <v>0.23429252146030816</v>
      </c>
      <c r="M65" s="11">
        <v>1.9750033378565828</v>
      </c>
      <c r="N65" s="11">
        <v>2.2092958593168914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1.9142264466287011</v>
      </c>
      <c r="C66" s="11">
        <v>3.0237521624419554</v>
      </c>
      <c r="D66" s="11">
        <f t="shared" ref="D66:D89" si="50">C66-B66</f>
        <v>1.1095257158132543</v>
      </c>
      <c r="E66" s="11">
        <v>1.4850409892860215</v>
      </c>
      <c r="F66" s="11">
        <f t="shared" ref="F66:F89" si="51">SUM(D66:E66)</f>
        <v>2.5945667050992758</v>
      </c>
      <c r="G66" s="200">
        <f t="shared" ref="G66:G89" si="52">IF(B66&gt;0,(1+(E66/B66))^(1/($C$6-$B$6))-1,0)</f>
        <v>3.9025329045187851E-2</v>
      </c>
      <c r="I66" s="11" t="str">
        <f>I55</f>
        <v>Administrative and secretarial occupations</v>
      </c>
      <c r="J66" s="11">
        <v>3.1871351312830276</v>
      </c>
      <c r="K66" s="11">
        <v>3.9603433851433034</v>
      </c>
      <c r="L66" s="11">
        <v>0.77320825386027592</v>
      </c>
      <c r="M66" s="11">
        <v>1.9895334619589637</v>
      </c>
      <c r="N66" s="11">
        <v>2.76274171581924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7.2775140449496005</v>
      </c>
      <c r="C67" s="11">
        <v>13.555196293830596</v>
      </c>
      <c r="D67" s="11">
        <f t="shared" si="50"/>
        <v>6.2776822488809954</v>
      </c>
      <c r="E67" s="11">
        <v>4.4409520791568884</v>
      </c>
      <c r="F67" s="11">
        <f t="shared" si="51"/>
        <v>10.718634328037883</v>
      </c>
      <c r="G67" s="200">
        <f t="shared" si="52"/>
        <v>3.2268118588832273E-2</v>
      </c>
      <c r="I67" s="11" t="str">
        <f t="shared" ref="I67:I71" si="53">I56</f>
        <v>Skilled trades occupations</v>
      </c>
      <c r="J67" s="11">
        <v>2.1872762733903413</v>
      </c>
      <c r="K67" s="11">
        <v>2.8055189968539529</v>
      </c>
      <c r="L67" s="11">
        <v>0.61824272346361164</v>
      </c>
      <c r="M67" s="11">
        <v>1.2930680030647923</v>
      </c>
      <c r="N67" s="11">
        <v>1.9113107265284039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3.3794550331361171</v>
      </c>
      <c r="C68" s="11">
        <v>4.2405297351322844</v>
      </c>
      <c r="D68" s="11">
        <f t="shared" si="50"/>
        <v>0.86107470199616731</v>
      </c>
      <c r="E68" s="11">
        <v>2.0759713057592859</v>
      </c>
      <c r="F68" s="11">
        <f t="shared" si="51"/>
        <v>2.9370460077554532</v>
      </c>
      <c r="G68" s="200">
        <f t="shared" si="52"/>
        <v>3.2441536023232853E-2</v>
      </c>
      <c r="I68" s="11" t="str">
        <f t="shared" si="53"/>
        <v>Caring, leisure and other service occupations</v>
      </c>
      <c r="J68" s="11">
        <v>3.0395471862513119</v>
      </c>
      <c r="K68" s="11">
        <v>3.5780838777228876</v>
      </c>
      <c r="L68" s="11">
        <v>0.53853669147157557</v>
      </c>
      <c r="M68" s="11">
        <v>1.9486489868590517</v>
      </c>
      <c r="N68" s="11">
        <v>2.4871856783306274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15.290757679729046</v>
      </c>
      <c r="C69" s="11">
        <v>18.591590117563737</v>
      </c>
      <c r="D69" s="11">
        <f t="shared" ref="D69" si="54">C69-B69</f>
        <v>3.3008324378346909</v>
      </c>
      <c r="E69" s="11">
        <v>9.0039110174510384</v>
      </c>
      <c r="F69" s="11">
        <f t="shared" ref="F69" si="55">SUM(D69:E69)</f>
        <v>12.304743455285729</v>
      </c>
      <c r="G69" s="200">
        <f t="shared" si="52"/>
        <v>3.1348556352261303E-2</v>
      </c>
      <c r="I69" s="11" t="str">
        <f t="shared" si="53"/>
        <v>Sales and customer service occupations</v>
      </c>
      <c r="J69" s="11">
        <v>1.3265556568410117</v>
      </c>
      <c r="K69" s="11">
        <v>1.6401274835107995</v>
      </c>
      <c r="L69" s="11">
        <v>0.31357182666978772</v>
      </c>
      <c r="M69" s="11">
        <v>0.6857101576483281</v>
      </c>
      <c r="N69" s="11">
        <v>0.99928198431811588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8.0030740988255964</v>
      </c>
      <c r="C70" s="11">
        <v>11.282481183546402</v>
      </c>
      <c r="D70" s="11">
        <f t="shared" si="50"/>
        <v>3.2794070847208054</v>
      </c>
      <c r="E70" s="11">
        <v>4.8531933243379441</v>
      </c>
      <c r="F70" s="11">
        <f t="shared" si="51"/>
        <v>8.1326004090587496</v>
      </c>
      <c r="G70" s="200">
        <f t="shared" si="52"/>
        <v>3.2104973053573849E-2</v>
      </c>
      <c r="I70" s="11" t="str">
        <f t="shared" si="53"/>
        <v>Process, plant and machine operatives</v>
      </c>
      <c r="J70" s="11">
        <v>0.86386695689416593</v>
      </c>
      <c r="K70" s="11">
        <v>1.1325687903748662</v>
      </c>
      <c r="L70" s="11">
        <v>0.26870183348070026</v>
      </c>
      <c r="M70" s="11">
        <v>0.60911792511153928</v>
      </c>
      <c r="N70" s="11">
        <v>0.87781975859223937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1.2601950657770893</v>
      </c>
      <c r="C71" s="11">
        <v>1.6565124992402602</v>
      </c>
      <c r="D71" s="11">
        <f t="shared" si="50"/>
        <v>0.39631743346317094</v>
      </c>
      <c r="E71" s="11">
        <v>0.61861527683155526</v>
      </c>
      <c r="F71" s="11">
        <f t="shared" si="51"/>
        <v>1.0149327102947261</v>
      </c>
      <c r="G71" s="200">
        <f t="shared" si="52"/>
        <v>2.6982424262105731E-2</v>
      </c>
      <c r="I71" s="11" t="str">
        <f t="shared" si="53"/>
        <v>Elementary occupations</v>
      </c>
      <c r="J71" s="11">
        <v>1.7394268110374556</v>
      </c>
      <c r="K71" s="11">
        <v>2.647455931773194</v>
      </c>
      <c r="L71" s="11">
        <v>0.90802912073573872</v>
      </c>
      <c r="M71" s="11">
        <v>1.3068212747362042</v>
      </c>
      <c r="N71" s="11">
        <v>2.214850395471943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0.92046803062750437</v>
      </c>
      <c r="C72" s="11">
        <v>2.2524109579500635</v>
      </c>
      <c r="D72" s="11">
        <f t="shared" si="50"/>
        <v>1.3319429273225591</v>
      </c>
      <c r="E72" s="11">
        <v>1.0520963551388052</v>
      </c>
      <c r="F72" s="11">
        <f t="shared" si="51"/>
        <v>2.3840392824613641</v>
      </c>
      <c r="G72" s="200">
        <f t="shared" si="52"/>
        <v>5.2126998760413379E-2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0.36386896278182629</v>
      </c>
      <c r="C73" s="11">
        <v>0.49496694046266254</v>
      </c>
      <c r="D73" s="11">
        <f t="shared" si="50"/>
        <v>0.13109797768083625</v>
      </c>
      <c r="E73" s="11">
        <v>0.1320500262181255</v>
      </c>
      <c r="F73" s="11">
        <f t="shared" si="51"/>
        <v>0.26314800389896176</v>
      </c>
      <c r="G73" s="200">
        <f t="shared" si="52"/>
        <v>2.085575558818209E-2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2.3217137028973851</v>
      </c>
      <c r="C74" s="11">
        <v>3.0140646647947289</v>
      </c>
      <c r="D74" s="11">
        <f t="shared" ref="D74:D75" si="56">C74-B74</f>
        <v>0.6923509618973438</v>
      </c>
      <c r="E74" s="11">
        <v>1.371988644794937</v>
      </c>
      <c r="F74" s="11">
        <f t="shared" ref="F74:F75" si="57">SUM(D74:E74)</f>
        <v>2.0643396066922808</v>
      </c>
      <c r="G74" s="200">
        <f t="shared" si="52"/>
        <v>3.1439000290809149E-2</v>
      </c>
      <c r="I74" s="11" t="str">
        <f>I63</f>
        <v>Managers, directors and senior officials</v>
      </c>
      <c r="J74" s="11">
        <f t="array" ref="J74:J82">MMULT(aggregation!$B$13:$AA$21,B181:B206)</f>
        <v>8.9402930783667269</v>
      </c>
      <c r="K74" s="11">
        <f t="array" ref="K74:K82">MMULT(aggregation!$B$13:$AA$21,C181:C206)</f>
        <v>8.3962498084184691</v>
      </c>
      <c r="L74" s="11">
        <f t="array" ref="L74:L82">MMULT(aggregation!$B$13:$AA$21,D181:D206)</f>
        <v>-0.54404326994825691</v>
      </c>
      <c r="M74" s="11">
        <f t="array" ref="M74:M82">MMULT(aggregation!$B$13:$AA$21,E181:E206)</f>
        <v>3.750450653847766</v>
      </c>
      <c r="N74" s="11">
        <f t="array" ref="N74:N82">MMULT(aggregation!$B$13:$AA$21,F181:F206)</f>
        <v>3.2064073838995091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4.2275672881407749</v>
      </c>
      <c r="C75" s="11">
        <v>6.1646858898176822</v>
      </c>
      <c r="D75" s="11">
        <f t="shared" si="56"/>
        <v>1.9371186016769073</v>
      </c>
      <c r="E75" s="11">
        <v>2.5985660384468705</v>
      </c>
      <c r="F75" s="11">
        <f t="shared" si="57"/>
        <v>4.5356846401237778</v>
      </c>
      <c r="G75" s="200">
        <f t="shared" si="52"/>
        <v>3.2457735562520629E-2</v>
      </c>
      <c r="I75" s="11" t="str">
        <f>I64</f>
        <v>Professional occupations</v>
      </c>
      <c r="J75" s="11">
        <v>9.9439458436813482</v>
      </c>
      <c r="K75" s="11">
        <v>10.826254207835561</v>
      </c>
      <c r="L75" s="11">
        <v>0.88230836415421265</v>
      </c>
      <c r="M75" s="11">
        <v>4.1459945494149899</v>
      </c>
      <c r="N75" s="11">
        <v>5.0283029135692026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2.5769241573706019</v>
      </c>
      <c r="C76" s="11">
        <v>4.3206140363957148</v>
      </c>
      <c r="D76" s="11">
        <f t="shared" si="50"/>
        <v>1.743689879025113</v>
      </c>
      <c r="E76" s="11">
        <v>1.9128169525635597</v>
      </c>
      <c r="F76" s="11">
        <f t="shared" si="51"/>
        <v>3.6565068315886728</v>
      </c>
      <c r="G76" s="200">
        <f t="shared" si="52"/>
        <v>3.7706755846804496E-2</v>
      </c>
      <c r="I76" s="11" t="str">
        <f>I65</f>
        <v>Associate professional occupations</v>
      </c>
      <c r="J76" s="11">
        <v>10.335590661349809</v>
      </c>
      <c r="K76" s="11">
        <v>10.552631512658511</v>
      </c>
      <c r="L76" s="11">
        <v>0.21704085130870321</v>
      </c>
      <c r="M76" s="11">
        <v>4.6105841301701851</v>
      </c>
      <c r="N76" s="11">
        <v>4.8276249814788876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0.52906237033194059</v>
      </c>
      <c r="C77" s="11">
        <v>0.85530119782188574</v>
      </c>
      <c r="D77" s="11">
        <f t="shared" si="50"/>
        <v>0.32623882748994515</v>
      </c>
      <c r="E77" s="11">
        <v>0.44141392703020876</v>
      </c>
      <c r="F77" s="11">
        <f t="shared" si="51"/>
        <v>0.76765275452015391</v>
      </c>
      <c r="G77" s="200">
        <f t="shared" si="52"/>
        <v>4.1274430404389495E-2</v>
      </c>
      <c r="I77" s="11" t="str">
        <f>I66</f>
        <v>Administrative and secretarial occupations</v>
      </c>
      <c r="J77" s="11">
        <v>8.6988378737533711</v>
      </c>
      <c r="K77" s="11">
        <v>5.2991208648517407</v>
      </c>
      <c r="L77" s="11">
        <v>-3.3997170089016304</v>
      </c>
      <c r="M77" s="11">
        <v>3.6010875158278535</v>
      </c>
      <c r="N77" s="11">
        <v>0.20137050692622305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7.0521261386855896E-2</v>
      </c>
      <c r="C78" s="11">
        <v>0.1012919676436541</v>
      </c>
      <c r="D78" s="11">
        <f t="shared" si="50"/>
        <v>3.0770706256798203E-2</v>
      </c>
      <c r="E78" s="11">
        <v>4.9385720686742095E-2</v>
      </c>
      <c r="F78" s="11">
        <f t="shared" si="51"/>
        <v>8.0156426943540304E-2</v>
      </c>
      <c r="G78" s="200">
        <f t="shared" si="52"/>
        <v>3.6020367334793857E-2</v>
      </c>
      <c r="I78" s="11" t="str">
        <f t="shared" ref="I78:I82" si="58">I67</f>
        <v>Skilled trades occupations</v>
      </c>
      <c r="J78" s="11">
        <v>10.920051647449611</v>
      </c>
      <c r="K78" s="11">
        <v>10.612653487847705</v>
      </c>
      <c r="L78" s="11">
        <v>-0.30739815960190731</v>
      </c>
      <c r="M78" s="11">
        <v>4.0772387874907032</v>
      </c>
      <c r="N78" s="11">
        <v>3.7698406278887964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0.29138273775939039</v>
      </c>
      <c r="C79" s="11">
        <v>0.63602860221472257</v>
      </c>
      <c r="D79" s="11">
        <f t="shared" si="50"/>
        <v>0.34464586445533218</v>
      </c>
      <c r="E79" s="11">
        <v>0.23158831921100229</v>
      </c>
      <c r="F79" s="11">
        <f t="shared" si="51"/>
        <v>0.5762341836663345</v>
      </c>
      <c r="G79" s="200">
        <f t="shared" si="52"/>
        <v>3.9762752577258142E-2</v>
      </c>
      <c r="I79" s="11" t="str">
        <f t="shared" si="58"/>
        <v>Caring, leisure and other service occupations</v>
      </c>
      <c r="J79" s="11">
        <v>14.404084163403853</v>
      </c>
      <c r="K79" s="11">
        <v>15.823287555790618</v>
      </c>
      <c r="L79" s="11">
        <v>1.4192033923867637</v>
      </c>
      <c r="M79" s="11">
        <v>8.179749084535608</v>
      </c>
      <c r="N79" s="11">
        <v>9.5989524769223724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0.1433757909711586</v>
      </c>
      <c r="C80" s="11">
        <v>0.19977084389871497</v>
      </c>
      <c r="D80" s="11">
        <f t="shared" ref="D80" si="59">C80-B80</f>
        <v>5.6395052927556366E-2</v>
      </c>
      <c r="E80" s="11">
        <v>8.7422181344659441E-2</v>
      </c>
      <c r="F80" s="11">
        <f t="shared" ref="F80" si="60">SUM(D80:E80)</f>
        <v>0.14381723427221582</v>
      </c>
      <c r="G80" s="200">
        <f t="shared" si="52"/>
        <v>3.2247272808759275E-2</v>
      </c>
      <c r="I80" s="11" t="str">
        <f t="shared" si="58"/>
        <v>Sales and customer service occupations</v>
      </c>
      <c r="J80" s="11">
        <v>8.1187975558553838</v>
      </c>
      <c r="K80" s="11">
        <v>8.5230418314603948</v>
      </c>
      <c r="L80" s="11">
        <v>0.40424427560501264</v>
      </c>
      <c r="M80" s="11">
        <v>3.6559254806102239</v>
      </c>
      <c r="N80" s="11">
        <v>4.0601697562152363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0.31614678558143322</v>
      </c>
      <c r="C81" s="11">
        <v>0.62538064286681228</v>
      </c>
      <c r="D81" s="11">
        <f t="shared" si="50"/>
        <v>0.30923385728537905</v>
      </c>
      <c r="E81" s="11">
        <v>0.26102009186520414</v>
      </c>
      <c r="F81" s="11">
        <f t="shared" si="51"/>
        <v>0.57025394915058314</v>
      </c>
      <c r="G81" s="200">
        <f t="shared" si="52"/>
        <v>4.094434121748125E-2</v>
      </c>
      <c r="I81" s="11" t="str">
        <f t="shared" si="58"/>
        <v>Process, plant and machine operatives</v>
      </c>
      <c r="J81" s="11">
        <v>4.0021776159813687</v>
      </c>
      <c r="K81" s="11">
        <v>4.8055888870611501</v>
      </c>
      <c r="L81" s="11">
        <v>0.80341127107978116</v>
      </c>
      <c r="M81" s="11">
        <v>2.0221387215734383</v>
      </c>
      <c r="N81" s="11">
        <v>2.8255499926532197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1.6502591757843945</v>
      </c>
      <c r="C82" s="11">
        <v>2.9079909222382216</v>
      </c>
      <c r="D82" s="11">
        <f t="shared" si="50"/>
        <v>1.2577317464538271</v>
      </c>
      <c r="E82" s="11">
        <v>1.4110379066252314</v>
      </c>
      <c r="F82" s="11">
        <f t="shared" si="51"/>
        <v>2.6687696530790586</v>
      </c>
      <c r="G82" s="200">
        <f t="shared" si="52"/>
        <v>4.205399141402455E-2</v>
      </c>
      <c r="I82" s="11" t="str">
        <f t="shared" si="58"/>
        <v>Elementary occupations</v>
      </c>
      <c r="J82" s="11">
        <v>8.1553487267890254</v>
      </c>
      <c r="K82" s="11">
        <v>7.5581343446155573</v>
      </c>
      <c r="L82" s="11">
        <v>-0.59721438217346812</v>
      </c>
      <c r="M82" s="11">
        <v>3.762521985223052</v>
      </c>
      <c r="N82" s="11">
        <v>3.1653076030495839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0.25420188729813792</v>
      </c>
      <c r="C83" s="11">
        <v>0.36223460663162632</v>
      </c>
      <c r="D83" s="11">
        <f t="shared" ref="D83:D84" si="61">C83-B83</f>
        <v>0.1080327193334884</v>
      </c>
      <c r="E83" s="11">
        <v>0.17011350056330327</v>
      </c>
      <c r="F83" s="11">
        <f t="shared" ref="F83:F84" si="62">SUM(D83:E83)</f>
        <v>0.27814621989679167</v>
      </c>
      <c r="G83" s="200">
        <f t="shared" si="52"/>
        <v>3.4746582580037266E-2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2.2880995188007996E-2</v>
      </c>
      <c r="C84" s="11">
        <v>2.7556995910763708E-2</v>
      </c>
      <c r="D84" s="11">
        <f t="shared" si="61"/>
        <v>4.6760007227557125E-3</v>
      </c>
      <c r="E84" s="11">
        <v>1.1822634875941382E-2</v>
      </c>
      <c r="F84" s="11">
        <f t="shared" si="62"/>
        <v>1.6498635598697096E-2</v>
      </c>
      <c r="G84" s="200">
        <f t="shared" si="52"/>
        <v>2.8158332911869977E-2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1.0426250077635206</v>
      </c>
      <c r="C85" s="11">
        <v>1.7933392013676737</v>
      </c>
      <c r="D85" s="11">
        <f t="shared" si="50"/>
        <v>0.75071419360415304</v>
      </c>
      <c r="E85" s="11">
        <v>0.67924138705294024</v>
      </c>
      <c r="F85" s="11">
        <f t="shared" si="51"/>
        <v>1.4299555806570932</v>
      </c>
      <c r="G85" s="200">
        <f t="shared" si="52"/>
        <v>3.4010036429192647E-2</v>
      </c>
      <c r="I85" s="11" t="str">
        <f>I74</f>
        <v>Managers, directors and senior officials</v>
      </c>
      <c r="J85" s="11">
        <f t="array" ref="J85:J93">MMULT(aggregation!$B$13:$AA$21,B210:B235)</f>
        <v>6.9423409025558147</v>
      </c>
      <c r="K85" s="11">
        <f t="array" ref="K85:K93">MMULT(aggregation!$B$13:$AA$21,C210:C235)</f>
        <v>5.6861896298319738</v>
      </c>
      <c r="L85" s="11">
        <f t="array" ref="L85:L93">MMULT(aggregation!$B$13:$AA$21,D210:D235)</f>
        <v>-1.2561512727238409</v>
      </c>
      <c r="M85" s="11">
        <f t="array" ref="M85:M93">MMULT(aggregation!$B$13:$AA$21,E210:E235)</f>
        <v>2.9801302018774267</v>
      </c>
      <c r="N85" s="11">
        <f t="array" ref="N85:N93">MMULT(aggregation!$B$13:$AA$21,F210:F235)</f>
        <v>1.7239789291535861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0.30249787351041796</v>
      </c>
      <c r="C86" s="11">
        <v>0.52806520655761902</v>
      </c>
      <c r="D86" s="11">
        <f t="shared" si="50"/>
        <v>0.22556733304720106</v>
      </c>
      <c r="E86" s="11">
        <v>0.20956901675997705</v>
      </c>
      <c r="F86" s="11">
        <f t="shared" si="51"/>
        <v>0.43513634980717808</v>
      </c>
      <c r="G86" s="200">
        <f t="shared" si="52"/>
        <v>3.5715060198790116E-2</v>
      </c>
      <c r="I86" s="11" t="str">
        <f>I75</f>
        <v>Professional occupations</v>
      </c>
      <c r="J86" s="11">
        <v>6.6949958775776679</v>
      </c>
      <c r="K86" s="11">
        <v>6.3533001016764956</v>
      </c>
      <c r="L86" s="11">
        <v>-0.34169577590117217</v>
      </c>
      <c r="M86" s="11">
        <v>2.6281070525207029</v>
      </c>
      <c r="N86" s="11">
        <v>2.2864112766195306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0.10717483836189369</v>
      </c>
      <c r="C87" s="11">
        <v>0.23686868614373718</v>
      </c>
      <c r="D87" s="11">
        <f t="shared" ref="D87:D88" si="63">C87-B87</f>
        <v>0.12969384778184351</v>
      </c>
      <c r="E87" s="11">
        <v>8.2165485313434289E-2</v>
      </c>
      <c r="F87" s="11">
        <f t="shared" ref="F87:F88" si="64">SUM(D87:E87)</f>
        <v>0.2118593330952778</v>
      </c>
      <c r="G87" s="200">
        <f t="shared" si="52"/>
        <v>3.8667840760409522E-2</v>
      </c>
      <c r="I87" s="11" t="str">
        <f>I76</f>
        <v>Associate professional occupations</v>
      </c>
      <c r="J87" s="11">
        <v>7.2190630240805156</v>
      </c>
      <c r="K87" s="11">
        <v>6.065970857781684</v>
      </c>
      <c r="L87" s="11">
        <v>-1.1530921662988314</v>
      </c>
      <c r="M87" s="11">
        <v>2.6826702488115171</v>
      </c>
      <c r="N87" s="11">
        <v>1.5295780825126859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0.28721295306475814</v>
      </c>
      <c r="C88" s="11">
        <v>0.46363960403557464</v>
      </c>
      <c r="D88" s="11">
        <f t="shared" si="63"/>
        <v>0.1764266509708165</v>
      </c>
      <c r="E88" s="11">
        <v>0.23693858894355502</v>
      </c>
      <c r="F88" s="11">
        <f t="shared" si="64"/>
        <v>0.41336523991437152</v>
      </c>
      <c r="G88" s="200">
        <f t="shared" si="52"/>
        <v>4.0918809536148126E-2</v>
      </c>
      <c r="I88" s="11" t="str">
        <f>I77</f>
        <v>Administrative and secretarial occupations</v>
      </c>
      <c r="J88" s="11">
        <v>8.8793357260160359</v>
      </c>
      <c r="K88" s="11">
        <v>4.5954656352530447</v>
      </c>
      <c r="L88" s="11">
        <v>-4.2838700907629912</v>
      </c>
      <c r="M88" s="11">
        <v>2.9071255652296326</v>
      </c>
      <c r="N88" s="11">
        <v>-1.3767445255333586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5.9482807572228381E-2</v>
      </c>
      <c r="C89" s="11">
        <v>0.19901543041408651</v>
      </c>
      <c r="D89" s="11">
        <f t="shared" si="50"/>
        <v>0.13953262284185813</v>
      </c>
      <c r="E89" s="11">
        <v>7.5712003067314182E-2</v>
      </c>
      <c r="F89" s="11">
        <f t="shared" si="51"/>
        <v>0.21524462590917232</v>
      </c>
      <c r="G89" s="200">
        <f t="shared" si="52"/>
        <v>5.6260982399418458E-2</v>
      </c>
      <c r="I89" s="11" t="str">
        <f t="shared" ref="I89:I93" si="65">I78</f>
        <v>Skilled trades occupations</v>
      </c>
      <c r="J89" s="11">
        <v>8.393916041425749</v>
      </c>
      <c r="K89" s="11">
        <v>7.8475184946873338</v>
      </c>
      <c r="L89" s="11">
        <v>-0.54639754673841456</v>
      </c>
      <c r="M89" s="11">
        <v>3.4005880476141357</v>
      </c>
      <c r="N89" s="11">
        <v>2.8541905008757213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1.0511559819001037</v>
      </c>
      <c r="C90" s="11">
        <v>1.7015838936007797</v>
      </c>
      <c r="D90" s="11">
        <f t="shared" ref="D90" si="66">C90-B90</f>
        <v>0.65042791170067593</v>
      </c>
      <c r="E90" s="11">
        <v>0.77854552311466008</v>
      </c>
      <c r="F90" s="11">
        <f t="shared" ref="F90" si="67">SUM(D90:E90)</f>
        <v>1.428973434815336</v>
      </c>
      <c r="G90" s="200">
        <f t="shared" ref="G90:G91" si="68">IF(B90&gt;0,(1+(E90/B90))^(1/($C$6-$B$6))-1,0)</f>
        <v>3.7641991657436424E-2</v>
      </c>
      <c r="I90" s="11" t="str">
        <f t="shared" si="65"/>
        <v>Caring, leisure and other service occupations</v>
      </c>
      <c r="J90" s="11">
        <v>9.0981447444294048</v>
      </c>
      <c r="K90" s="11">
        <v>6.8023110904441451</v>
      </c>
      <c r="L90" s="11">
        <v>-2.2958336539852602</v>
      </c>
      <c r="M90" s="11">
        <v>3.6579478022754937</v>
      </c>
      <c r="N90" s="11">
        <v>1.3621141482902337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58.871904940955872</v>
      </c>
      <c r="C91" s="11">
        <f t="shared" ref="C91:F91" si="69">SUM(C65:C90)</f>
        <v>86.005614984047057</v>
      </c>
      <c r="D91" s="11">
        <f t="shared" si="69"/>
        <v>27.133710043091181</v>
      </c>
      <c r="E91" s="11">
        <f t="shared" si="69"/>
        <v>37.383701595880389</v>
      </c>
      <c r="F91" s="11">
        <f t="shared" si="69"/>
        <v>64.517411638971566</v>
      </c>
      <c r="G91" s="200">
        <f t="shared" si="68"/>
        <v>3.3319273062805577E-2</v>
      </c>
      <c r="I91" s="11" t="str">
        <f t="shared" si="65"/>
        <v>Sales and customer service occupations</v>
      </c>
      <c r="J91" s="11">
        <v>6.8796638562047328</v>
      </c>
      <c r="K91" s="11">
        <v>5.7570133546926243</v>
      </c>
      <c r="L91" s="11">
        <v>-1.1226505015121084</v>
      </c>
      <c r="M91" s="11">
        <v>2.7629750574640006</v>
      </c>
      <c r="N91" s="11">
        <v>1.6403245559518922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4.845497909822889</v>
      </c>
      <c r="K92" s="11">
        <v>4.6888122697016801</v>
      </c>
      <c r="L92" s="11">
        <v>-0.15668564012120867</v>
      </c>
      <c r="M92" s="11">
        <v>2.3552729776876196</v>
      </c>
      <c r="N92" s="11">
        <v>2.1985873375664111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11.426030020734878</v>
      </c>
      <c r="K93" s="11">
        <v>10.413539118334221</v>
      </c>
      <c r="L93" s="11">
        <v>-1.0124909024006565</v>
      </c>
      <c r="M93" s="11">
        <v>5.01893827676128</v>
      </c>
      <c r="N93" s="11">
        <v>4.0064473743606239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10.68440614902757</v>
      </c>
      <c r="C94" s="11">
        <v>11.313348998798231</v>
      </c>
      <c r="D94" s="11">
        <f>C94-B94</f>
        <v>0.62894284977066128</v>
      </c>
      <c r="E94" s="11">
        <v>6.0028316713407293</v>
      </c>
      <c r="F94" s="11">
        <f>SUM(D94:E94)</f>
        <v>6.6317745211113905</v>
      </c>
      <c r="G94" s="200">
        <f>IF(B94&gt;0,(1+(E94/B94))^(1/($C$6-$B$6))-1,0)</f>
        <v>3.0170093277235965E-2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3.6404510473420282</v>
      </c>
      <c r="C95" s="11">
        <v>4.6928872567518205</v>
      </c>
      <c r="D95" s="11">
        <f t="shared" ref="D95:D118" si="72">C95-B95</f>
        <v>1.0524362094097923</v>
      </c>
      <c r="E95" s="11">
        <v>2.6255220708758631</v>
      </c>
      <c r="F95" s="11">
        <f t="shared" ref="F95:F118" si="73">SUM(D95:E95)</f>
        <v>3.6779582802856554</v>
      </c>
      <c r="G95" s="200">
        <f t="shared" ref="G95:G120" si="74">IF(B95&gt;0,(1+(E95/B95))^(1/($C$6-$B$6))-1,0)</f>
        <v>3.6865017354465124E-2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10.393427305474697</v>
      </c>
      <c r="C96" s="11">
        <v>13.72079280765554</v>
      </c>
      <c r="D96" s="11">
        <f t="shared" si="72"/>
        <v>3.327365502180843</v>
      </c>
      <c r="E96" s="11">
        <v>5.1215970186153816</v>
      </c>
      <c r="F96" s="11">
        <f t="shared" si="73"/>
        <v>8.4489625207962256</v>
      </c>
      <c r="G96" s="200">
        <f t="shared" si="74"/>
        <v>2.7068899289511172E-2</v>
      </c>
      <c r="I96" s="11" t="str">
        <f>I85</f>
        <v>Managers, directors and senior officials</v>
      </c>
      <c r="J96" s="11">
        <f t="array" ref="J96:J104">MMULT(aggregation!$B$13:$AA$21,B239:B264)</f>
        <v>4.2018136947691644</v>
      </c>
      <c r="K96" s="11">
        <f t="array" ref="K96:K104">MMULT(aggregation!$B$13:$AA$21,C239:C264)</f>
        <v>3.0828468347498577</v>
      </c>
      <c r="L96" s="11">
        <f t="array" ref="L96:L104">MMULT(aggregation!$B$13:$AA$21,D239:D264)</f>
        <v>-1.118966860019307</v>
      </c>
      <c r="M96" s="11">
        <f t="array" ref="M96:M104">MMULT(aggregation!$B$13:$AA$21,E239:E264)</f>
        <v>1.6142616869758717</v>
      </c>
      <c r="N96" s="11">
        <f t="array" ref="N96:N104">MMULT(aggregation!$B$13:$AA$21,F239:F264)</f>
        <v>0.49529482695656479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6.2896930055022473</v>
      </c>
      <c r="C97" s="11">
        <v>6.759676431666767</v>
      </c>
      <c r="D97" s="11">
        <f t="shared" si="72"/>
        <v>0.46998342616451971</v>
      </c>
      <c r="E97" s="11">
        <v>3.6754474540154112</v>
      </c>
      <c r="F97" s="11">
        <f t="shared" si="73"/>
        <v>4.1454308801799309</v>
      </c>
      <c r="G97" s="200">
        <f t="shared" si="74"/>
        <v>3.1154160497021799E-2</v>
      </c>
      <c r="I97" s="11" t="str">
        <f>I86</f>
        <v>Professional occupations</v>
      </c>
      <c r="J97" s="11">
        <v>3.8220909748685168</v>
      </c>
      <c r="K97" s="11">
        <v>2.9379039233676245</v>
      </c>
      <c r="L97" s="11">
        <v>-0.88418705150089205</v>
      </c>
      <c r="M97" s="11">
        <v>1.3403936767414961</v>
      </c>
      <c r="N97" s="11">
        <v>0.45620662524060412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8.3279735613310333</v>
      </c>
      <c r="C98" s="11">
        <v>5.8517927047293687</v>
      </c>
      <c r="D98" s="11">
        <f t="shared" ref="D98" si="75">C98-B98</f>
        <v>-2.4761808566016645</v>
      </c>
      <c r="E98" s="11">
        <v>3.4771868978144012</v>
      </c>
      <c r="F98" s="11">
        <f t="shared" ref="F98" si="76">SUM(D98:E98)</f>
        <v>1.0010060412127366</v>
      </c>
      <c r="G98" s="200">
        <f t="shared" si="74"/>
        <v>2.3533756575672138E-2</v>
      </c>
      <c r="I98" s="11" t="str">
        <f>I87</f>
        <v>Associate professional occupations</v>
      </c>
      <c r="J98" s="11">
        <v>4.1157733898787097</v>
      </c>
      <c r="K98" s="11">
        <v>2.7820869713027823</v>
      </c>
      <c r="L98" s="11">
        <v>-1.3336864185759276</v>
      </c>
      <c r="M98" s="11">
        <v>1.278001548950281</v>
      </c>
      <c r="N98" s="11">
        <v>-5.5684869625646533E-2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11.986817300897959</v>
      </c>
      <c r="C99" s="11">
        <v>13.243973968808966</v>
      </c>
      <c r="D99" s="11">
        <f t="shared" si="72"/>
        <v>1.2571566679110067</v>
      </c>
      <c r="E99" s="11">
        <v>6.4483414067186331</v>
      </c>
      <c r="F99" s="11">
        <f t="shared" si="73"/>
        <v>7.7054980746296398</v>
      </c>
      <c r="G99" s="200">
        <f t="shared" si="74"/>
        <v>2.9112530748907517E-2</v>
      </c>
      <c r="I99" s="11" t="str">
        <f>I88</f>
        <v>Administrative and secretarial occupations</v>
      </c>
      <c r="J99" s="11">
        <v>4.9526515776953097</v>
      </c>
      <c r="K99" s="11">
        <v>0.91628619812289525</v>
      </c>
      <c r="L99" s="11">
        <v>-4.0363653795724144</v>
      </c>
      <c r="M99" s="11">
        <v>1.0214820917659582</v>
      </c>
      <c r="N99" s="11">
        <v>-3.0148832878064562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2.4819220241039415</v>
      </c>
      <c r="C100" s="11">
        <v>2.7670429295293664</v>
      </c>
      <c r="D100" s="11">
        <f t="shared" si="72"/>
        <v>0.2851209054254249</v>
      </c>
      <c r="E100" s="11">
        <v>1.153546945125921</v>
      </c>
      <c r="F100" s="11">
        <f t="shared" si="73"/>
        <v>1.4386678505513459</v>
      </c>
      <c r="G100" s="200">
        <f t="shared" si="74"/>
        <v>2.5773528427488923E-2</v>
      </c>
      <c r="I100" s="11" t="str">
        <f t="shared" ref="I100:I104" si="77">I89</f>
        <v>Skilled trades occupations</v>
      </c>
      <c r="J100" s="11">
        <v>4.8564400950151381</v>
      </c>
      <c r="K100" s="11">
        <v>4.3866763425422191</v>
      </c>
      <c r="L100" s="11">
        <v>-0.46976375247291924</v>
      </c>
      <c r="M100" s="11">
        <v>1.8736909584971122</v>
      </c>
      <c r="N100" s="11">
        <v>1.403927206024193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2.3675891687284323</v>
      </c>
      <c r="C101" s="11">
        <v>4.9779885233146812</v>
      </c>
      <c r="D101" s="11">
        <f t="shared" si="72"/>
        <v>2.6103993545862489</v>
      </c>
      <c r="E101" s="11">
        <v>2.6269303415969514</v>
      </c>
      <c r="F101" s="11">
        <f t="shared" si="73"/>
        <v>5.2373296961832008</v>
      </c>
      <c r="G101" s="200">
        <f t="shared" si="74"/>
        <v>5.1023656586774102E-2</v>
      </c>
      <c r="I101" s="11" t="str">
        <f t="shared" si="77"/>
        <v>Caring, leisure and other service occupations</v>
      </c>
      <c r="J101" s="11">
        <v>2.7359508330347628</v>
      </c>
      <c r="K101" s="11">
        <v>1.7788856348866977</v>
      </c>
      <c r="L101" s="11">
        <v>-0.95706519814806479</v>
      </c>
      <c r="M101" s="11">
        <v>0.82089265260129385</v>
      </c>
      <c r="N101" s="11">
        <v>-0.13617254554677091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1.4442793099322051</v>
      </c>
      <c r="C102" s="11">
        <v>1.7692753959110497</v>
      </c>
      <c r="D102" s="11">
        <f t="shared" si="72"/>
        <v>0.32499608597884455</v>
      </c>
      <c r="E102" s="11">
        <v>0.62643670299176135</v>
      </c>
      <c r="F102" s="11">
        <f t="shared" si="73"/>
        <v>0.9514327889706059</v>
      </c>
      <c r="G102" s="200">
        <f t="shared" si="74"/>
        <v>2.4309711149504754E-2</v>
      </c>
      <c r="I102" s="11" t="str">
        <f t="shared" si="77"/>
        <v>Sales and customer service occupations</v>
      </c>
      <c r="J102" s="11">
        <v>4.149151508613504</v>
      </c>
      <c r="K102" s="11">
        <v>1.921587076489919</v>
      </c>
      <c r="L102" s="11">
        <v>-2.227564432123585</v>
      </c>
      <c r="M102" s="11">
        <v>1.0605624490224503</v>
      </c>
      <c r="N102" s="11">
        <v>-1.1670019831011345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3.8028744577650189</v>
      </c>
      <c r="C103" s="11">
        <v>3.6547545878602112</v>
      </c>
      <c r="D103" s="11">
        <f t="shared" ref="D103:D104" si="78">C103-B103</f>
        <v>-0.14811986990480763</v>
      </c>
      <c r="E103" s="11">
        <v>1.7267615869750794</v>
      </c>
      <c r="F103" s="11">
        <f t="shared" ref="F103:F104" si="79">SUM(D103:E103)</f>
        <v>1.5786417170702718</v>
      </c>
      <c r="G103" s="200">
        <f t="shared" si="74"/>
        <v>2.5271701511260014E-2</v>
      </c>
      <c r="I103" s="11" t="str">
        <f t="shared" si="77"/>
        <v>Process, plant and machine operatives</v>
      </c>
      <c r="J103" s="11">
        <v>3.7803404540595476</v>
      </c>
      <c r="K103" s="11">
        <v>2.244280045714774</v>
      </c>
      <c r="L103" s="11">
        <v>-1.5360604083447738</v>
      </c>
      <c r="M103" s="11">
        <v>1.292946747119561</v>
      </c>
      <c r="N103" s="11">
        <v>-0.24311366122521266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7.9541019012284186</v>
      </c>
      <c r="C104" s="11">
        <v>8.9825364510824919</v>
      </c>
      <c r="D104" s="11">
        <f t="shared" si="78"/>
        <v>1.0284345498540732</v>
      </c>
      <c r="E104" s="11">
        <v>4.276217082113388</v>
      </c>
      <c r="F104" s="11">
        <f t="shared" si="79"/>
        <v>5.3046516319674613</v>
      </c>
      <c r="G104" s="200">
        <f t="shared" si="74"/>
        <v>2.9097308253723142E-2</v>
      </c>
      <c r="I104" s="11" t="str">
        <f t="shared" si="77"/>
        <v>Elementary occupations</v>
      </c>
      <c r="J104" s="11">
        <v>9.5027979829609244</v>
      </c>
      <c r="K104" s="11">
        <v>6.6609788485813359</v>
      </c>
      <c r="L104" s="11">
        <v>-2.8418191343795893</v>
      </c>
      <c r="M104" s="11">
        <v>3.3169305677499867</v>
      </c>
      <c r="N104" s="11">
        <v>0.47511143337039763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7.1327637978659313</v>
      </c>
      <c r="C105" s="11">
        <v>9.9344877560120803</v>
      </c>
      <c r="D105" s="11">
        <f t="shared" si="72"/>
        <v>2.8017239581461491</v>
      </c>
      <c r="E105" s="11">
        <v>4.8525913379794998</v>
      </c>
      <c r="F105" s="11">
        <f t="shared" si="73"/>
        <v>7.6543152961256489</v>
      </c>
      <c r="G105" s="200">
        <f t="shared" si="74"/>
        <v>3.5204626589789623E-2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1.4839986465806743</v>
      </c>
      <c r="C106" s="11">
        <v>2.7211904268837204</v>
      </c>
      <c r="D106" s="11">
        <f t="shared" si="72"/>
        <v>1.2371917803030461</v>
      </c>
      <c r="E106" s="11">
        <v>1.2638098989420878</v>
      </c>
      <c r="F106" s="11">
        <f t="shared" si="73"/>
        <v>2.5010016792451339</v>
      </c>
      <c r="G106" s="200">
        <f t="shared" si="74"/>
        <v>4.1925973305416031E-2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0.54478414357405014</v>
      </c>
      <c r="C107" s="11">
        <v>0.87339364578486822</v>
      </c>
      <c r="D107" s="11">
        <f t="shared" si="72"/>
        <v>0.32860950221081808</v>
      </c>
      <c r="E107" s="11">
        <v>0.47036108205226479</v>
      </c>
      <c r="F107" s="11">
        <f t="shared" si="73"/>
        <v>0.79897058426308287</v>
      </c>
      <c r="G107" s="200">
        <f t="shared" si="74"/>
        <v>4.2366025879874369E-2</v>
      </c>
      <c r="I107" s="11" t="str">
        <f>I96</f>
        <v>Managers, directors and senior officials</v>
      </c>
      <c r="J107" s="11">
        <f t="array" ref="J107:J115">MMULT(aggregation!$B$13:$AA$21,B268:B293)</f>
        <v>0.96877364592068038</v>
      </c>
      <c r="K107" s="11">
        <f t="array" ref="K107:K115">MMULT(aggregation!$B$13:$AA$21,C268:C293)</f>
        <v>1.4292199879900727</v>
      </c>
      <c r="L107" s="11">
        <f t="array" ref="L107:L115">MMULT(aggregation!$B$13:$AA$21,D268:D293)</f>
        <v>0.46044634206939233</v>
      </c>
      <c r="M107" s="11">
        <f t="array" ref="M107:M115">MMULT(aggregation!$B$13:$AA$21,E268:E293)</f>
        <v>0.38213259522746962</v>
      </c>
      <c r="N107" s="11">
        <f t="array" ref="N107:N115">MMULT(aggregation!$B$13:$AA$21,F268:F293)</f>
        <v>0.84257893729686195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0.75729470577255609</v>
      </c>
      <c r="C108" s="11">
        <v>1.0801758679132976</v>
      </c>
      <c r="D108" s="11">
        <f t="shared" si="72"/>
        <v>0.32288116214074147</v>
      </c>
      <c r="E108" s="11">
        <v>0.46643605037221741</v>
      </c>
      <c r="F108" s="11">
        <f t="shared" si="73"/>
        <v>0.78931721251295883</v>
      </c>
      <c r="G108" s="200">
        <f t="shared" si="74"/>
        <v>3.2511102562416516E-2</v>
      </c>
      <c r="I108" s="11" t="str">
        <f>I97</f>
        <v>Professional occupations</v>
      </c>
      <c r="J108" s="11">
        <v>0.83195711990544208</v>
      </c>
      <c r="K108" s="11">
        <v>1.8570859338858487</v>
      </c>
      <c r="L108" s="11">
        <v>1.0251288139804067</v>
      </c>
      <c r="M108" s="11">
        <v>0.43455546802483236</v>
      </c>
      <c r="N108" s="11">
        <v>1.4596842820052389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0.43277982263982245</v>
      </c>
      <c r="C109" s="11">
        <v>0.52785977452924715</v>
      </c>
      <c r="D109" s="11">
        <f t="shared" ref="D109" si="80">C109-B109</f>
        <v>9.5079951889424696E-2</v>
      </c>
      <c r="E109" s="11">
        <v>0.25985954823811747</v>
      </c>
      <c r="F109" s="11">
        <f t="shared" ref="F109" si="81">SUM(D109:E109)</f>
        <v>0.35493950012754216</v>
      </c>
      <c r="G109" s="200">
        <f t="shared" si="74"/>
        <v>3.184867610977693E-2</v>
      </c>
      <c r="I109" s="11" t="str">
        <f>I98</f>
        <v>Associate professional occupations</v>
      </c>
      <c r="J109" s="11">
        <v>0.89772899194803868</v>
      </c>
      <c r="K109" s="11">
        <v>1.5757010654081087</v>
      </c>
      <c r="L109" s="11">
        <v>0.67797207346007027</v>
      </c>
      <c r="M109" s="11">
        <v>0.37454792242296553</v>
      </c>
      <c r="N109" s="11">
        <v>1.0525199958830358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0.81532770365615181</v>
      </c>
      <c r="C110" s="11">
        <v>1.3873019803553333</v>
      </c>
      <c r="D110" s="11">
        <f t="shared" si="72"/>
        <v>0.57197427669918144</v>
      </c>
      <c r="E110" s="11">
        <v>0.6289533636554322</v>
      </c>
      <c r="F110" s="11">
        <f t="shared" si="73"/>
        <v>1.2009276403546136</v>
      </c>
      <c r="G110" s="200">
        <f t="shared" si="74"/>
        <v>3.8854282912763161E-2</v>
      </c>
      <c r="I110" s="11" t="str">
        <f>I99</f>
        <v>Administrative and secretarial occupations</v>
      </c>
      <c r="J110" s="11">
        <v>1.16049853961149</v>
      </c>
      <c r="K110" s="11">
        <v>0.68559866232516331</v>
      </c>
      <c r="L110" s="11">
        <v>-0.47489987728632677</v>
      </c>
      <c r="M110" s="11">
        <v>0.25979544908740404</v>
      </c>
      <c r="N110" s="11">
        <v>-0.21510442819892273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4.6275298650067578</v>
      </c>
      <c r="C111" s="11">
        <v>6.4521727489931315</v>
      </c>
      <c r="D111" s="11">
        <f>C111-B111</f>
        <v>1.8246428839863738</v>
      </c>
      <c r="E111" s="11">
        <v>3.637860784263069</v>
      </c>
      <c r="F111" s="11">
        <f>SUM(D111:E111)</f>
        <v>5.4625036682494432</v>
      </c>
      <c r="G111" s="200">
        <f t="shared" si="74"/>
        <v>3.9427677685449858E-2</v>
      </c>
      <c r="I111" s="11" t="str">
        <f t="shared" ref="I111:I115" si="82">I100</f>
        <v>Skilled trades occupations</v>
      </c>
      <c r="J111" s="11">
        <v>1.9224731793550971</v>
      </c>
      <c r="K111" s="11">
        <v>1.0115791359995836</v>
      </c>
      <c r="L111" s="11">
        <v>-0.91089404335551349</v>
      </c>
      <c r="M111" s="11">
        <v>0.42995172568856083</v>
      </c>
      <c r="N111" s="11">
        <v>-0.48094231766695272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1.1134036377750391</v>
      </c>
      <c r="C112" s="11">
        <v>1.7567983021055364</v>
      </c>
      <c r="D112" s="11">
        <f t="shared" ref="D112:D113" si="83">C112-B112</f>
        <v>0.6433946643304973</v>
      </c>
      <c r="E112" s="11">
        <v>0.86108392912980392</v>
      </c>
      <c r="F112" s="11">
        <f t="shared" ref="F112:F113" si="84">SUM(D112:E112)</f>
        <v>1.5044785934603011</v>
      </c>
      <c r="G112" s="200">
        <f t="shared" si="74"/>
        <v>3.8931189939481747E-2</v>
      </c>
      <c r="I112" s="11" t="str">
        <f t="shared" si="82"/>
        <v>Caring, leisure and other service occupations</v>
      </c>
      <c r="J112" s="11">
        <v>0.68945634247348342</v>
      </c>
      <c r="K112" s="11">
        <v>0.62803588779393638</v>
      </c>
      <c r="L112" s="11">
        <v>-6.1420454679546925E-2</v>
      </c>
      <c r="M112" s="11">
        <v>0.16983072858764875</v>
      </c>
      <c r="N112" s="11">
        <v>0.10841027390810185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8.9036337436277729E-2</v>
      </c>
      <c r="C113" s="11">
        <v>0.11468099802951945</v>
      </c>
      <c r="D113" s="11">
        <f t="shared" si="83"/>
        <v>2.5644660593241719E-2</v>
      </c>
      <c r="E113" s="11">
        <v>6.2865085372606461E-2</v>
      </c>
      <c r="F113" s="11">
        <f t="shared" si="84"/>
        <v>8.850974596584818E-2</v>
      </c>
      <c r="G113" s="200">
        <f t="shared" si="74"/>
        <v>3.6254199728547931E-2</v>
      </c>
      <c r="I113" s="11" t="str">
        <f t="shared" si="82"/>
        <v>Sales and customer service occupations</v>
      </c>
      <c r="J113" s="11">
        <v>1.4937473829348908</v>
      </c>
      <c r="K113" s="11">
        <v>1.3927949688469607</v>
      </c>
      <c r="L113" s="11">
        <v>-0.10095241408793024</v>
      </c>
      <c r="M113" s="11">
        <v>0.3671194866877226</v>
      </c>
      <c r="N113" s="11">
        <v>0.26616707259979233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3.5886630160678168</v>
      </c>
      <c r="C114" s="11">
        <v>5.0050048810931154</v>
      </c>
      <c r="D114" s="11">
        <f t="shared" si="72"/>
        <v>1.4163418650252986</v>
      </c>
      <c r="E114" s="11">
        <v>2.2635757735902531</v>
      </c>
      <c r="F114" s="11">
        <f t="shared" si="73"/>
        <v>3.6799176386155517</v>
      </c>
      <c r="G114" s="200">
        <f t="shared" si="74"/>
        <v>3.3140271698456791E-2</v>
      </c>
      <c r="I114" s="11" t="str">
        <f t="shared" si="82"/>
        <v>Process, plant and machine operatives</v>
      </c>
      <c r="J114" s="11">
        <v>1.5613061050846564</v>
      </c>
      <c r="K114" s="11">
        <v>1.0405632399341291</v>
      </c>
      <c r="L114" s="11">
        <v>-0.52074286515052748</v>
      </c>
      <c r="M114" s="11">
        <v>0.44392713736661032</v>
      </c>
      <c r="N114" s="11">
        <v>-7.6815727783917098E-2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1.1278285568946906</v>
      </c>
      <c r="C115" s="11">
        <v>1.7629600732724329</v>
      </c>
      <c r="D115" s="11">
        <f t="shared" si="72"/>
        <v>0.63513151637774223</v>
      </c>
      <c r="E115" s="11">
        <v>0.73769116126349232</v>
      </c>
      <c r="F115" s="11">
        <f t="shared" si="73"/>
        <v>1.3728226776412344</v>
      </c>
      <c r="G115" s="200">
        <f t="shared" si="74"/>
        <v>3.4118840263081651E-2</v>
      </c>
      <c r="I115" s="11" t="str">
        <f t="shared" si="82"/>
        <v>Elementary occupations</v>
      </c>
      <c r="J115" s="11">
        <v>3.6894974412048493</v>
      </c>
      <c r="K115" s="11">
        <v>2.7332726505807572</v>
      </c>
      <c r="L115" s="11">
        <v>-0.95622479062409227</v>
      </c>
      <c r="M115" s="11">
        <v>0.79971816024603326</v>
      </c>
      <c r="N115" s="11">
        <v>-0.15650663037805912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0.25218496900291121</v>
      </c>
      <c r="C116" s="11">
        <v>0.54439697814064381</v>
      </c>
      <c r="D116" s="11">
        <f t="shared" ref="D116:D117" si="85">C116-B116</f>
        <v>0.2922120091377326</v>
      </c>
      <c r="E116" s="11">
        <v>0.20023314820173568</v>
      </c>
      <c r="F116" s="11">
        <f t="shared" ref="F116:F117" si="86">SUM(D116:E116)</f>
        <v>0.49244515733946825</v>
      </c>
      <c r="G116" s="200">
        <f t="shared" si="74"/>
        <v>3.9731941325235276E-2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0.73530733546053961</v>
      </c>
      <c r="C117" s="11">
        <v>1.1005313287860958</v>
      </c>
      <c r="D117" s="11">
        <f t="shared" si="85"/>
        <v>0.36522399332555622</v>
      </c>
      <c r="E117" s="11">
        <v>0.59762441796584787</v>
      </c>
      <c r="F117" s="11">
        <f t="shared" si="86"/>
        <v>0.96284841129140408</v>
      </c>
      <c r="G117" s="200">
        <f t="shared" si="74"/>
        <v>4.045332165508575E-2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0.20041287103902256</v>
      </c>
      <c r="C118" s="11">
        <v>0.76267246970742353</v>
      </c>
      <c r="D118" s="11">
        <f t="shared" si="72"/>
        <v>0.56225959866840092</v>
      </c>
      <c r="E118" s="11">
        <v>0.3599258881365292</v>
      </c>
      <c r="F118" s="11">
        <f t="shared" si="73"/>
        <v>0.92218548680493018</v>
      </c>
      <c r="G118" s="200">
        <f t="shared" si="74"/>
        <v>7.0947883699127301E-2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3.359983540583217</v>
      </c>
      <c r="C119" s="11">
        <v>4.6940530360640729</v>
      </c>
      <c r="D119" s="11">
        <f t="shared" ref="D119" si="87">C119-B119</f>
        <v>1.3340694954808558</v>
      </c>
      <c r="E119" s="11">
        <v>2.4836868077202316</v>
      </c>
      <c r="F119" s="11">
        <f t="shared" ref="F119" si="88">SUM(D119:E119)</f>
        <v>3.8177563032010875</v>
      </c>
      <c r="G119" s="200">
        <f t="shared" si="74"/>
        <v>3.7583931027423967E-2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95.634834180688983</v>
      </c>
      <c r="C120" s="11">
        <f t="shared" ref="C120:F120" si="89">SUM(C94:C119)</f>
        <v>116.45175032377901</v>
      </c>
      <c r="D120" s="11">
        <f t="shared" si="89"/>
        <v>20.816916143090005</v>
      </c>
      <c r="E120" s="11">
        <f t="shared" si="89"/>
        <v>56.907377455066708</v>
      </c>
      <c r="F120" s="11">
        <f t="shared" si="89"/>
        <v>77.724293598156748</v>
      </c>
      <c r="G120" s="200">
        <f t="shared" si="74"/>
        <v>3.1616457728704805E-2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2.1063366174918046</v>
      </c>
      <c r="C123" s="11">
        <v>2.108924575588639</v>
      </c>
      <c r="D123" s="11">
        <f>C123-B123</f>
        <v>2.5879580968344307E-3</v>
      </c>
      <c r="E123" s="11">
        <v>1.0547492773404072</v>
      </c>
      <c r="F123" s="11">
        <f>SUM(D123:E123)</f>
        <v>1.0573372354372417</v>
      </c>
      <c r="G123" s="200">
        <f>IF(B123&gt;0,(1+(E123/B123))^(1/($C$6-$B$6))-1,0)</f>
        <v>2.7433924082302052E-2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1.1144484935371963</v>
      </c>
      <c r="C124" s="11">
        <v>1.375566422072233</v>
      </c>
      <c r="D124" s="11">
        <f t="shared" ref="D124:D139" si="92">C124-B124</f>
        <v>0.26111792853503668</v>
      </c>
      <c r="E124" s="11">
        <v>0.77805694043332507</v>
      </c>
      <c r="F124" s="11">
        <f t="shared" ref="F124:F131" si="93">SUM(D124:E124)</f>
        <v>1.0391748689683618</v>
      </c>
      <c r="G124" s="200">
        <f t="shared" ref="G124:G147" si="94">IF(B124&gt;0,(1+(E124/B124))^(1/($C$6-$B$6))-1,0)</f>
        <v>3.5933336385436387E-2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1.1011674475203108</v>
      </c>
      <c r="C125" s="11">
        <v>1.5627062316865679</v>
      </c>
      <c r="D125" s="11">
        <f t="shared" si="92"/>
        <v>0.46153878416625704</v>
      </c>
      <c r="E125" s="11">
        <v>0.54538742697680942</v>
      </c>
      <c r="F125" s="11">
        <f t="shared" si="93"/>
        <v>1.0069262111430666</v>
      </c>
      <c r="G125" s="200">
        <f t="shared" si="94"/>
        <v>2.718386678707585E-2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1.9642238995925199</v>
      </c>
      <c r="C126" s="11">
        <v>0.42848317323079321</v>
      </c>
      <c r="D126" s="11">
        <f t="shared" si="92"/>
        <v>-1.5357407263617266</v>
      </c>
      <c r="E126" s="11">
        <v>0.3594011486519687</v>
      </c>
      <c r="F126" s="11">
        <f t="shared" si="93"/>
        <v>-1.1763395777097578</v>
      </c>
      <c r="G126" s="200">
        <f t="shared" si="94"/>
        <v>1.1265063751896287E-2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0.56976585632279331</v>
      </c>
      <c r="C127" s="11">
        <v>0.2988021540833512</v>
      </c>
      <c r="D127" s="11">
        <f t="shared" si="92"/>
        <v>-0.27096370223944211</v>
      </c>
      <c r="E127" s="11">
        <v>9.9808985804428346E-2</v>
      </c>
      <c r="F127" s="11">
        <f t="shared" si="93"/>
        <v>-0.17115471643501376</v>
      </c>
      <c r="G127" s="200">
        <f>IF(B127&gt;0,(1+(E127/B127))^(1/($C$6-$B$6))-1,0)</f>
        <v>1.0819272833834548E-2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1.1834066148024516</v>
      </c>
      <c r="C128" s="11">
        <v>1.1774259034670016</v>
      </c>
      <c r="D128" s="11">
        <f t="shared" si="92"/>
        <v>-5.980711335449973E-3</v>
      </c>
      <c r="E128" s="11">
        <v>0.43004683384313264</v>
      </c>
      <c r="F128" s="11">
        <f t="shared" si="93"/>
        <v>0.42406612250768266</v>
      </c>
      <c r="G128" s="200">
        <f t="shared" si="94"/>
        <v>2.0880315341120559E-2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0.44697578814408301</v>
      </c>
      <c r="C129" s="11">
        <v>0.6243187363035555</v>
      </c>
      <c r="D129" s="11">
        <f t="shared" si="92"/>
        <v>0.17734294815947249</v>
      </c>
      <c r="E129" s="11">
        <v>0.25027544539124846</v>
      </c>
      <c r="F129" s="11">
        <f t="shared" si="93"/>
        <v>0.42761839355072095</v>
      </c>
      <c r="G129" s="200">
        <f t="shared" si="94"/>
        <v>3.0086477905352238E-2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1.1140140322567298</v>
      </c>
      <c r="C130" s="11">
        <v>0.83743530329879001</v>
      </c>
      <c r="D130" s="11">
        <f t="shared" si="92"/>
        <v>-0.27657872895793978</v>
      </c>
      <c r="E130" s="11">
        <v>0.48332059751979889</v>
      </c>
      <c r="F130" s="11">
        <f t="shared" si="93"/>
        <v>0.20674186856185911</v>
      </c>
      <c r="G130" s="200">
        <f t="shared" si="94"/>
        <v>2.4315354997777483E-2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0.37662572860161825</v>
      </c>
      <c r="C131" s="11">
        <v>0.43084648492581495</v>
      </c>
      <c r="D131" s="11">
        <f t="shared" si="92"/>
        <v>5.4220756324196706E-2</v>
      </c>
      <c r="E131" s="11">
        <v>0.1398501535401758</v>
      </c>
      <c r="F131" s="11">
        <f t="shared" si="93"/>
        <v>0.1940709098643725</v>
      </c>
      <c r="G131" s="200">
        <f t="shared" si="94"/>
        <v>2.1274929207174553E-2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0.50120318634305483</v>
      </c>
      <c r="C132" s="11">
        <v>0.52735344361937075</v>
      </c>
      <c r="D132" s="11">
        <f t="shared" si="92"/>
        <v>2.6150257276315925E-2</v>
      </c>
      <c r="E132" s="11">
        <v>0.21569862077641511</v>
      </c>
      <c r="F132" s="11">
        <f t="shared" ref="F132:F133" si="95">SUM(D132:E132)</f>
        <v>0.24184887805273103</v>
      </c>
      <c r="G132" s="200">
        <f t="shared" si="94"/>
        <v>2.4148791312476714E-2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2.1380105022491889</v>
      </c>
      <c r="C133" s="11">
        <v>2.506604817035988</v>
      </c>
      <c r="D133" s="11">
        <f t="shared" si="92"/>
        <v>0.36859431478679916</v>
      </c>
      <c r="E133" s="11">
        <v>1.1081424176027224</v>
      </c>
      <c r="F133" s="11">
        <f t="shared" si="95"/>
        <v>1.4767367323895215</v>
      </c>
      <c r="G133" s="200">
        <f t="shared" si="94"/>
        <v>2.8230801485342738E-2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2.8435504693869773</v>
      </c>
      <c r="C134" s="11">
        <v>3.7710115683045475</v>
      </c>
      <c r="D134" s="11">
        <f t="shared" si="92"/>
        <v>0.92746109891757023</v>
      </c>
      <c r="E134" s="11">
        <v>1.953208071043822</v>
      </c>
      <c r="F134" s="11">
        <f t="shared" ref="F134:F137" si="96">SUM(D134:E134)</f>
        <v>2.8806691699613922</v>
      </c>
      <c r="G134" s="200">
        <f t="shared" si="94"/>
        <v>3.5473831262313071E-2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0.76087705685183205</v>
      </c>
      <c r="C135" s="11">
        <v>1.0434184317336765</v>
      </c>
      <c r="D135" s="11">
        <f t="shared" si="92"/>
        <v>0.2825413748818445</v>
      </c>
      <c r="E135" s="11">
        <v>0.54370407662205</v>
      </c>
      <c r="F135" s="11">
        <f t="shared" si="96"/>
        <v>0.8262454515038945</v>
      </c>
      <c r="G135" s="200">
        <f t="shared" si="94"/>
        <v>3.6598176002490268E-2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0.2256552145651092</v>
      </c>
      <c r="C136" s="11">
        <v>0.32012385561593848</v>
      </c>
      <c r="D136" s="11">
        <f t="shared" si="92"/>
        <v>9.4468641050829277E-2</v>
      </c>
      <c r="E136" s="11">
        <v>0.19049537745111686</v>
      </c>
      <c r="F136" s="11">
        <f t="shared" si="96"/>
        <v>0.28496401850194614</v>
      </c>
      <c r="G136" s="200">
        <f t="shared" si="94"/>
        <v>4.1646461438941351E-2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0.27484605166198905</v>
      </c>
      <c r="C137" s="11">
        <v>0.37906292377088457</v>
      </c>
      <c r="D137" s="11">
        <f t="shared" si="92"/>
        <v>0.10421687210889552</v>
      </c>
      <c r="E137" s="11">
        <v>0.14992911837348027</v>
      </c>
      <c r="F137" s="11">
        <f t="shared" si="96"/>
        <v>0.25414599048237579</v>
      </c>
      <c r="G137" s="200">
        <f t="shared" si="94"/>
        <v>2.9448538379887257E-2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0.29192755443563556</v>
      </c>
      <c r="C138" s="11">
        <v>0.37385194309693703</v>
      </c>
      <c r="D138" s="11">
        <f t="shared" si="92"/>
        <v>8.1924388661301473E-2</v>
      </c>
      <c r="E138" s="11">
        <v>0.195000153894101</v>
      </c>
      <c r="F138" s="11">
        <f t="shared" ref="F138" si="97">SUM(D138:E138)</f>
        <v>0.27692454255540244</v>
      </c>
      <c r="G138" s="200">
        <f t="shared" si="94"/>
        <v>3.4695658031233867E-2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0.29629823123308036</v>
      </c>
      <c r="C139" s="11">
        <v>0.4287840763128638</v>
      </c>
      <c r="D139" s="11">
        <f t="shared" si="92"/>
        <v>0.13248584507978345</v>
      </c>
      <c r="E139" s="11">
        <v>0.19566504860200032</v>
      </c>
      <c r="F139" s="11">
        <f t="shared" ref="F139" si="98">SUM(D139:E139)</f>
        <v>0.32815089368178374</v>
      </c>
      <c r="G139" s="200">
        <f t="shared" si="94"/>
        <v>3.4380302938950891E-2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3.4981473598731854</v>
      </c>
      <c r="C140" s="11">
        <v>3.6831164003657242</v>
      </c>
      <c r="D140" s="11">
        <f>C140-B140</f>
        <v>0.18496904049253882</v>
      </c>
      <c r="E140" s="11">
        <v>2.0538892653355192</v>
      </c>
      <c r="F140" s="11">
        <f>SUM(D140:E140)</f>
        <v>2.238858305828058</v>
      </c>
      <c r="G140" s="200">
        <f t="shared" si="94"/>
        <v>3.1274505358168891E-2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0.69011687285529266</v>
      </c>
      <c r="C141" s="11">
        <v>0.93978279594479497</v>
      </c>
      <c r="D141" s="11">
        <f t="shared" ref="D141:D147" si="99">C141-B141</f>
        <v>0.24966592308950231</v>
      </c>
      <c r="E141" s="11">
        <v>0.47630965272930476</v>
      </c>
      <c r="F141" s="11">
        <f t="shared" ref="F141:F142" si="100">SUM(D141:E141)</f>
        <v>0.72597557581880712</v>
      </c>
      <c r="G141" s="200">
        <f t="shared" si="94"/>
        <v>3.5608602749940266E-2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2.7001951242826356E-2</v>
      </c>
      <c r="C142" s="11">
        <v>2.5551855875747497E-2</v>
      </c>
      <c r="D142" s="11">
        <f t="shared" si="99"/>
        <v>-1.4500953670788588E-3</v>
      </c>
      <c r="E142" s="11">
        <v>1.3689587530409773E-2</v>
      </c>
      <c r="F142" s="11">
        <f t="shared" si="100"/>
        <v>1.2239492163330914E-2</v>
      </c>
      <c r="G142" s="200">
        <f t="shared" si="94"/>
        <v>2.771792406010154E-2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1.0878913258313661</v>
      </c>
      <c r="C143" s="11">
        <v>1.3646765069285101</v>
      </c>
      <c r="D143" s="11">
        <f t="shared" si="99"/>
        <v>0.27678518109714401</v>
      </c>
      <c r="E143" s="11">
        <v>0.63156411517946665</v>
      </c>
      <c r="F143" s="11">
        <f t="shared" ref="F143:F144" si="101">SUM(D143:E143)</f>
        <v>0.90834929627661065</v>
      </c>
      <c r="G143" s="200">
        <f t="shared" si="94"/>
        <v>3.0988198692438074E-2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0.39913594779806261</v>
      </c>
      <c r="C144" s="11">
        <v>0.56776803458350911</v>
      </c>
      <c r="D144" s="11">
        <f t="shared" si="99"/>
        <v>0.1686320867854465</v>
      </c>
      <c r="E144" s="11">
        <v>0.26720733491717469</v>
      </c>
      <c r="F144" s="11">
        <f t="shared" si="101"/>
        <v>0.43583942170262119</v>
      </c>
      <c r="G144" s="200">
        <f t="shared" si="94"/>
        <v>3.4757251719172322E-2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0.12103882906809924</v>
      </c>
      <c r="C145" s="11">
        <v>0.2640086265757311</v>
      </c>
      <c r="D145" s="11">
        <f t="shared" si="99"/>
        <v>0.14296979750763186</v>
      </c>
      <c r="E145" s="11">
        <v>9.4495747424573215E-2</v>
      </c>
      <c r="F145" s="11">
        <f t="shared" ref="F145:F146" si="102">SUM(D145:E145)</f>
        <v>0.23746554493220506</v>
      </c>
      <c r="G145" s="200">
        <f t="shared" si="94"/>
        <v>3.9216776516962426E-2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0.33001683997726422</v>
      </c>
      <c r="C146" s="11">
        <v>0.45030351593356033</v>
      </c>
      <c r="D146" s="11">
        <f t="shared" si="99"/>
        <v>0.12028667595629611</v>
      </c>
      <c r="E146" s="11">
        <v>0.26227429725302742</v>
      </c>
      <c r="F146" s="11">
        <f t="shared" si="102"/>
        <v>0.38256097320932353</v>
      </c>
      <c r="G146" s="200">
        <f t="shared" si="94"/>
        <v>3.9760405998517934E-2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0.14792564758074717</v>
      </c>
      <c r="C147" s="11">
        <v>0.51494306657142963</v>
      </c>
      <c r="D147" s="11">
        <f t="shared" si="99"/>
        <v>0.36701741899068246</v>
      </c>
      <c r="E147" s="11">
        <v>0.23781481334347382</v>
      </c>
      <c r="F147" s="11">
        <f t="shared" ref="F147" si="103">SUM(D147:E147)</f>
        <v>0.60483223233415628</v>
      </c>
      <c r="G147" s="200">
        <f t="shared" si="94"/>
        <v>6.5982596613128663E-2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1.7072117451778097</v>
      </c>
      <c r="C148" s="11">
        <v>2.268925953666268</v>
      </c>
      <c r="D148" s="11">
        <f t="shared" ref="D148" si="104">C148-B148</f>
        <v>0.56171420848845832</v>
      </c>
      <c r="E148" s="11">
        <v>1.1673736782087205</v>
      </c>
      <c r="F148" s="11">
        <f t="shared" ref="F148" si="105">SUM(D148:E148)</f>
        <v>1.7290878866971788</v>
      </c>
      <c r="G148" s="200">
        <f t="shared" ref="G148:G149" si="106">IF(B148&gt;0,(1+(E148/B148))^(1/($C$6-$B$6))-1,0)</f>
        <v>3.5346823199046584E-2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25.317819264401027</v>
      </c>
      <c r="C149" s="11">
        <f t="shared" ref="C149:F149" si="107">SUM(C123:C148)</f>
        <v>28.273796800592226</v>
      </c>
      <c r="D149" s="11">
        <f t="shared" si="107"/>
        <v>2.9559775361912002</v>
      </c>
      <c r="E149" s="11">
        <f t="shared" si="107"/>
        <v>13.897358185788672</v>
      </c>
      <c r="F149" s="11">
        <f t="shared" si="107"/>
        <v>16.853335721979871</v>
      </c>
      <c r="G149" s="200">
        <f t="shared" si="106"/>
        <v>2.9599981168497269E-2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3.0798593380577404</v>
      </c>
      <c r="C152" s="11">
        <v>2.9945928091643164</v>
      </c>
      <c r="D152" s="11">
        <f>C152-B152</f>
        <v>-8.526652889342401E-2</v>
      </c>
      <c r="E152" s="11">
        <v>1.4992310910222368</v>
      </c>
      <c r="F152" s="11">
        <f>SUM(D152:E152)</f>
        <v>1.4139645621288128</v>
      </c>
      <c r="G152" s="200">
        <f>IF(B152&gt;0,(1+(E152/B152))^(1/($C$6-$B$6))-1,0)</f>
        <v>2.6793764291897171E-2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1.1859461412092083</v>
      </c>
      <c r="C153" s="11">
        <v>1.5111305598211817</v>
      </c>
      <c r="D153" s="11">
        <f t="shared" ref="D153:D168" si="110">C153-B153</f>
        <v>0.32518441861197345</v>
      </c>
      <c r="E153" s="11">
        <v>0.81153753669632056</v>
      </c>
      <c r="F153" s="11">
        <f t="shared" ref="F153:F160" si="111">SUM(D153:E153)</f>
        <v>1.1367219553082939</v>
      </c>
      <c r="G153" s="200">
        <f t="shared" ref="G153:G155" si="112">IF(B153&gt;0,(1+(E153/B153))^(1/($C$6-$B$6))-1,0)</f>
        <v>3.5367555052993049E-2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2.5195416937822732</v>
      </c>
      <c r="C154" s="11">
        <v>2.7613871588255172</v>
      </c>
      <c r="D154" s="11">
        <f t="shared" si="110"/>
        <v>0.241845465043244</v>
      </c>
      <c r="E154" s="11">
        <v>0.99914969908649065</v>
      </c>
      <c r="F154" s="11">
        <f t="shared" si="111"/>
        <v>1.2409951641297345</v>
      </c>
      <c r="G154" s="200">
        <f t="shared" si="112"/>
        <v>2.2517246696597493E-2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0.52140864223742311</v>
      </c>
      <c r="C155" s="11">
        <v>0.57256017683421612</v>
      </c>
      <c r="D155" s="11">
        <f t="shared" si="110"/>
        <v>5.1151534596793002E-2</v>
      </c>
      <c r="E155" s="11">
        <v>0.2799340916813633</v>
      </c>
      <c r="F155" s="11">
        <f t="shared" si="111"/>
        <v>0.3310856262781563</v>
      </c>
      <c r="G155" s="200">
        <f t="shared" si="112"/>
        <v>2.9064678722839687E-2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0.27598232595698619</v>
      </c>
      <c r="C156" s="11">
        <v>0.18509057368990259</v>
      </c>
      <c r="D156" s="11">
        <f t="shared" si="110"/>
        <v>-9.0891752267083598E-2</v>
      </c>
      <c r="E156" s="11">
        <v>0.10250784803675674</v>
      </c>
      <c r="F156" s="11">
        <f t="shared" si="111"/>
        <v>1.1616095769673138E-2</v>
      </c>
      <c r="G156" s="200">
        <f>IF(B156&gt;0,(1+(E156/B156))^(1/($C$6-$B$6))-1,0)</f>
        <v>2.128014617860563E-2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1.9908610769951125</v>
      </c>
      <c r="C157" s="11">
        <v>2.3363908318092212</v>
      </c>
      <c r="D157" s="11">
        <f t="shared" si="110"/>
        <v>0.34552975481410875</v>
      </c>
      <c r="E157" s="11">
        <v>1.043133451350728</v>
      </c>
      <c r="F157" s="11">
        <f t="shared" si="111"/>
        <v>1.3886632061648367</v>
      </c>
      <c r="G157" s="200">
        <f t="shared" ref="G157:G178" si="113">IF(B157&gt;0,(1+(E157/B157))^(1/($C$6-$B$6))-1,0)</f>
        <v>2.8485695629624663E-2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0.96065069138798542</v>
      </c>
      <c r="C158" s="11">
        <v>0.80474690435776486</v>
      </c>
      <c r="D158" s="11">
        <f t="shared" si="110"/>
        <v>-0.15590378703022056</v>
      </c>
      <c r="E158" s="11">
        <v>0.32210221483212731</v>
      </c>
      <c r="F158" s="11">
        <f t="shared" si="111"/>
        <v>0.16619842780190675</v>
      </c>
      <c r="G158" s="200">
        <f t="shared" si="113"/>
        <v>1.9463858112666932E-2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0.4132160542757668</v>
      </c>
      <c r="C159" s="11">
        <v>0.67845503218205161</v>
      </c>
      <c r="D159" s="11">
        <f t="shared" si="110"/>
        <v>0.26523897790628481</v>
      </c>
      <c r="E159" s="11">
        <v>0.34649698112488375</v>
      </c>
      <c r="F159" s="11">
        <f t="shared" si="111"/>
        <v>0.61173595903116862</v>
      </c>
      <c r="G159" s="200">
        <f t="shared" si="113"/>
        <v>4.1433378152222478E-2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0.3041204823895563</v>
      </c>
      <c r="C160" s="11">
        <v>0.25367158924144906</v>
      </c>
      <c r="D160" s="11">
        <f t="shared" si="110"/>
        <v>-5.0448893148107243E-2</v>
      </c>
      <c r="E160" s="11">
        <v>8.9151988736936374E-2</v>
      </c>
      <c r="F160" s="11">
        <f t="shared" si="111"/>
        <v>3.8703095588829131E-2</v>
      </c>
      <c r="G160" s="200">
        <f t="shared" si="113"/>
        <v>1.7286290522901204E-2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0.6459440915044169</v>
      </c>
      <c r="C161" s="11">
        <v>0.54018549713491204</v>
      </c>
      <c r="D161" s="11">
        <f t="shared" si="110"/>
        <v>-0.10575859436950485</v>
      </c>
      <c r="E161" s="11">
        <v>0.25675044307751177</v>
      </c>
      <c r="F161" s="11">
        <f t="shared" ref="F161:F162" si="114">SUM(D161:E161)</f>
        <v>0.15099184870800691</v>
      </c>
      <c r="G161" s="200">
        <f t="shared" si="113"/>
        <v>2.2562178708644076E-2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1.9100546594606893</v>
      </c>
      <c r="C162" s="11">
        <v>2.1912194775625453</v>
      </c>
      <c r="D162" s="11">
        <f t="shared" si="110"/>
        <v>0.28116481810185601</v>
      </c>
      <c r="E162" s="11">
        <v>0.96050171008512375</v>
      </c>
      <c r="F162" s="11">
        <f t="shared" si="114"/>
        <v>1.2416665281869799</v>
      </c>
      <c r="G162" s="200">
        <f t="shared" si="113"/>
        <v>2.7530414311535356E-2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2.5386103972460909</v>
      </c>
      <c r="C163" s="11">
        <v>3.1698083215733877</v>
      </c>
      <c r="D163" s="11">
        <f t="shared" si="110"/>
        <v>0.63119792432729671</v>
      </c>
      <c r="E163" s="11">
        <v>1.5640127586891779</v>
      </c>
      <c r="F163" s="11">
        <f t="shared" ref="F163:F166" si="115">SUM(D163:E163)</f>
        <v>2.1952106830164748</v>
      </c>
      <c r="G163" s="200">
        <f t="shared" si="113"/>
        <v>3.2518174351542362E-2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0.64852473403693645</v>
      </c>
      <c r="C164" s="11">
        <v>0.79053506356991565</v>
      </c>
      <c r="D164" s="11">
        <f t="shared" si="110"/>
        <v>0.14201032953297921</v>
      </c>
      <c r="E164" s="11">
        <v>0.42552070326978592</v>
      </c>
      <c r="F164" s="11">
        <f t="shared" si="115"/>
        <v>0.56753103280276518</v>
      </c>
      <c r="G164" s="200">
        <f t="shared" si="113"/>
        <v>3.4204462422757542E-2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0.33557524891457652</v>
      </c>
      <c r="C165" s="11">
        <v>0.46312308466955965</v>
      </c>
      <c r="D165" s="11">
        <f t="shared" si="110"/>
        <v>0.12754783575498313</v>
      </c>
      <c r="E165" s="11">
        <v>0.24718505239310054</v>
      </c>
      <c r="F165" s="11">
        <f t="shared" si="115"/>
        <v>0.3747328881480837</v>
      </c>
      <c r="G165" s="200">
        <f t="shared" si="113"/>
        <v>3.7480643048651396E-2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1.0944325506271417</v>
      </c>
      <c r="C166" s="11">
        <v>1.3497152359267532</v>
      </c>
      <c r="D166" s="11">
        <f t="shared" si="110"/>
        <v>0.25528268529961151</v>
      </c>
      <c r="E166" s="11">
        <v>0.55609436286160641</v>
      </c>
      <c r="F166" s="11">
        <f t="shared" si="115"/>
        <v>0.81137704816121792</v>
      </c>
      <c r="G166" s="200">
        <f t="shared" si="113"/>
        <v>2.7769141416514209E-2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0.40620528331102185</v>
      </c>
      <c r="C167" s="11">
        <v>0.46973698446230777</v>
      </c>
      <c r="D167" s="11">
        <f t="shared" si="110"/>
        <v>6.3531701151285924E-2</v>
      </c>
      <c r="E167" s="11">
        <v>0.25205694674514845</v>
      </c>
      <c r="F167" s="11">
        <f t="shared" ref="F167" si="116">SUM(D167:E167)</f>
        <v>0.31558864789643437</v>
      </c>
      <c r="G167" s="200">
        <f t="shared" si="113"/>
        <v>3.2706454167428012E-2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0.35106319053760121</v>
      </c>
      <c r="C168" s="11">
        <v>0.52294369179533229</v>
      </c>
      <c r="D168" s="11">
        <f t="shared" si="110"/>
        <v>0.17188050125773108</v>
      </c>
      <c r="E168" s="11">
        <v>0.23773164106493674</v>
      </c>
      <c r="F168" s="11">
        <f t="shared" ref="F168" si="117">SUM(D168:E168)</f>
        <v>0.40961214232266785</v>
      </c>
      <c r="G168" s="200">
        <f t="shared" si="113"/>
        <v>3.5075223185792703E-2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2.0854776749172812</v>
      </c>
      <c r="C169" s="11">
        <v>2.1756409013310885</v>
      </c>
      <c r="D169" s="11">
        <f>C169-B169</f>
        <v>9.0163226413807251E-2</v>
      </c>
      <c r="E169" s="11">
        <v>1.2431060378832937</v>
      </c>
      <c r="F169" s="11">
        <f>SUM(D169:E169)</f>
        <v>1.3332692642971009</v>
      </c>
      <c r="G169" s="200">
        <f t="shared" si="113"/>
        <v>3.1660800649564003E-2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0.93010683231945379</v>
      </c>
      <c r="C170" s="11">
        <v>1.3838525530649282</v>
      </c>
      <c r="D170" s="11">
        <f t="shared" ref="D170:D176" si="118">C170-B170</f>
        <v>0.45374572074547437</v>
      </c>
      <c r="E170" s="11">
        <v>0.69455969715065458</v>
      </c>
      <c r="F170" s="11">
        <f t="shared" ref="F170:F171" si="119">SUM(D170:E170)</f>
        <v>1.1483054178961289</v>
      </c>
      <c r="G170" s="200">
        <f t="shared" si="113"/>
        <v>3.7883863771168702E-2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2.396267901457683E-2</v>
      </c>
      <c r="C171" s="11">
        <v>1.8590423326870779E-2</v>
      </c>
      <c r="D171" s="11">
        <f t="shared" si="118"/>
        <v>-5.3722556877060512E-3</v>
      </c>
      <c r="E171" s="11">
        <v>1.0983251825103499E-2</v>
      </c>
      <c r="F171" s="11">
        <f t="shared" si="119"/>
        <v>5.6109961373974476E-3</v>
      </c>
      <c r="G171" s="200">
        <f t="shared" si="113"/>
        <v>2.5472652121491635E-2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0.91806453957026712</v>
      </c>
      <c r="C172" s="11">
        <v>1.1120916152226368</v>
      </c>
      <c r="D172" s="11">
        <f t="shared" si="118"/>
        <v>0.19402707565236965</v>
      </c>
      <c r="E172" s="11">
        <v>0.44982137103232467</v>
      </c>
      <c r="F172" s="11">
        <f t="shared" ref="F172:F173" si="120">SUM(D172:E172)</f>
        <v>0.64384844668469432</v>
      </c>
      <c r="G172" s="200">
        <f t="shared" si="113"/>
        <v>2.6940096093176047E-2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0.40849111727074455</v>
      </c>
      <c r="C173" s="11">
        <v>0.52803586828816262</v>
      </c>
      <c r="D173" s="11">
        <f t="shared" si="118"/>
        <v>0.11954475101741807</v>
      </c>
      <c r="E173" s="11">
        <v>0.23588878661600346</v>
      </c>
      <c r="F173" s="11">
        <f t="shared" si="120"/>
        <v>0.35543353763342156</v>
      </c>
      <c r="G173" s="200">
        <f t="shared" si="113"/>
        <v>3.0854310763169357E-2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0.26787493957694286</v>
      </c>
      <c r="C174" s="11">
        <v>0.40506945409067613</v>
      </c>
      <c r="D174" s="11">
        <f t="shared" si="118"/>
        <v>0.13719451451373327</v>
      </c>
      <c r="E174" s="11">
        <v>0.16481248032617635</v>
      </c>
      <c r="F174" s="11">
        <f t="shared" ref="F174:F175" si="121">SUM(D174:E174)</f>
        <v>0.30200699483990961</v>
      </c>
      <c r="G174" s="200">
        <f t="shared" si="113"/>
        <v>3.2482768221160141E-2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0.59599201731722307</v>
      </c>
      <c r="C175" s="11">
        <v>0.72749933628419006</v>
      </c>
      <c r="D175" s="11">
        <f t="shared" si="118"/>
        <v>0.13150731896696699</v>
      </c>
      <c r="E175" s="11">
        <v>0.44430544478536288</v>
      </c>
      <c r="F175" s="11">
        <f t="shared" si="121"/>
        <v>0.57581276375232981</v>
      </c>
      <c r="G175" s="200">
        <f t="shared" si="113"/>
        <v>3.783378993479003E-2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0.18176639385421281</v>
      </c>
      <c r="C176" s="11">
        <v>0.57858747183732329</v>
      </c>
      <c r="D176" s="11">
        <f t="shared" si="118"/>
        <v>0.3968210779831105</v>
      </c>
      <c r="E176" s="11">
        <v>0.26044172448407199</v>
      </c>
      <c r="F176" s="11">
        <f t="shared" ref="F176" si="122">SUM(D176:E176)</f>
        <v>0.65726280246718249</v>
      </c>
      <c r="G176" s="200">
        <f t="shared" si="113"/>
        <v>6.1062276896001411E-2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1.5576604171832427</v>
      </c>
      <c r="C177" s="11">
        <v>2.0688684599358709</v>
      </c>
      <c r="D177" s="11">
        <f t="shared" ref="D177" si="123">C177-B177</f>
        <v>0.51120804275262821</v>
      </c>
      <c r="E177" s="11">
        <v>1.0463795502521323</v>
      </c>
      <c r="F177" s="11">
        <f t="shared" ref="F177" si="124">SUM(D177:E177)</f>
        <v>1.5575875930047605</v>
      </c>
      <c r="G177" s="200">
        <f t="shared" si="113"/>
        <v>3.4852192475038235E-2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26.151393212954471</v>
      </c>
      <c r="C178" s="11">
        <f t="shared" ref="C178:F178" si="125">SUM(C152:C177)</f>
        <v>30.593529076002088</v>
      </c>
      <c r="D178" s="11">
        <f t="shared" si="125"/>
        <v>4.4421358630476089</v>
      </c>
      <c r="E178" s="11">
        <f t="shared" si="125"/>
        <v>14.54339686510936</v>
      </c>
      <c r="F178" s="11">
        <f t="shared" si="125"/>
        <v>18.985532728156972</v>
      </c>
      <c r="G178" s="200">
        <f t="shared" si="113"/>
        <v>2.9918672755211428E-2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6.3891893421964534</v>
      </c>
      <c r="C181" s="11">
        <v>5.8868437542006573</v>
      </c>
      <c r="D181" s="11">
        <f>C181-B181</f>
        <v>-0.50234558799579609</v>
      </c>
      <c r="E181" s="11">
        <v>2.5585658864396961</v>
      </c>
      <c r="F181" s="11">
        <f>SUM(D181:E181)</f>
        <v>2.0562202984439</v>
      </c>
      <c r="G181" s="200">
        <f>IF(B181&gt;0,(1+(E181/B181))^(1/($C$6-$B$6))-1,0)</f>
        <v>2.2706985685444048E-2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2.5511037361702731</v>
      </c>
      <c r="C182" s="11">
        <v>2.5094060542178123</v>
      </c>
      <c r="D182" s="11">
        <f t="shared" ref="D182:D197" si="128">C182-B182</f>
        <v>-4.1697681952460819E-2</v>
      </c>
      <c r="E182" s="11">
        <v>1.1918847674080699</v>
      </c>
      <c r="F182" s="11">
        <f t="shared" ref="F182:F189" si="129">SUM(D182:E182)</f>
        <v>1.1501870854556091</v>
      </c>
      <c r="G182" s="200">
        <f t="shared" ref="G182:G184" si="130">IF(B182&gt;0,(1+(E182/B182))^(1/($C$6-$B$6))-1,0)</f>
        <v>2.5886602692627214E-2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3.2599326025029582</v>
      </c>
      <c r="C183" s="11">
        <v>3.4943182984806183</v>
      </c>
      <c r="D183" s="11">
        <f t="shared" si="128"/>
        <v>0.23438569597766001</v>
      </c>
      <c r="E183" s="11">
        <v>1.0018541924990285</v>
      </c>
      <c r="F183" s="11">
        <f t="shared" si="129"/>
        <v>1.2362398884766885</v>
      </c>
      <c r="G183" s="200">
        <f t="shared" si="130"/>
        <v>1.8026007841837055E-2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1.78537679423924</v>
      </c>
      <c r="C184" s="11">
        <v>1.9528650540407337</v>
      </c>
      <c r="D184" s="11">
        <f t="shared" si="128"/>
        <v>0.16748825980149373</v>
      </c>
      <c r="E184" s="11">
        <v>1.0468707023883774</v>
      </c>
      <c r="F184" s="11">
        <f t="shared" si="129"/>
        <v>1.2143589621898712</v>
      </c>
      <c r="G184" s="200">
        <f t="shared" si="130"/>
        <v>3.1240801478268576E-2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1.0417499617249646</v>
      </c>
      <c r="C185" s="11">
        <v>1.1579725783251937</v>
      </c>
      <c r="D185" s="11">
        <f t="shared" si="128"/>
        <v>0.11622261660022914</v>
      </c>
      <c r="E185" s="11">
        <v>0.4315338992881792</v>
      </c>
      <c r="F185" s="11">
        <f t="shared" si="129"/>
        <v>0.54775651588840835</v>
      </c>
      <c r="G185" s="200">
        <f>IF(B185&gt;0,(1+(E185/B185))^(1/($C$6-$B$6))-1,0)</f>
        <v>2.3375139388010169E-2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3.8568864852141846</v>
      </c>
      <c r="C186" s="11">
        <v>4.2210982769890144</v>
      </c>
      <c r="D186" s="11">
        <f t="shared" si="128"/>
        <v>0.36421179177482976</v>
      </c>
      <c r="E186" s="11">
        <v>1.6657357552394052</v>
      </c>
      <c r="F186" s="11">
        <f t="shared" si="129"/>
        <v>2.0299475470142347</v>
      </c>
      <c r="G186" s="200">
        <f t="shared" ref="G186:G205" si="131">IF(B186&gt;0,(1+(E186/B186))^(1/($C$6-$B$6))-1,0)</f>
        <v>2.4221524978185638E-2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1.3900668251487143</v>
      </c>
      <c r="C187" s="11">
        <v>0.81107979332309865</v>
      </c>
      <c r="D187" s="11">
        <f t="shared" si="128"/>
        <v>-0.57898703182561562</v>
      </c>
      <c r="E187" s="11">
        <v>0.3664902278594756</v>
      </c>
      <c r="F187" s="11">
        <f t="shared" si="129"/>
        <v>-0.21249680396614001</v>
      </c>
      <c r="G187" s="200">
        <f t="shared" si="131"/>
        <v>1.5722576024377766E-2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1.5138027093813029</v>
      </c>
      <c r="C188" s="11">
        <v>3.003506417103087</v>
      </c>
      <c r="D188" s="11">
        <f t="shared" si="128"/>
        <v>1.4897037077217841</v>
      </c>
      <c r="E188" s="11">
        <v>1.5125886254843182</v>
      </c>
      <c r="F188" s="11">
        <f t="shared" si="129"/>
        <v>3.0022923332061024</v>
      </c>
      <c r="G188" s="200">
        <f t="shared" si="131"/>
        <v>4.7266119591256039E-2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0.97791765150330623</v>
      </c>
      <c r="C189" s="11">
        <v>0.77069852374141024</v>
      </c>
      <c r="D189" s="11">
        <f t="shared" si="128"/>
        <v>-0.20721912776189599</v>
      </c>
      <c r="E189" s="11">
        <v>0.20680771126596942</v>
      </c>
      <c r="F189" s="11">
        <f t="shared" si="129"/>
        <v>-4.1141649592657537E-4</v>
      </c>
      <c r="G189" s="200">
        <f t="shared" si="131"/>
        <v>1.2871520630319599E-2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1.355882325545106</v>
      </c>
      <c r="C190" s="11">
        <v>1.1051807541384362</v>
      </c>
      <c r="D190" s="11">
        <f t="shared" si="128"/>
        <v>-0.25070157140666982</v>
      </c>
      <c r="E190" s="11">
        <v>0.40989644437300371</v>
      </c>
      <c r="F190" s="11">
        <f t="shared" ref="F190:F191" si="132">SUM(D190:E190)</f>
        <v>0.15919487296633389</v>
      </c>
      <c r="G190" s="200">
        <f t="shared" si="131"/>
        <v>1.7765252203459703E-2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5.0979211497713788</v>
      </c>
      <c r="C191" s="11">
        <v>4.8621660243524794</v>
      </c>
      <c r="D191" s="11">
        <f t="shared" si="128"/>
        <v>-0.23575512541889942</v>
      </c>
      <c r="E191" s="11">
        <v>2.1148011211874183</v>
      </c>
      <c r="F191" s="11">
        <f t="shared" si="132"/>
        <v>1.8790459957685188</v>
      </c>
      <c r="G191" s="200">
        <f t="shared" si="131"/>
        <v>2.340391274205178E-2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6.7952473425498994</v>
      </c>
      <c r="C192" s="11">
        <v>4.9925622879807836</v>
      </c>
      <c r="D192" s="11">
        <f t="shared" si="128"/>
        <v>-1.8026850545691158</v>
      </c>
      <c r="E192" s="11">
        <v>2.9895275506311325</v>
      </c>
      <c r="F192" s="11">
        <f t="shared" ref="F192:F195" si="133">SUM(D192:E192)</f>
        <v>1.1868424960620167</v>
      </c>
      <c r="G192" s="200">
        <f t="shared" si="131"/>
        <v>2.46047650727379E-2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1.9035905312034713</v>
      </c>
      <c r="C193" s="11">
        <v>0.30655857687095672</v>
      </c>
      <c r="D193" s="11">
        <f t="shared" si="128"/>
        <v>-1.5970319543325147</v>
      </c>
      <c r="E193" s="11">
        <v>0.61155996519672096</v>
      </c>
      <c r="F193" s="11">
        <f t="shared" si="133"/>
        <v>-0.9854719891357937</v>
      </c>
      <c r="G193" s="200">
        <f t="shared" si="131"/>
        <v>1.874626469818641E-2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0.48698348516146095</v>
      </c>
      <c r="C194" s="11">
        <v>0.45919856303891238</v>
      </c>
      <c r="D194" s="11">
        <f t="shared" si="128"/>
        <v>-2.7784922122548572E-2</v>
      </c>
      <c r="E194" s="11">
        <v>0.24283916812922179</v>
      </c>
      <c r="F194" s="11">
        <f t="shared" si="133"/>
        <v>0.21505424600667322</v>
      </c>
      <c r="G194" s="200">
        <f t="shared" si="131"/>
        <v>2.7338444627160507E-2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4.8650669528494168</v>
      </c>
      <c r="C195" s="11">
        <v>4.6090941979474325</v>
      </c>
      <c r="D195" s="11">
        <f t="shared" si="128"/>
        <v>-0.25597275490198435</v>
      </c>
      <c r="E195" s="11">
        <v>1.6355447258906333</v>
      </c>
      <c r="F195" s="11">
        <f t="shared" si="133"/>
        <v>1.3795719709886489</v>
      </c>
      <c r="G195" s="200">
        <f t="shared" si="131"/>
        <v>1.9508912760716868E-2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3.4708209253697757</v>
      </c>
      <c r="C196" s="11">
        <v>2.833216105314794</v>
      </c>
      <c r="D196" s="11">
        <f t="shared" si="128"/>
        <v>-0.63760482005498176</v>
      </c>
      <c r="E196" s="11">
        <v>1.1862929759765932</v>
      </c>
      <c r="F196" s="11">
        <f t="shared" ref="F196" si="134">SUM(D196:E196)</f>
        <v>0.54868815592161146</v>
      </c>
      <c r="G196" s="200">
        <f t="shared" si="131"/>
        <v>1.9793665927445581E-2</v>
      </c>
    </row>
    <row r="197" spans="1:14" x14ac:dyDescent="0.2">
      <c r="A197" t="str">
        <f t="shared" si="127"/>
        <v>54 Textiles, printing and other skilled trades</v>
      </c>
      <c r="B197" s="11">
        <v>2.0971802840689593</v>
      </c>
      <c r="C197" s="11">
        <v>2.7111446215465667</v>
      </c>
      <c r="D197" s="11">
        <f t="shared" si="128"/>
        <v>0.61396433747760737</v>
      </c>
      <c r="E197" s="11">
        <v>1.0125619174942553</v>
      </c>
      <c r="F197" s="11">
        <f t="shared" ref="F197" si="135">SUM(D197:E197)</f>
        <v>1.6265262549718627</v>
      </c>
      <c r="G197" s="200">
        <f t="shared" si="131"/>
        <v>2.6610987526421326E-2</v>
      </c>
    </row>
    <row r="198" spans="1:14" x14ac:dyDescent="0.2">
      <c r="A198" t="str">
        <f t="shared" si="127"/>
        <v>61 Caring personal service occupations</v>
      </c>
      <c r="B198" s="11">
        <v>11.745593195523419</v>
      </c>
      <c r="C198" s="11">
        <v>13.709318018361332</v>
      </c>
      <c r="D198" s="11">
        <f>C198-B198</f>
        <v>1.9637248228379125</v>
      </c>
      <c r="E198" s="11">
        <v>7.1290304301182283</v>
      </c>
      <c r="F198" s="11">
        <f>SUM(D198:E198)</f>
        <v>9.0927552529561417</v>
      </c>
      <c r="G198" s="200">
        <f t="shared" si="131"/>
        <v>3.2127991459576677E-2</v>
      </c>
    </row>
    <row r="199" spans="1:14" x14ac:dyDescent="0.2">
      <c r="A199" t="str">
        <f t="shared" si="127"/>
        <v>62 Leisure, travel and related personal service occupations</v>
      </c>
      <c r="B199" s="11">
        <v>2.5778667091382723</v>
      </c>
      <c r="C199" s="11">
        <v>2.0572432192568515</v>
      </c>
      <c r="D199" s="11">
        <f t="shared" ref="D199:D205" si="136">C199-B199</f>
        <v>-0.52062348988142082</v>
      </c>
      <c r="E199" s="11">
        <v>1.0294817449732263</v>
      </c>
      <c r="F199" s="11">
        <f t="shared" ref="F199:F200" si="137">SUM(D199:E199)</f>
        <v>0.50885825509180549</v>
      </c>
      <c r="G199" s="200">
        <f t="shared" si="131"/>
        <v>2.2653500237985069E-2</v>
      </c>
    </row>
    <row r="200" spans="1:14" x14ac:dyDescent="0.2">
      <c r="A200" t="str">
        <f t="shared" si="127"/>
        <v>63 Community and civil enforcement occupations</v>
      </c>
      <c r="B200" s="11">
        <v>8.0624258742161989E-2</v>
      </c>
      <c r="C200" s="11">
        <v>5.672631817243412E-2</v>
      </c>
      <c r="D200" s="11">
        <f t="shared" si="136"/>
        <v>-2.3897940569727869E-2</v>
      </c>
      <c r="E200" s="11">
        <v>2.1236909444153709E-2</v>
      </c>
      <c r="F200" s="11">
        <f t="shared" si="137"/>
        <v>-2.6610311255741599E-3</v>
      </c>
      <c r="G200" s="200">
        <f t="shared" si="131"/>
        <v>1.570953132687114E-2</v>
      </c>
    </row>
    <row r="201" spans="1:14" x14ac:dyDescent="0.2">
      <c r="A201" t="str">
        <f t="shared" si="127"/>
        <v>71 Sales occupations</v>
      </c>
      <c r="B201" s="11">
        <v>6.6463546840295784</v>
      </c>
      <c r="C201" s="11">
        <v>6.8690560519696584</v>
      </c>
      <c r="D201" s="11">
        <f t="shared" si="136"/>
        <v>0.22270136794008</v>
      </c>
      <c r="E201" s="11">
        <v>2.9540877237215213</v>
      </c>
      <c r="F201" s="11">
        <f t="shared" ref="F201:F202" si="138">SUM(D201:E201)</f>
        <v>3.1767890916616013</v>
      </c>
      <c r="G201" s="200">
        <f t="shared" si="131"/>
        <v>2.4819032146976339E-2</v>
      </c>
    </row>
    <row r="202" spans="1:14" x14ac:dyDescent="0.2">
      <c r="A202" t="str">
        <f t="shared" si="127"/>
        <v>72 Customer service occupations</v>
      </c>
      <c r="B202" s="11">
        <v>1.4724428718258045</v>
      </c>
      <c r="C202" s="11">
        <v>1.6539857794907371</v>
      </c>
      <c r="D202" s="11">
        <f t="shared" si="136"/>
        <v>0.18154290766493264</v>
      </c>
      <c r="E202" s="11">
        <v>0.70183775688870276</v>
      </c>
      <c r="F202" s="11">
        <f t="shared" si="138"/>
        <v>0.8833806645536354</v>
      </c>
      <c r="G202" s="200">
        <f t="shared" si="131"/>
        <v>2.6325555208854823E-2</v>
      </c>
    </row>
    <row r="203" spans="1:14" x14ac:dyDescent="0.2">
      <c r="A203" t="str">
        <f t="shared" si="127"/>
        <v>81 Process, plant and machine operatives</v>
      </c>
      <c r="B203" s="11">
        <v>1.4804937537233016</v>
      </c>
      <c r="C203" s="11">
        <v>1.8145633822436713</v>
      </c>
      <c r="D203" s="11">
        <f t="shared" si="136"/>
        <v>0.3340696285203697</v>
      </c>
      <c r="E203" s="11">
        <v>0.6180606098065502</v>
      </c>
      <c r="F203" s="11">
        <f t="shared" ref="F203:F204" si="139">SUM(D203:E203)</f>
        <v>0.9521302383269199</v>
      </c>
      <c r="G203" s="200">
        <f t="shared" si="131"/>
        <v>2.3530785162816592E-2</v>
      </c>
    </row>
    <row r="204" spans="1:14" x14ac:dyDescent="0.2">
      <c r="A204" t="str">
        <f t="shared" si="127"/>
        <v>82 Transport and mobile machine drivers and operatives</v>
      </c>
      <c r="B204" s="11">
        <v>2.5216838622580675</v>
      </c>
      <c r="C204" s="11">
        <v>2.991025504817479</v>
      </c>
      <c r="D204" s="11">
        <f t="shared" si="136"/>
        <v>0.46934164255941146</v>
      </c>
      <c r="E204" s="11">
        <v>1.4040781117668881</v>
      </c>
      <c r="F204" s="11">
        <f t="shared" si="139"/>
        <v>1.8734197543262996</v>
      </c>
      <c r="G204" s="200">
        <f t="shared" si="131"/>
        <v>2.9948608030862633E-2</v>
      </c>
    </row>
    <row r="205" spans="1:14" x14ac:dyDescent="0.2">
      <c r="A205" t="str">
        <f t="shared" si="127"/>
        <v>91 Elementary trades and related occupations</v>
      </c>
      <c r="B205" s="11">
        <v>0.76189048980234464</v>
      </c>
      <c r="C205" s="11">
        <v>1.7924248007398775</v>
      </c>
      <c r="D205" s="11">
        <f t="shared" si="136"/>
        <v>1.0305343109375329</v>
      </c>
      <c r="E205" s="11">
        <v>0.66202225140131488</v>
      </c>
      <c r="F205" s="11">
        <f t="shared" ref="F205" si="140">SUM(D205:E205)</f>
        <v>1.6925565623388477</v>
      </c>
      <c r="G205" s="200">
        <f t="shared" si="131"/>
        <v>4.2571994846131167E-2</v>
      </c>
    </row>
    <row r="206" spans="1:14" x14ac:dyDescent="0.2">
      <c r="A206" t="str">
        <f t="shared" si="127"/>
        <v>92 Elementary administration and service occupations</v>
      </c>
      <c r="B206" s="11">
        <v>7.3934582369866808</v>
      </c>
      <c r="C206" s="11">
        <v>5.7657095438756798</v>
      </c>
      <c r="D206" s="11">
        <f t="shared" ref="D206" si="141">C206-B206</f>
        <v>-1.627748693111001</v>
      </c>
      <c r="E206" s="11">
        <v>3.1004997338217373</v>
      </c>
      <c r="F206" s="11">
        <f t="shared" ref="F206" si="142">SUM(D206:E206)</f>
        <v>1.4727510407107363</v>
      </c>
      <c r="G206" s="200">
        <f t="shared" ref="G206:G207" si="143">IF(B206&gt;0,(1+(E206/B206))^(1/($C$6-$B$6))-1,0)</f>
        <v>2.3621611387931729E-2</v>
      </c>
    </row>
    <row r="207" spans="1:14" x14ac:dyDescent="0.2">
      <c r="A207" t="str">
        <f t="shared" si="127"/>
        <v>All occupations</v>
      </c>
      <c r="B207" s="11">
        <f>SUM(B181:B206)</f>
        <v>83.519127166630511</v>
      </c>
      <c r="C207" s="11">
        <f t="shared" ref="C207:F207" si="144">SUM(C181:C206)</f>
        <v>82.396962500539729</v>
      </c>
      <c r="D207" s="11">
        <f t="shared" si="144"/>
        <v>-1.1221646660907891</v>
      </c>
      <c r="E207" s="11">
        <f t="shared" si="144"/>
        <v>37.805690908693812</v>
      </c>
      <c r="F207" s="11">
        <f t="shared" si="144"/>
        <v>36.68352624260303</v>
      </c>
      <c r="G207" s="200">
        <f t="shared" si="143"/>
        <v>2.5205467044122631E-2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4.5449496157142626</v>
      </c>
      <c r="C210" s="11">
        <v>3.3071295132733205</v>
      </c>
      <c r="D210" s="11">
        <f>C210-B210</f>
        <v>-1.2378201024409421</v>
      </c>
      <c r="E210" s="11">
        <v>1.6992728606026388</v>
      </c>
      <c r="F210" s="11">
        <f>SUM(D210:E210)</f>
        <v>0.46145275816169673</v>
      </c>
      <c r="G210" s="200">
        <f>IF(B210&gt;0,(1+(E210/B210))^(1/($C$6-$B$6))-1,0)</f>
        <v>2.1401801890554406E-2</v>
      </c>
    </row>
    <row r="211" spans="1:7" x14ac:dyDescent="0.2">
      <c r="A211" t="str">
        <f t="shared" si="146"/>
        <v>12 Other managers and proprietors</v>
      </c>
      <c r="B211" s="11">
        <v>2.3973912868415521</v>
      </c>
      <c r="C211" s="11">
        <v>2.3790601165586533</v>
      </c>
      <c r="D211" s="11">
        <f t="shared" ref="D211:D226" si="147">C211-B211</f>
        <v>-1.8331170282898768E-2</v>
      </c>
      <c r="E211" s="11">
        <v>1.2808573412747881</v>
      </c>
      <c r="F211" s="11">
        <f t="shared" ref="F211:F218" si="148">SUM(D211:E211)</f>
        <v>1.2625261709918894</v>
      </c>
      <c r="G211" s="200">
        <f t="shared" ref="G211:G213" si="149">IF(B211&gt;0,(1+(E211/B211))^(1/($C$6-$B$6))-1,0)</f>
        <v>2.8948118269170431E-2</v>
      </c>
    </row>
    <row r="212" spans="1:7" x14ac:dyDescent="0.2">
      <c r="A212" t="str">
        <f t="shared" si="146"/>
        <v>21 Science, research, engineering and technology professionals</v>
      </c>
      <c r="B212" s="11">
        <v>2.3115862101406566</v>
      </c>
      <c r="C212" s="11">
        <v>2.595718080913306</v>
      </c>
      <c r="D212" s="11">
        <f t="shared" si="147"/>
        <v>0.28413187077264945</v>
      </c>
      <c r="E212" s="11">
        <v>0.87272170744334299</v>
      </c>
      <c r="F212" s="11">
        <f t="shared" si="148"/>
        <v>1.1568535782159923</v>
      </c>
      <c r="G212" s="200">
        <f t="shared" si="149"/>
        <v>2.1583016048515091E-2</v>
      </c>
    </row>
    <row r="213" spans="1:7" x14ac:dyDescent="0.2">
      <c r="A213" t="str">
        <f t="shared" si="146"/>
        <v>22 Health professionals</v>
      </c>
      <c r="B213" s="11">
        <v>1.1443741567058279</v>
      </c>
      <c r="C213" s="11">
        <v>0.93104205434061249</v>
      </c>
      <c r="D213" s="11">
        <f t="shared" si="147"/>
        <v>-0.21333210236521538</v>
      </c>
      <c r="E213" s="11">
        <v>0.50049146822204105</v>
      </c>
      <c r="F213" s="11">
        <f t="shared" si="148"/>
        <v>0.28715936585682567</v>
      </c>
      <c r="G213" s="200">
        <f t="shared" si="149"/>
        <v>2.4481590850581325E-2</v>
      </c>
    </row>
    <row r="214" spans="1:7" x14ac:dyDescent="0.2">
      <c r="A214" t="str">
        <f t="shared" si="146"/>
        <v>23 Teaching and other educational professionals</v>
      </c>
      <c r="B214" s="11">
        <v>0.74320862952486322</v>
      </c>
      <c r="C214" s="11">
        <v>0.59989498911214634</v>
      </c>
      <c r="D214" s="11">
        <f t="shared" si="147"/>
        <v>-0.14331364041271688</v>
      </c>
      <c r="E214" s="11">
        <v>0.2961092465671829</v>
      </c>
      <c r="F214" s="11">
        <f t="shared" si="148"/>
        <v>0.15279560615446602</v>
      </c>
      <c r="G214" s="200">
        <f>IF(B214&gt;0,(1+(E214/B214))^(1/($C$6-$B$6))-1,0)</f>
        <v>2.2607978688728547E-2</v>
      </c>
    </row>
    <row r="215" spans="1:7" x14ac:dyDescent="0.2">
      <c r="A215" t="str">
        <f t="shared" si="146"/>
        <v>24 Business, media and public service professionals</v>
      </c>
      <c r="B215" s="11">
        <v>2.49582688120632</v>
      </c>
      <c r="C215" s="11">
        <v>2.2266449773104307</v>
      </c>
      <c r="D215" s="11">
        <f t="shared" si="147"/>
        <v>-0.26918190389588936</v>
      </c>
      <c r="E215" s="11">
        <v>0.9587846302881361</v>
      </c>
      <c r="F215" s="11">
        <f t="shared" si="148"/>
        <v>0.68960272639224673</v>
      </c>
      <c r="G215" s="200">
        <f t="shared" ref="G215:G234" si="150">IF(B215&gt;0,(1+(E215/B215))^(1/($C$6-$B$6))-1,0)</f>
        <v>2.1909219237958633E-2</v>
      </c>
    </row>
    <row r="216" spans="1:7" x14ac:dyDescent="0.2">
      <c r="A216" t="str">
        <f t="shared" si="146"/>
        <v>31 Science, engineering and technology associate professionals</v>
      </c>
      <c r="B216" s="11">
        <v>0.98364340607738365</v>
      </c>
      <c r="C216" s="11">
        <v>0.85506701613006042</v>
      </c>
      <c r="D216" s="11">
        <f t="shared" si="147"/>
        <v>-0.12857638994732323</v>
      </c>
      <c r="E216" s="11">
        <v>0.33616401035093979</v>
      </c>
      <c r="F216" s="11">
        <f t="shared" si="148"/>
        <v>0.20758762040361656</v>
      </c>
      <c r="G216" s="200">
        <f t="shared" si="150"/>
        <v>1.9791822904695611E-2</v>
      </c>
    </row>
    <row r="217" spans="1:7" x14ac:dyDescent="0.2">
      <c r="A217" t="str">
        <f t="shared" si="146"/>
        <v>32 Health and social care associate professionals</v>
      </c>
      <c r="B217" s="11">
        <v>0.93931921576219712</v>
      </c>
      <c r="C217" s="11">
        <v>1.2258201024979833</v>
      </c>
      <c r="D217" s="11">
        <f t="shared" si="147"/>
        <v>0.28650088673578622</v>
      </c>
      <c r="E217" s="11">
        <v>0.66597145266617197</v>
      </c>
      <c r="F217" s="11">
        <f t="shared" si="148"/>
        <v>0.95247233940195819</v>
      </c>
      <c r="G217" s="200">
        <f t="shared" si="150"/>
        <v>3.6372860568541165E-2</v>
      </c>
    </row>
    <row r="218" spans="1:7" x14ac:dyDescent="0.2">
      <c r="A218" t="str">
        <f t="shared" si="146"/>
        <v>33 Protective service occupations</v>
      </c>
      <c r="B218" s="11">
        <v>1.0187924834730693</v>
      </c>
      <c r="C218" s="11">
        <v>0.65808416877674614</v>
      </c>
      <c r="D218" s="11">
        <f t="shared" si="147"/>
        <v>-0.36070831469632314</v>
      </c>
      <c r="E218" s="11">
        <v>0.22866070437781458</v>
      </c>
      <c r="F218" s="11">
        <f t="shared" si="148"/>
        <v>-0.13204761031850856</v>
      </c>
      <c r="G218" s="200">
        <f t="shared" si="150"/>
        <v>1.3590586167943064E-2</v>
      </c>
    </row>
    <row r="219" spans="1:7" x14ac:dyDescent="0.2">
      <c r="A219" t="str">
        <f t="shared" si="146"/>
        <v>34 Culture, media and sports occupations</v>
      </c>
      <c r="B219" s="11">
        <v>0.6752465845923904</v>
      </c>
      <c r="C219" s="11">
        <v>0.31770842971946994</v>
      </c>
      <c r="D219" s="11">
        <f t="shared" si="147"/>
        <v>-0.35753815487292046</v>
      </c>
      <c r="E219" s="11">
        <v>0.17331033671998916</v>
      </c>
      <c r="F219" s="11">
        <f t="shared" ref="F219:F220" si="151">SUM(D219:E219)</f>
        <v>-0.18422781815293129</v>
      </c>
      <c r="G219" s="200">
        <f t="shared" si="150"/>
        <v>1.5347192410842148E-2</v>
      </c>
    </row>
    <row r="220" spans="1:7" x14ac:dyDescent="0.2">
      <c r="A220" t="str">
        <f t="shared" si="146"/>
        <v>35 Business and public service associate professionals</v>
      </c>
      <c r="B220" s="11">
        <v>3.6020613341754748</v>
      </c>
      <c r="C220" s="11">
        <v>3.0092911406574241</v>
      </c>
      <c r="D220" s="11">
        <f t="shared" si="147"/>
        <v>-0.59277019351805071</v>
      </c>
      <c r="E220" s="11">
        <v>1.2785637446966018</v>
      </c>
      <c r="F220" s="11">
        <f t="shared" si="151"/>
        <v>0.68579355117855112</v>
      </c>
      <c r="G220" s="200">
        <f t="shared" si="150"/>
        <v>2.0457580612386561E-2</v>
      </c>
    </row>
    <row r="221" spans="1:7" x14ac:dyDescent="0.2">
      <c r="A221" t="str">
        <f t="shared" si="146"/>
        <v>41 Administrative occupations</v>
      </c>
      <c r="B221" s="11">
        <v>6.8829937625000142</v>
      </c>
      <c r="C221" s="11">
        <v>4.3239170590283358</v>
      </c>
      <c r="D221" s="11">
        <f t="shared" si="147"/>
        <v>-2.5590767034716784</v>
      </c>
      <c r="E221" s="11">
        <v>2.4316050418355681</v>
      </c>
      <c r="F221" s="11">
        <f t="shared" ref="F221:F224" si="152">SUM(D221:E221)</f>
        <v>-0.12747166163611023</v>
      </c>
      <c r="G221" s="200">
        <f t="shared" si="150"/>
        <v>2.0373376532724086E-2</v>
      </c>
    </row>
    <row r="222" spans="1:7" x14ac:dyDescent="0.2">
      <c r="A222" t="str">
        <f t="shared" si="146"/>
        <v>42 Secretarial and related occupations</v>
      </c>
      <c r="B222" s="11">
        <v>1.9963419635160222</v>
      </c>
      <c r="C222" s="11">
        <v>0.27154857622470929</v>
      </c>
      <c r="D222" s="11">
        <f t="shared" si="147"/>
        <v>-1.7247933872913128</v>
      </c>
      <c r="E222" s="11">
        <v>0.47552052339406459</v>
      </c>
      <c r="F222" s="11">
        <f t="shared" si="152"/>
        <v>-1.2492728638972483</v>
      </c>
      <c r="G222" s="200">
        <f t="shared" si="150"/>
        <v>1.4345619584679614E-2</v>
      </c>
    </row>
    <row r="223" spans="1:7" x14ac:dyDescent="0.2">
      <c r="A223" t="str">
        <f t="shared" si="146"/>
        <v>51 Skilled agricultural and related trades</v>
      </c>
      <c r="B223" s="11">
        <v>0.67874549372353132</v>
      </c>
      <c r="C223" s="11">
        <v>0.69017093376013561</v>
      </c>
      <c r="D223" s="11">
        <f t="shared" si="147"/>
        <v>1.1425440036604284E-2</v>
      </c>
      <c r="E223" s="11">
        <v>0.35669709595132226</v>
      </c>
      <c r="F223" s="11">
        <f t="shared" si="152"/>
        <v>0.36812253598792655</v>
      </c>
      <c r="G223" s="200">
        <f t="shared" si="150"/>
        <v>2.8555989866079212E-2</v>
      </c>
    </row>
    <row r="224" spans="1:7" x14ac:dyDescent="0.2">
      <c r="A224" t="str">
        <f t="shared" si="146"/>
        <v>52 Skilled metal, electrical and electronic trades</v>
      </c>
      <c r="B224" s="11">
        <v>2.7187950235313085</v>
      </c>
      <c r="C224" s="11">
        <v>2.3490732320496073</v>
      </c>
      <c r="D224" s="11">
        <f t="shared" si="147"/>
        <v>-0.36972179148170126</v>
      </c>
      <c r="E224" s="11">
        <v>0.93173920028058055</v>
      </c>
      <c r="F224" s="11">
        <f t="shared" si="152"/>
        <v>0.56201740879887929</v>
      </c>
      <c r="G224" s="200">
        <f t="shared" si="150"/>
        <v>1.9839895281000608E-2</v>
      </c>
    </row>
    <row r="225" spans="1:7" x14ac:dyDescent="0.2">
      <c r="A225" t="str">
        <f t="shared" si="146"/>
        <v>53 Skilled construction and building trades</v>
      </c>
      <c r="B225" s="11">
        <v>3.1387090895415839</v>
      </c>
      <c r="C225" s="11">
        <v>3.2534832310440938</v>
      </c>
      <c r="D225" s="11">
        <f t="shared" si="147"/>
        <v>0.11477414150250986</v>
      </c>
      <c r="E225" s="11">
        <v>1.4454651403700396</v>
      </c>
      <c r="F225" s="11">
        <f t="shared" ref="F225" si="153">SUM(D225:E225)</f>
        <v>1.5602392818725495</v>
      </c>
      <c r="G225" s="200">
        <f t="shared" si="150"/>
        <v>2.5574789816698251E-2</v>
      </c>
    </row>
    <row r="226" spans="1:7" x14ac:dyDescent="0.2">
      <c r="A226" t="str">
        <f t="shared" si="146"/>
        <v>54 Textiles, printing and other skilled trades</v>
      </c>
      <c r="B226" s="11">
        <v>1.8576664346293252</v>
      </c>
      <c r="C226" s="11">
        <v>1.5547910978334978</v>
      </c>
      <c r="D226" s="11">
        <f t="shared" si="147"/>
        <v>-0.30287533679582745</v>
      </c>
      <c r="E226" s="11">
        <v>0.6666866110121934</v>
      </c>
      <c r="F226" s="11">
        <f t="shared" ref="F226" si="154">SUM(D226:E226)</f>
        <v>0.36381127421636594</v>
      </c>
      <c r="G226" s="200">
        <f t="shared" si="150"/>
        <v>2.0654662800940082E-2</v>
      </c>
    </row>
    <row r="227" spans="1:7" x14ac:dyDescent="0.2">
      <c r="A227" t="str">
        <f t="shared" si="146"/>
        <v>61 Caring personal service occupations</v>
      </c>
      <c r="B227" s="11">
        <v>6.7406086359302151</v>
      </c>
      <c r="C227" s="11">
        <v>5.1590936301484627</v>
      </c>
      <c r="D227" s="11">
        <f>C227-B227</f>
        <v>-1.5815150057817524</v>
      </c>
      <c r="E227" s="11">
        <v>2.8078270809774439</v>
      </c>
      <c r="F227" s="11">
        <f>SUM(D227:E227)</f>
        <v>1.2263120751956915</v>
      </c>
      <c r="G227" s="200">
        <f t="shared" si="150"/>
        <v>2.3486710081886519E-2</v>
      </c>
    </row>
    <row r="228" spans="1:7" x14ac:dyDescent="0.2">
      <c r="A228" t="str">
        <f t="shared" si="146"/>
        <v>62 Leisure, travel and related personal service occupations</v>
      </c>
      <c r="B228" s="11">
        <v>2.2535122167832786</v>
      </c>
      <c r="C228" s="11">
        <v>1.5723696071803808</v>
      </c>
      <c r="D228" s="11">
        <f t="shared" ref="D228:D234" si="155">C228-B228</f>
        <v>-0.68114260960289785</v>
      </c>
      <c r="E228" s="11">
        <v>0.81861451203341107</v>
      </c>
      <c r="F228" s="11">
        <f t="shared" ref="F228:F229" si="156">SUM(D228:E228)</f>
        <v>0.13747190243051322</v>
      </c>
      <c r="G228" s="200">
        <f t="shared" si="150"/>
        <v>2.0873539637842775E-2</v>
      </c>
    </row>
    <row r="229" spans="1:7" x14ac:dyDescent="0.2">
      <c r="A229" t="str">
        <f t="shared" si="146"/>
        <v>63 Community and civil enforcement occupations</v>
      </c>
      <c r="B229" s="11">
        <v>0.10402389171591109</v>
      </c>
      <c r="C229" s="11">
        <v>7.0847853115301215E-2</v>
      </c>
      <c r="D229" s="11">
        <f t="shared" si="155"/>
        <v>-3.3176038600609872E-2</v>
      </c>
      <c r="E229" s="11">
        <v>3.1506209264638908E-2</v>
      </c>
      <c r="F229" s="11">
        <f t="shared" si="156"/>
        <v>-1.669829335970964E-3</v>
      </c>
      <c r="G229" s="200">
        <f t="shared" si="150"/>
        <v>1.7794682668568873E-2</v>
      </c>
    </row>
    <row r="230" spans="1:7" x14ac:dyDescent="0.2">
      <c r="A230" t="str">
        <f t="shared" si="146"/>
        <v>71 Sales occupations</v>
      </c>
      <c r="B230" s="11">
        <v>5.4480378481019747</v>
      </c>
      <c r="C230" s="11">
        <v>4.3018746071272789</v>
      </c>
      <c r="D230" s="11">
        <f t="shared" si="155"/>
        <v>-1.1461632409746958</v>
      </c>
      <c r="E230" s="11">
        <v>2.0884840184057394</v>
      </c>
      <c r="F230" s="11">
        <f t="shared" ref="F230:F231" si="157">SUM(D230:E230)</f>
        <v>0.94232077743104359</v>
      </c>
      <c r="G230" s="200">
        <f t="shared" si="150"/>
        <v>2.1869389386721894E-2</v>
      </c>
    </row>
    <row r="231" spans="1:7" x14ac:dyDescent="0.2">
      <c r="A231" t="str">
        <f t="shared" si="146"/>
        <v>72 Customer service occupations</v>
      </c>
      <c r="B231" s="11">
        <v>1.4316260081027579</v>
      </c>
      <c r="C231" s="11">
        <v>1.4551387475653452</v>
      </c>
      <c r="D231" s="11">
        <f t="shared" si="155"/>
        <v>2.3512739462587362E-2</v>
      </c>
      <c r="E231" s="11">
        <v>0.67449103905826113</v>
      </c>
      <c r="F231" s="11">
        <f t="shared" si="157"/>
        <v>0.69800377852084849</v>
      </c>
      <c r="G231" s="200">
        <f t="shared" si="150"/>
        <v>2.6069696630972805E-2</v>
      </c>
    </row>
    <row r="232" spans="1:7" x14ac:dyDescent="0.2">
      <c r="A232" t="str">
        <f t="shared" si="146"/>
        <v>81 Process, plant and machine operatives</v>
      </c>
      <c r="B232" s="11">
        <v>1.6938079224992144</v>
      </c>
      <c r="C232" s="11">
        <v>1.7080182963579562</v>
      </c>
      <c r="D232" s="11">
        <f t="shared" si="155"/>
        <v>1.4210373858741798E-2</v>
      </c>
      <c r="E232" s="11">
        <v>0.68646738287266373</v>
      </c>
      <c r="F232" s="11">
        <f t="shared" ref="F232:F233" si="158">SUM(D232:E232)</f>
        <v>0.70067775673140553</v>
      </c>
      <c r="G232" s="200">
        <f t="shared" si="150"/>
        <v>2.2941666665707183E-2</v>
      </c>
    </row>
    <row r="233" spans="1:7" x14ac:dyDescent="0.2">
      <c r="A233" t="str">
        <f t="shared" si="146"/>
        <v>82 Transport and mobile machine drivers and operatives</v>
      </c>
      <c r="B233" s="11">
        <v>3.1516899873236746</v>
      </c>
      <c r="C233" s="11">
        <v>2.9807939733437241</v>
      </c>
      <c r="D233" s="11">
        <f t="shared" si="155"/>
        <v>-0.17089601397995047</v>
      </c>
      <c r="E233" s="11">
        <v>1.6688055948149558</v>
      </c>
      <c r="F233" s="11">
        <f t="shared" si="158"/>
        <v>1.4979095808350054</v>
      </c>
      <c r="G233" s="200">
        <f t="shared" si="150"/>
        <v>2.8734283057798349E-2</v>
      </c>
    </row>
    <row r="234" spans="1:7" x14ac:dyDescent="0.2">
      <c r="A234" t="str">
        <f t="shared" si="146"/>
        <v>91 Elementary trades and related occupations</v>
      </c>
      <c r="B234" s="11">
        <v>1.1092316514592344</v>
      </c>
      <c r="C234" s="11">
        <v>2.0138173906469885</v>
      </c>
      <c r="D234" s="11">
        <f t="shared" si="155"/>
        <v>0.90458573918775409</v>
      </c>
      <c r="E234" s="11">
        <v>0.74626808512913989</v>
      </c>
      <c r="F234" s="11">
        <f t="shared" ref="F234" si="159">SUM(D234:E234)</f>
        <v>1.650853824316894</v>
      </c>
      <c r="G234" s="200">
        <f t="shared" si="150"/>
        <v>3.4894096562909649E-2</v>
      </c>
    </row>
    <row r="235" spans="1:7" x14ac:dyDescent="0.2">
      <c r="A235" t="str">
        <f t="shared" si="146"/>
        <v>92 Elementary administration and service occupations</v>
      </c>
      <c r="B235" s="11">
        <v>10.316798369275643</v>
      </c>
      <c r="C235" s="11">
        <v>8.3997217276872327</v>
      </c>
      <c r="D235" s="11">
        <f t="shared" ref="D235" si="160">C235-B235</f>
        <v>-1.9170766415884106</v>
      </c>
      <c r="E235" s="11">
        <v>4.2726701916321401</v>
      </c>
      <c r="F235" s="11">
        <f t="shared" ref="F235" si="161">SUM(D235:E235)</f>
        <v>2.3555935500437295</v>
      </c>
      <c r="G235" s="200">
        <f t="shared" ref="G235:G236" si="162">IF(B235&gt;0,(1+(E235/B235))^(1/($C$6-$B$6))-1,0)</f>
        <v>2.3370676582878058E-2</v>
      </c>
    </row>
    <row r="236" spans="1:7" x14ac:dyDescent="0.2">
      <c r="A236" t="str">
        <f t="shared" si="146"/>
        <v>All occupations</v>
      </c>
      <c r="B236" s="11">
        <f>SUM(B210:B235)</f>
        <v>70.378988102847686</v>
      </c>
      <c r="C236" s="11">
        <f t="shared" ref="C236:F236" si="163">SUM(C210:C235)</f>
        <v>58.210120552403211</v>
      </c>
      <c r="D236" s="11">
        <f t="shared" si="163"/>
        <v>-12.168867550444485</v>
      </c>
      <c r="E236" s="11">
        <f t="shared" si="163"/>
        <v>28.393755230241812</v>
      </c>
      <c r="F236" s="11">
        <f t="shared" si="163"/>
        <v>16.224887679797327</v>
      </c>
      <c r="G236" s="200">
        <f t="shared" si="162"/>
        <v>2.2852332478521253E-2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2.9446935467921227</v>
      </c>
      <c r="C239" s="11">
        <v>2.1070619628779745</v>
      </c>
      <c r="D239" s="11">
        <f>C239-B239</f>
        <v>-0.83763158391414816</v>
      </c>
      <c r="E239" s="11">
        <v>1.0932326541261468</v>
      </c>
      <c r="F239" s="11">
        <f>SUM(D239:E239)</f>
        <v>0.25560107021199863</v>
      </c>
      <c r="G239" s="200">
        <f>IF(B239&gt;0,(1+(E239/B239))^(1/($C$6-$B$6))-1,0)</f>
        <v>2.1271513390298979E-2</v>
      </c>
    </row>
    <row r="240" spans="1:7" x14ac:dyDescent="0.2">
      <c r="A240" t="str">
        <f t="shared" si="165"/>
        <v>12 Other managers and proprietors</v>
      </c>
      <c r="B240" s="11">
        <v>1.2571201479770417</v>
      </c>
      <c r="C240" s="11">
        <v>0.9757848718718829</v>
      </c>
      <c r="D240" s="11">
        <f t="shared" ref="D240:D255" si="166">C240-B240</f>
        <v>-0.28133527610515885</v>
      </c>
      <c r="E240" s="11">
        <v>0.52102903284972502</v>
      </c>
      <c r="F240" s="11">
        <f t="shared" ref="F240:F247" si="167">SUM(D240:E240)</f>
        <v>0.23969375674456617</v>
      </c>
      <c r="G240" s="200">
        <f t="shared" ref="G240:G242" si="168">IF(B240&gt;0,(1+(E240/B240))^(1/($C$6-$B$6))-1,0)</f>
        <v>2.3385895483075014E-2</v>
      </c>
    </row>
    <row r="241" spans="1:7" x14ac:dyDescent="0.2">
      <c r="A241" t="str">
        <f t="shared" si="165"/>
        <v>21 Science, research, engineering and technology professionals</v>
      </c>
      <c r="B241" s="11">
        <v>1.3095529422506478</v>
      </c>
      <c r="C241" s="11">
        <v>1.1387670894030193</v>
      </c>
      <c r="D241" s="11">
        <f t="shared" si="166"/>
        <v>-0.17078585284762848</v>
      </c>
      <c r="E241" s="11">
        <v>0.42727262057572274</v>
      </c>
      <c r="F241" s="11">
        <f t="shared" si="167"/>
        <v>0.25648676772809426</v>
      </c>
      <c r="G241" s="200">
        <f t="shared" si="168"/>
        <v>1.9003188163964513E-2</v>
      </c>
    </row>
    <row r="242" spans="1:7" x14ac:dyDescent="0.2">
      <c r="A242" t="str">
        <f t="shared" si="165"/>
        <v>22 Health professionals</v>
      </c>
      <c r="B242" s="11">
        <v>0.59845220331560134</v>
      </c>
      <c r="C242" s="11">
        <v>0.4125213889068276</v>
      </c>
      <c r="D242" s="11">
        <f t="shared" si="166"/>
        <v>-0.18593081440877374</v>
      </c>
      <c r="E242" s="11">
        <v>0.23325493806336911</v>
      </c>
      <c r="F242" s="11">
        <f t="shared" si="167"/>
        <v>4.7324123654595374E-2</v>
      </c>
      <c r="G242" s="200">
        <f t="shared" si="168"/>
        <v>2.2184749845521878E-2</v>
      </c>
    </row>
    <row r="243" spans="1:7" x14ac:dyDescent="0.2">
      <c r="A243" t="str">
        <f t="shared" si="165"/>
        <v>23 Teaching and other educational professionals</v>
      </c>
      <c r="B243" s="11">
        <v>0.48670958717977525</v>
      </c>
      <c r="C243" s="11">
        <v>0.42814572065539852</v>
      </c>
      <c r="D243" s="11">
        <f t="shared" si="166"/>
        <v>-5.8563866524376729E-2</v>
      </c>
      <c r="E243" s="11">
        <v>0.20404752865783934</v>
      </c>
      <c r="F243" s="11">
        <f t="shared" si="167"/>
        <v>0.14548366213346262</v>
      </c>
      <c r="G243" s="200">
        <f>IF(B243&gt;0,(1+(E243/B243))^(1/($C$6-$B$6))-1,0)</f>
        <v>2.3615918525085489E-2</v>
      </c>
    </row>
    <row r="244" spans="1:7" x14ac:dyDescent="0.2">
      <c r="A244" t="str">
        <f t="shared" si="165"/>
        <v>24 Business, media and public service professionals</v>
      </c>
      <c r="B244" s="11">
        <v>1.4273762421224925</v>
      </c>
      <c r="C244" s="11">
        <v>0.95846972440237943</v>
      </c>
      <c r="D244" s="11">
        <f t="shared" si="166"/>
        <v>-0.46890651772011305</v>
      </c>
      <c r="E244" s="11">
        <v>0.47581858944456495</v>
      </c>
      <c r="F244" s="11">
        <f t="shared" si="167"/>
        <v>6.912071724451907E-3</v>
      </c>
      <c r="G244" s="200">
        <f t="shared" ref="G244:G263" si="169">IF(B244&gt;0,(1+(E244/B244))^(1/($C$6-$B$6))-1,0)</f>
        <v>1.9364846069640729E-2</v>
      </c>
    </row>
    <row r="245" spans="1:7" x14ac:dyDescent="0.2">
      <c r="A245" t="str">
        <f t="shared" si="165"/>
        <v>31 Science, engineering and technology associate professionals</v>
      </c>
      <c r="B245" s="11">
        <v>0.75051657000661631</v>
      </c>
      <c r="C245" s="11">
        <v>0.61151847330428311</v>
      </c>
      <c r="D245" s="11">
        <f t="shared" si="166"/>
        <v>-0.13899809670233321</v>
      </c>
      <c r="E245" s="11">
        <v>0.2404970182974937</v>
      </c>
      <c r="F245" s="11">
        <f t="shared" si="167"/>
        <v>0.1014989215951605</v>
      </c>
      <c r="G245" s="200">
        <f>IF(B245&gt;0,(1+(E245/B245))^(1/($C$6-$B$6))-1,0)</f>
        <v>1.8703867487246839E-2</v>
      </c>
    </row>
    <row r="246" spans="1:7" x14ac:dyDescent="0.2">
      <c r="A246" t="str">
        <f t="shared" si="165"/>
        <v>32 Health and social care associate professionals</v>
      </c>
      <c r="B246" s="11">
        <v>0.28702850522195206</v>
      </c>
      <c r="C246" s="11">
        <v>0.28090697186435593</v>
      </c>
      <c r="D246" s="11">
        <f t="shared" si="166"/>
        <v>-6.1215333575961317E-3</v>
      </c>
      <c r="E246" s="11">
        <v>0.15421016700659129</v>
      </c>
      <c r="F246" s="11">
        <f t="shared" si="167"/>
        <v>0.14808863364899516</v>
      </c>
      <c r="G246" s="200">
        <f t="shared" si="169"/>
        <v>2.9081812249193373E-2</v>
      </c>
    </row>
    <row r="247" spans="1:7" x14ac:dyDescent="0.2">
      <c r="A247" t="str">
        <f t="shared" si="165"/>
        <v>33 Protective service occupations</v>
      </c>
      <c r="B247" s="11">
        <v>0.5415375216836138</v>
      </c>
      <c r="C247" s="11">
        <v>0.3930403249352295</v>
      </c>
      <c r="D247" s="11">
        <f t="shared" si="166"/>
        <v>-0.1484971967483843</v>
      </c>
      <c r="E247" s="11">
        <v>0.16232120695008029</v>
      </c>
      <c r="F247" s="11">
        <f t="shared" si="167"/>
        <v>1.3824010201695991E-2</v>
      </c>
      <c r="G247" s="200">
        <f t="shared" si="169"/>
        <v>1.7631315849807372E-2</v>
      </c>
    </row>
    <row r="248" spans="1:7" x14ac:dyDescent="0.2">
      <c r="A248" t="str">
        <f t="shared" si="165"/>
        <v>34 Culture, media and sports occupations</v>
      </c>
      <c r="B248" s="11">
        <v>0.53235392591701824</v>
      </c>
      <c r="C248" s="11">
        <v>0.2419699589752913</v>
      </c>
      <c r="D248" s="11">
        <f t="shared" si="166"/>
        <v>-0.29038396694172697</v>
      </c>
      <c r="E248" s="11">
        <v>0.13581927554919263</v>
      </c>
      <c r="F248" s="11">
        <f t="shared" ref="F248:F249" si="170">SUM(D248:E248)</f>
        <v>-0.15456469139253434</v>
      </c>
      <c r="G248" s="200">
        <f t="shared" si="169"/>
        <v>1.5264590423103908E-2</v>
      </c>
    </row>
    <row r="249" spans="1:7" x14ac:dyDescent="0.2">
      <c r="A249" t="str">
        <f t="shared" si="165"/>
        <v>35 Business and public service associate professionals</v>
      </c>
      <c r="B249" s="11">
        <v>2.0043368670495094</v>
      </c>
      <c r="C249" s="11">
        <v>1.2546512422236225</v>
      </c>
      <c r="D249" s="11">
        <f t="shared" si="166"/>
        <v>-0.74968562482588696</v>
      </c>
      <c r="E249" s="11">
        <v>0.58515388114692313</v>
      </c>
      <c r="F249" s="11">
        <f t="shared" si="170"/>
        <v>-0.16453174367896384</v>
      </c>
      <c r="G249" s="200">
        <f t="shared" si="169"/>
        <v>1.7223168631366859E-2</v>
      </c>
    </row>
    <row r="250" spans="1:7" x14ac:dyDescent="0.2">
      <c r="A250" t="str">
        <f t="shared" si="165"/>
        <v>41 Administrative occupations</v>
      </c>
      <c r="B250" s="11">
        <v>3.3616359231272614</v>
      </c>
      <c r="C250" s="11">
        <v>0.83711140006413254</v>
      </c>
      <c r="D250" s="11">
        <f t="shared" si="166"/>
        <v>-2.5245245230631288</v>
      </c>
      <c r="E250" s="11">
        <v>0.77531399348593077</v>
      </c>
      <c r="F250" s="11">
        <f t="shared" ref="F250:F253" si="171">SUM(D250:E250)</f>
        <v>-1.749210529577198</v>
      </c>
      <c r="G250" s="200">
        <f t="shared" si="169"/>
        <v>1.3931555031485354E-2</v>
      </c>
    </row>
    <row r="251" spans="1:7" x14ac:dyDescent="0.2">
      <c r="A251" t="str">
        <f t="shared" si="165"/>
        <v>42 Secretarial and related occupations</v>
      </c>
      <c r="B251" s="11">
        <v>1.5910156545680485</v>
      </c>
      <c r="C251" s="11">
        <v>7.9174798058762694E-2</v>
      </c>
      <c r="D251" s="11">
        <f t="shared" si="166"/>
        <v>-1.5118408565092858</v>
      </c>
      <c r="E251" s="11">
        <v>0.24616809828002739</v>
      </c>
      <c r="F251" s="11">
        <f t="shared" si="171"/>
        <v>-1.2656727582292584</v>
      </c>
      <c r="G251" s="200">
        <f t="shared" si="169"/>
        <v>9.6368880365296228E-3</v>
      </c>
    </row>
    <row r="252" spans="1:7" x14ac:dyDescent="0.2">
      <c r="A252" t="str">
        <f t="shared" si="165"/>
        <v>51 Skilled agricultural and related trades</v>
      </c>
      <c r="B252" s="11">
        <v>0.57115419075003748</v>
      </c>
      <c r="C252" s="11">
        <v>0.66158768622287556</v>
      </c>
      <c r="D252" s="11">
        <f t="shared" si="166"/>
        <v>9.0433495472838077E-2</v>
      </c>
      <c r="E252" s="11">
        <v>0.26690718114749951</v>
      </c>
      <c r="F252" s="11">
        <f t="shared" si="171"/>
        <v>0.35734067662033758</v>
      </c>
      <c r="G252" s="200">
        <f t="shared" si="169"/>
        <v>2.5891654866771585E-2</v>
      </c>
    </row>
    <row r="253" spans="1:7" x14ac:dyDescent="0.2">
      <c r="A253" t="str">
        <f t="shared" si="165"/>
        <v>52 Skilled metal, electrical and electronic trades</v>
      </c>
      <c r="B253" s="11">
        <v>1.2538240722738023</v>
      </c>
      <c r="C253" s="11">
        <v>0.73703914502255374</v>
      </c>
      <c r="D253" s="11">
        <f t="shared" si="166"/>
        <v>-0.51678492725124858</v>
      </c>
      <c r="E253" s="11">
        <v>0.38718845139977404</v>
      </c>
      <c r="F253" s="11">
        <f t="shared" si="171"/>
        <v>-0.12959647585147455</v>
      </c>
      <c r="G253" s="200">
        <f t="shared" si="169"/>
        <v>1.8102927226346655E-2</v>
      </c>
    </row>
    <row r="254" spans="1:7" x14ac:dyDescent="0.2">
      <c r="A254" t="str">
        <f t="shared" si="165"/>
        <v>53 Skilled construction and building trades</v>
      </c>
      <c r="B254" s="11">
        <v>1.4812252979564811</v>
      </c>
      <c r="C254" s="11">
        <v>1.5251014058761112</v>
      </c>
      <c r="D254" s="11">
        <f t="shared" si="166"/>
        <v>4.3876107919630147E-2</v>
      </c>
      <c r="E254" s="11">
        <v>0.61580923618193217</v>
      </c>
      <c r="F254" s="11">
        <f t="shared" ref="F254" si="172">SUM(D254:E254)</f>
        <v>0.65968534410156232</v>
      </c>
      <c r="G254" s="200">
        <f t="shared" si="169"/>
        <v>2.3447644474537732E-2</v>
      </c>
    </row>
    <row r="255" spans="1:7" x14ac:dyDescent="0.2">
      <c r="A255" t="str">
        <f t="shared" si="165"/>
        <v>54 Textiles, printing and other skilled trades</v>
      </c>
      <c r="B255" s="11">
        <v>1.550236534034817</v>
      </c>
      <c r="C255" s="11">
        <v>1.4629481054206781</v>
      </c>
      <c r="D255" s="11">
        <f t="shared" si="166"/>
        <v>-8.728842861413888E-2</v>
      </c>
      <c r="E255" s="11">
        <v>0.60378608976790649</v>
      </c>
      <c r="F255" s="11">
        <f t="shared" ref="F255" si="173">SUM(D255:E255)</f>
        <v>0.51649766115376761</v>
      </c>
      <c r="G255" s="200">
        <f t="shared" si="169"/>
        <v>2.217083702717737E-2</v>
      </c>
    </row>
    <row r="256" spans="1:7" x14ac:dyDescent="0.2">
      <c r="A256" t="str">
        <f t="shared" si="165"/>
        <v>61 Caring personal service occupations</v>
      </c>
      <c r="B256" s="11">
        <v>1.2754632664732672</v>
      </c>
      <c r="C256" s="11">
        <v>0.82408444996475982</v>
      </c>
      <c r="D256" s="11">
        <f>C256-B256</f>
        <v>-0.45137881650850742</v>
      </c>
      <c r="E256" s="11">
        <v>0.31779939225122483</v>
      </c>
      <c r="F256" s="11">
        <f>SUM(D256:E256)</f>
        <v>-0.13357942425728259</v>
      </c>
      <c r="G256" s="200">
        <f t="shared" si="169"/>
        <v>1.4942163843748579E-2</v>
      </c>
    </row>
    <row r="257" spans="1:7" x14ac:dyDescent="0.2">
      <c r="A257" t="str">
        <f t="shared" si="165"/>
        <v>62 Leisure, travel and related personal service occupations</v>
      </c>
      <c r="B257" s="11">
        <v>1.3794093619949801</v>
      </c>
      <c r="C257" s="11">
        <v>0.90269003701247674</v>
      </c>
      <c r="D257" s="11">
        <f t="shared" ref="D257:D263" si="174">C257-B257</f>
        <v>-0.47671932498250336</v>
      </c>
      <c r="E257" s="11">
        <v>0.47837718965284592</v>
      </c>
      <c r="F257" s="11">
        <f t="shared" ref="F257:F258" si="175">SUM(D257:E257)</f>
        <v>1.6578646703425681E-3</v>
      </c>
      <c r="G257" s="200">
        <f t="shared" si="169"/>
        <v>2.0046984638043774E-2</v>
      </c>
    </row>
    <row r="258" spans="1:7" x14ac:dyDescent="0.2">
      <c r="A258" t="str">
        <f t="shared" si="165"/>
        <v>63 Community and civil enforcement occupations</v>
      </c>
      <c r="B258" s="11">
        <v>8.1078204566515266E-2</v>
      </c>
      <c r="C258" s="11">
        <v>5.2111147909461225E-2</v>
      </c>
      <c r="D258" s="11">
        <f t="shared" si="174"/>
        <v>-2.8967056657054041E-2</v>
      </c>
      <c r="E258" s="11">
        <v>2.471607069722315E-2</v>
      </c>
      <c r="F258" s="11">
        <f t="shared" si="175"/>
        <v>-4.2509859598308906E-3</v>
      </c>
      <c r="G258" s="200">
        <f t="shared" si="169"/>
        <v>1.7897082663135944E-2</v>
      </c>
    </row>
    <row r="259" spans="1:7" x14ac:dyDescent="0.2">
      <c r="A259" t="str">
        <f t="shared" si="165"/>
        <v>71 Sales occupations</v>
      </c>
      <c r="B259" s="11">
        <v>3.5126984642964811</v>
      </c>
      <c r="C259" s="11">
        <v>1.3220568872873566</v>
      </c>
      <c r="D259" s="11">
        <f t="shared" si="174"/>
        <v>-2.1906415770091243</v>
      </c>
      <c r="E259" s="11">
        <v>0.85495229227031655</v>
      </c>
      <c r="F259" s="11">
        <f t="shared" ref="F259:F260" si="176">SUM(D259:E259)</f>
        <v>-1.3356892847388078</v>
      </c>
      <c r="G259" s="200">
        <f t="shared" si="169"/>
        <v>1.4628683325759839E-2</v>
      </c>
    </row>
    <row r="260" spans="1:7" x14ac:dyDescent="0.2">
      <c r="A260" t="str">
        <f t="shared" si="165"/>
        <v>72 Customer service occupations</v>
      </c>
      <c r="B260" s="11">
        <v>0.63645304431702276</v>
      </c>
      <c r="C260" s="11">
        <v>0.59953018920256229</v>
      </c>
      <c r="D260" s="11">
        <f t="shared" si="174"/>
        <v>-3.6922855114460473E-2</v>
      </c>
      <c r="E260" s="11">
        <v>0.20561015675213384</v>
      </c>
      <c r="F260" s="11">
        <f t="shared" si="176"/>
        <v>0.16868730163767337</v>
      </c>
      <c r="G260" s="200">
        <f t="shared" si="169"/>
        <v>1.8838203450969537E-2</v>
      </c>
    </row>
    <row r="261" spans="1:7" x14ac:dyDescent="0.2">
      <c r="A261" t="str">
        <f t="shared" si="165"/>
        <v>81 Process, plant and machine operatives</v>
      </c>
      <c r="B261" s="11">
        <v>1.2339868295906991</v>
      </c>
      <c r="C261" s="11">
        <v>0.48795265398915144</v>
      </c>
      <c r="D261" s="11">
        <f t="shared" si="174"/>
        <v>-0.74603417560154761</v>
      </c>
      <c r="E261" s="11">
        <v>0.3079381518385737</v>
      </c>
      <c r="F261" s="11">
        <f t="shared" ref="F261:F262" si="177">SUM(D261:E261)</f>
        <v>-0.43809602376297391</v>
      </c>
      <c r="G261" s="200">
        <f t="shared" si="169"/>
        <v>1.4962931786826728E-2</v>
      </c>
    </row>
    <row r="262" spans="1:7" x14ac:dyDescent="0.2">
      <c r="A262" t="str">
        <f t="shared" si="165"/>
        <v>82 Transport and mobile machine drivers and operatives</v>
      </c>
      <c r="B262" s="11">
        <v>2.5463536244688485</v>
      </c>
      <c r="C262" s="11">
        <v>1.7563273917256224</v>
      </c>
      <c r="D262" s="11">
        <f t="shared" si="174"/>
        <v>-0.79002623274322614</v>
      </c>
      <c r="E262" s="11">
        <v>0.98500859528098739</v>
      </c>
      <c r="F262" s="11">
        <f t="shared" si="177"/>
        <v>0.19498236253776124</v>
      </c>
      <c r="G262" s="200">
        <f t="shared" si="169"/>
        <v>2.20408081234853E-2</v>
      </c>
    </row>
    <row r="263" spans="1:7" x14ac:dyDescent="0.2">
      <c r="A263" t="str">
        <f t="shared" si="165"/>
        <v>91 Elementary trades and related occupations</v>
      </c>
      <c r="B263" s="11">
        <v>1.1868252054474526</v>
      </c>
      <c r="C263" s="11">
        <v>1.6653501583903143</v>
      </c>
      <c r="D263" s="11">
        <f t="shared" si="174"/>
        <v>0.47852495294286168</v>
      </c>
      <c r="E263" s="11">
        <v>0.68419552314987819</v>
      </c>
      <c r="F263" s="11">
        <f t="shared" ref="F263" si="178">SUM(D263:E263)</f>
        <v>1.1627204760927399</v>
      </c>
      <c r="G263" s="200">
        <f t="shared" si="169"/>
        <v>3.0811976715426903E-2</v>
      </c>
    </row>
    <row r="264" spans="1:7" x14ac:dyDescent="0.2">
      <c r="A264" t="str">
        <f t="shared" si="165"/>
        <v>92 Elementary administration and service occupations</v>
      </c>
      <c r="B264" s="11">
        <v>8.3159727775134726</v>
      </c>
      <c r="C264" s="11">
        <v>4.9956286901910216</v>
      </c>
      <c r="D264" s="11">
        <f t="shared" ref="D264" si="179">C264-B264</f>
        <v>-3.320344087322451</v>
      </c>
      <c r="E264" s="11">
        <v>2.6327350446001088</v>
      </c>
      <c r="F264" s="11">
        <f>SUM(D264:E264)</f>
        <v>-0.68760904272234225</v>
      </c>
      <c r="G264" s="200">
        <f t="shared" ref="G264:G265" si="180">IF(B264&gt;0,(1+(E264/B264))^(1/($C$6-$B$6))-1,0)</f>
        <v>1.8505363803972052E-2</v>
      </c>
    </row>
    <row r="265" spans="1:7" x14ac:dyDescent="0.2">
      <c r="A265" t="str">
        <f t="shared" si="165"/>
        <v>All occupations</v>
      </c>
      <c r="B265" s="11">
        <f>SUM(B239:B264)</f>
        <v>42.117010510895575</v>
      </c>
      <c r="C265" s="11">
        <f t="shared" ref="C265:F265" si="181">SUM(C239:C264)</f>
        <v>26.711531875758102</v>
      </c>
      <c r="D265" s="11">
        <f t="shared" si="181"/>
        <v>-15.405478635137474</v>
      </c>
      <c r="E265" s="11">
        <f t="shared" si="181"/>
        <v>13.61916237942401</v>
      </c>
      <c r="F265" s="11">
        <f t="shared" si="181"/>
        <v>-1.786316255713462</v>
      </c>
      <c r="G265" s="200">
        <f t="shared" si="180"/>
        <v>1.8854044603397124E-2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0.53734330470544012</v>
      </c>
      <c r="C268" s="11">
        <v>0.74982460508213333</v>
      </c>
      <c r="D268" s="11">
        <f>C268-B268</f>
        <v>0.21248130037669322</v>
      </c>
      <c r="E268" s="11">
        <v>0.19221084197795876</v>
      </c>
      <c r="F268" s="11">
        <f>SUM(D268:E268)</f>
        <v>0.40469214235465201</v>
      </c>
      <c r="G268" s="200">
        <f>IF(B268&gt;0,(1+(E268/B268))^(1/($C$6-$B$6))-1,0)</f>
        <v>2.0595649089377055E-2</v>
      </c>
    </row>
    <row r="269" spans="1:7" x14ac:dyDescent="0.2">
      <c r="A269" t="str">
        <f t="shared" si="183"/>
        <v>12 Other managers and proprietors</v>
      </c>
      <c r="B269" s="11">
        <v>0.43143034121524021</v>
      </c>
      <c r="C269" s="11">
        <v>0.67939538290793933</v>
      </c>
      <c r="D269" s="11">
        <f t="shared" ref="D269:D284" si="184">C269-B269</f>
        <v>0.24796504169269912</v>
      </c>
      <c r="E269" s="11">
        <v>0.18992175324951086</v>
      </c>
      <c r="F269" s="11">
        <f t="shared" ref="F269:F276" si="185">SUM(D269:E269)</f>
        <v>0.43788679494220994</v>
      </c>
      <c r="G269" s="200">
        <f t="shared" ref="G269:G271" si="186">IF(B269&gt;0,(1+(E269/B269))^(1/($C$6-$B$6))-1,0)</f>
        <v>2.4617585686630639E-2</v>
      </c>
    </row>
    <row r="270" spans="1:7" x14ac:dyDescent="0.2">
      <c r="A270" t="str">
        <f t="shared" si="183"/>
        <v>21 Science, research, engineering and technology professionals</v>
      </c>
      <c r="B270" s="11">
        <v>0.3093751878259427</v>
      </c>
      <c r="C270" s="11">
        <v>0.79155128081422621</v>
      </c>
      <c r="D270" s="11">
        <f t="shared" si="184"/>
        <v>0.48217609298828351</v>
      </c>
      <c r="E270" s="11">
        <v>0.16816334229574512</v>
      </c>
      <c r="F270" s="11">
        <f t="shared" si="185"/>
        <v>0.6503394352840286</v>
      </c>
      <c r="G270" s="200">
        <f t="shared" si="186"/>
        <v>2.9362151993508778E-2</v>
      </c>
    </row>
    <row r="271" spans="1:7" x14ac:dyDescent="0.2">
      <c r="A271" t="str">
        <f t="shared" si="183"/>
        <v>22 Health professionals</v>
      </c>
      <c r="B271" s="11">
        <v>8.8044549480106732E-2</v>
      </c>
      <c r="C271" s="11">
        <v>0.23468720820986852</v>
      </c>
      <c r="D271" s="11">
        <f t="shared" si="184"/>
        <v>0.14664265872976179</v>
      </c>
      <c r="E271" s="11">
        <v>5.7865330265226167E-2</v>
      </c>
      <c r="F271" s="11">
        <f t="shared" si="185"/>
        <v>0.20450798899498795</v>
      </c>
      <c r="G271" s="200">
        <f t="shared" si="186"/>
        <v>3.4249885766587829E-2</v>
      </c>
    </row>
    <row r="272" spans="1:7" x14ac:dyDescent="0.2">
      <c r="A272" t="str">
        <f t="shared" si="183"/>
        <v>23 Teaching and other educational professionals</v>
      </c>
      <c r="B272" s="11">
        <v>0.10985018944327948</v>
      </c>
      <c r="C272" s="11">
        <v>0.1842236236312659</v>
      </c>
      <c r="D272" s="11">
        <f t="shared" si="184"/>
        <v>7.437343418798642E-2</v>
      </c>
      <c r="E272" s="11">
        <v>5.2503796944029402E-2</v>
      </c>
      <c r="F272" s="11">
        <f t="shared" si="185"/>
        <v>0.12687723113201582</v>
      </c>
      <c r="G272" s="200">
        <f>IF(B272&gt;0,(1+(E272/B272))^(1/($C$6-$B$6))-1,0)</f>
        <v>2.6386213100864531E-2</v>
      </c>
    </row>
    <row r="273" spans="1:7" x14ac:dyDescent="0.2">
      <c r="A273" t="str">
        <f t="shared" si="183"/>
        <v>24 Business, media and public service professionals</v>
      </c>
      <c r="B273" s="11">
        <v>0.32468719315611316</v>
      </c>
      <c r="C273" s="11">
        <v>0.64662382123048801</v>
      </c>
      <c r="D273" s="11">
        <f t="shared" si="184"/>
        <v>0.32193662807437484</v>
      </c>
      <c r="E273" s="11">
        <v>0.1560229985198317</v>
      </c>
      <c r="F273" s="11">
        <f t="shared" si="185"/>
        <v>0.47795962659420654</v>
      </c>
      <c r="G273" s="200">
        <f t="shared" ref="G273" si="187">IF(B273&gt;0,(1+(E273/B273))^(1/($C$6-$B$6))-1,0)</f>
        <v>2.6505336309161187E-2</v>
      </c>
    </row>
    <row r="274" spans="1:7" x14ac:dyDescent="0.2">
      <c r="A274" t="str">
        <f t="shared" si="183"/>
        <v>31 Science, engineering and technology associate professionals</v>
      </c>
      <c r="B274" s="11">
        <v>0.16880980221712261</v>
      </c>
      <c r="C274" s="11">
        <v>0.40533271338849663</v>
      </c>
      <c r="D274" s="11">
        <f t="shared" si="184"/>
        <v>0.23652291117137403</v>
      </c>
      <c r="E274" s="11">
        <v>9.6788979195046962E-2</v>
      </c>
      <c r="F274" s="11">
        <f t="shared" si="185"/>
        <v>0.333311890366421</v>
      </c>
      <c r="G274" s="200">
        <f>IF(B274&gt;0,(1+(E274/B274))^(1/($C$6-$B$6))-1,0)</f>
        <v>3.0675361970547765E-2</v>
      </c>
    </row>
    <row r="275" spans="1:7" x14ac:dyDescent="0.2">
      <c r="A275" t="str">
        <f t="shared" si="183"/>
        <v>32 Health and social care associate professionals</v>
      </c>
      <c r="B275" s="11">
        <v>5.2995843616246339E-2</v>
      </c>
      <c r="C275" s="11">
        <v>0.19386888763627111</v>
      </c>
      <c r="D275" s="11">
        <f t="shared" si="184"/>
        <v>0.14087304402002476</v>
      </c>
      <c r="E275" s="11">
        <v>4.9581137436093728E-2</v>
      </c>
      <c r="F275" s="11">
        <f t="shared" si="185"/>
        <v>0.19045418145611848</v>
      </c>
      <c r="G275" s="200">
        <f t="shared" ref="G275:G292" si="188">IF(B275&gt;0,(1+(E275/B275))^(1/($C$6-$B$6))-1,0)</f>
        <v>4.5010225859666297E-2</v>
      </c>
    </row>
    <row r="276" spans="1:7" x14ac:dyDescent="0.2">
      <c r="A276" t="str">
        <f t="shared" si="183"/>
        <v>33 Protective service occupations</v>
      </c>
      <c r="B276" s="11">
        <v>7.0277300520625752E-2</v>
      </c>
      <c r="C276" s="11">
        <v>4.2479266938088914E-2</v>
      </c>
      <c r="D276" s="11">
        <f t="shared" si="184"/>
        <v>-2.7798033582536838E-2</v>
      </c>
      <c r="E276" s="11">
        <v>8.2652385682388044E-3</v>
      </c>
      <c r="F276" s="11">
        <f t="shared" si="185"/>
        <v>-1.9532795014298034E-2</v>
      </c>
      <c r="G276" s="200">
        <f t="shared" si="188"/>
        <v>7.4403109142908708E-3</v>
      </c>
    </row>
    <row r="277" spans="1:7" x14ac:dyDescent="0.2">
      <c r="A277" t="str">
        <f t="shared" si="183"/>
        <v>34 Culture, media and sports occupations</v>
      </c>
      <c r="B277" s="11">
        <v>0.17364772681074453</v>
      </c>
      <c r="C277" s="11">
        <v>0.28899218939505733</v>
      </c>
      <c r="D277" s="11">
        <f t="shared" si="184"/>
        <v>0.1153444625843128</v>
      </c>
      <c r="E277" s="11">
        <v>6.8086016990451068E-2</v>
      </c>
      <c r="F277" s="11">
        <f t="shared" ref="F277:F278" si="189">SUM(D277:E277)</f>
        <v>0.18343047957476388</v>
      </c>
      <c r="G277" s="200">
        <f t="shared" si="188"/>
        <v>2.2298864433291765E-2</v>
      </c>
    </row>
    <row r="278" spans="1:7" x14ac:dyDescent="0.2">
      <c r="A278" t="str">
        <f t="shared" si="183"/>
        <v>35 Business and public service associate professionals</v>
      </c>
      <c r="B278" s="11">
        <v>0.43199831878329942</v>
      </c>
      <c r="C278" s="11">
        <v>0.64502800805019489</v>
      </c>
      <c r="D278" s="11">
        <f t="shared" si="184"/>
        <v>0.21302968926689547</v>
      </c>
      <c r="E278" s="11">
        <v>0.15182655023313496</v>
      </c>
      <c r="F278" s="11">
        <f t="shared" si="189"/>
        <v>0.36485623950003043</v>
      </c>
      <c r="G278" s="200">
        <f t="shared" si="188"/>
        <v>2.028155545644994E-2</v>
      </c>
    </row>
    <row r="279" spans="1:7" x14ac:dyDescent="0.2">
      <c r="A279" t="str">
        <f t="shared" si="183"/>
        <v>41 Administrative occupations</v>
      </c>
      <c r="B279" s="11">
        <v>0.76928424610100987</v>
      </c>
      <c r="C279" s="11">
        <v>0.47560231137398717</v>
      </c>
      <c r="D279" s="11">
        <f t="shared" si="184"/>
        <v>-0.2936819347270227</v>
      </c>
      <c r="E279" s="11">
        <v>0.15622559473164757</v>
      </c>
      <c r="F279" s="11">
        <f t="shared" ref="F279:F282" si="190">SUM(D279:E279)</f>
        <v>-0.13745633999537513</v>
      </c>
      <c r="G279" s="200">
        <f t="shared" si="188"/>
        <v>1.2401888977194853E-2</v>
      </c>
    </row>
    <row r="280" spans="1:7" x14ac:dyDescent="0.2">
      <c r="A280" t="str">
        <f t="shared" si="183"/>
        <v>42 Secretarial and related occupations</v>
      </c>
      <c r="B280" s="11">
        <v>0.39121429351048015</v>
      </c>
      <c r="C280" s="11">
        <v>0.20999635095117611</v>
      </c>
      <c r="D280" s="11">
        <f t="shared" si="184"/>
        <v>-0.18121794255930404</v>
      </c>
      <c r="E280" s="11">
        <v>0.10356985435575644</v>
      </c>
      <c r="F280" s="11">
        <f t="shared" si="190"/>
        <v>-7.7648088203547599E-2</v>
      </c>
      <c r="G280" s="200">
        <f t="shared" si="188"/>
        <v>1.5780966570037691E-2</v>
      </c>
    </row>
    <row r="281" spans="1:7" x14ac:dyDescent="0.2">
      <c r="A281" t="str">
        <f t="shared" si="183"/>
        <v>51 Skilled agricultural and related trades</v>
      </c>
      <c r="B281" s="11">
        <v>0.27968007134720752</v>
      </c>
      <c r="C281" s="11">
        <v>0.20801365731581373</v>
      </c>
      <c r="D281" s="11">
        <f t="shared" si="184"/>
        <v>-7.1666414031393788E-2</v>
      </c>
      <c r="E281" s="11">
        <v>8.3712848034013396E-2</v>
      </c>
      <c r="F281" s="11">
        <f t="shared" si="190"/>
        <v>1.2046434002619608E-2</v>
      </c>
      <c r="G281" s="200">
        <f t="shared" si="188"/>
        <v>1.7609132646843939E-2</v>
      </c>
    </row>
    <row r="282" spans="1:7" x14ac:dyDescent="0.2">
      <c r="A282" t="str">
        <f t="shared" si="183"/>
        <v>52 Skilled metal, electrical and electronic trades</v>
      </c>
      <c r="B282" s="11">
        <v>0.43114884423500421</v>
      </c>
      <c r="C282" s="11">
        <v>0.35287043057976314</v>
      </c>
      <c r="D282" s="11">
        <f t="shared" si="184"/>
        <v>-7.8278413655241075E-2</v>
      </c>
      <c r="E282" s="11">
        <v>0.12683149279130643</v>
      </c>
      <c r="F282" s="11">
        <f t="shared" si="190"/>
        <v>4.8553079136065352E-2</v>
      </c>
      <c r="G282" s="200">
        <f t="shared" si="188"/>
        <v>1.7339978264822919E-2</v>
      </c>
    </row>
    <row r="283" spans="1:7" x14ac:dyDescent="0.2">
      <c r="A283" t="str">
        <f t="shared" si="183"/>
        <v>53 Skilled construction and building trades</v>
      </c>
      <c r="B283" s="11">
        <v>0.64671984283900275</v>
      </c>
      <c r="C283" s="11">
        <v>0.17561916961105395</v>
      </c>
      <c r="D283" s="11">
        <f t="shared" si="184"/>
        <v>-0.4711006732279488</v>
      </c>
      <c r="E283" s="11">
        <v>0.11227859457174467</v>
      </c>
      <c r="F283" s="11">
        <f t="shared" ref="F283" si="191">SUM(D283:E283)</f>
        <v>-0.35882207865620414</v>
      </c>
      <c r="G283" s="200">
        <f t="shared" si="188"/>
        <v>1.0729588740703067E-2</v>
      </c>
    </row>
    <row r="284" spans="1:7" x14ac:dyDescent="0.2">
      <c r="A284" t="str">
        <f t="shared" si="183"/>
        <v>54 Textiles, printing and other skilled trades</v>
      </c>
      <c r="B284" s="11">
        <v>0.56492442093388273</v>
      </c>
      <c r="C284" s="11">
        <v>0.27507587849295284</v>
      </c>
      <c r="D284" s="11">
        <f t="shared" si="184"/>
        <v>-0.28984854244092989</v>
      </c>
      <c r="E284" s="11">
        <v>0.10712879029149637</v>
      </c>
      <c r="F284" s="11">
        <f t="shared" ref="F284" si="192">SUM(D284:E284)</f>
        <v>-0.18271975214943353</v>
      </c>
      <c r="G284" s="200">
        <f t="shared" si="188"/>
        <v>1.1643636618318576E-2</v>
      </c>
    </row>
    <row r="285" spans="1:7" x14ac:dyDescent="0.2">
      <c r="A285" t="str">
        <f t="shared" si="183"/>
        <v>61 Caring personal service occupations</v>
      </c>
      <c r="B285" s="11">
        <v>0.24423141447044702</v>
      </c>
      <c r="C285" s="11">
        <v>0.3775318580365058</v>
      </c>
      <c r="D285" s="11">
        <f>C285-B285</f>
        <v>0.13330044356605877</v>
      </c>
      <c r="E285" s="11">
        <v>8.2801571134774279E-2</v>
      </c>
      <c r="F285" s="11">
        <f>SUM(D285:E285)</f>
        <v>0.21610201470083307</v>
      </c>
      <c r="G285" s="200">
        <f t="shared" si="188"/>
        <v>1.9653628335068563E-2</v>
      </c>
    </row>
    <row r="286" spans="1:7" x14ac:dyDescent="0.2">
      <c r="A286" t="str">
        <f t="shared" si="183"/>
        <v>62 Leisure, travel and related personal service occupations</v>
      </c>
      <c r="B286" s="11">
        <v>0.42249004745699553</v>
      </c>
      <c r="C286" s="11">
        <v>0.24342226282061769</v>
      </c>
      <c r="D286" s="11">
        <f t="shared" ref="D286:D292" si="193">C286-B286</f>
        <v>-0.17906778463637785</v>
      </c>
      <c r="E286" s="11">
        <v>8.460209544984483E-2</v>
      </c>
      <c r="F286" s="11">
        <f t="shared" ref="F286:F287" si="194">SUM(D286:E286)</f>
        <v>-9.4465689186533017E-2</v>
      </c>
      <c r="G286" s="200">
        <f t="shared" si="188"/>
        <v>1.2242792762120924E-2</v>
      </c>
    </row>
    <row r="287" spans="1:7" x14ac:dyDescent="0.2">
      <c r="A287" t="str">
        <f t="shared" si="183"/>
        <v>63 Community and civil enforcement occupations</v>
      </c>
      <c r="B287" s="11">
        <v>2.273488054604084E-2</v>
      </c>
      <c r="C287" s="11">
        <v>7.0817669368129863E-3</v>
      </c>
      <c r="D287" s="11">
        <f t="shared" si="193"/>
        <v>-1.5653113609227852E-2</v>
      </c>
      <c r="E287" s="11">
        <v>2.4270620030296484E-3</v>
      </c>
      <c r="F287" s="11">
        <f t="shared" si="194"/>
        <v>-1.3226051606198204E-2</v>
      </c>
      <c r="G287" s="200">
        <f t="shared" si="188"/>
        <v>6.7850685568484614E-3</v>
      </c>
    </row>
    <row r="288" spans="1:7" x14ac:dyDescent="0.2">
      <c r="A288" t="str">
        <f t="shared" si="183"/>
        <v>71 Sales occupations</v>
      </c>
      <c r="B288" s="11">
        <v>1.2507658792817389</v>
      </c>
      <c r="C288" s="11">
        <v>0.9347164377932371</v>
      </c>
      <c r="D288" s="11">
        <f t="shared" si="193"/>
        <v>-0.31604944148850178</v>
      </c>
      <c r="E288" s="11">
        <v>0.26052854491457278</v>
      </c>
      <c r="F288" s="11">
        <f t="shared" ref="F288:F289" si="195">SUM(D288:E288)</f>
        <v>-5.5520896573929002E-2</v>
      </c>
      <c r="G288" s="200">
        <f t="shared" si="188"/>
        <v>1.269392251679502E-2</v>
      </c>
    </row>
    <row r="289" spans="1:7" x14ac:dyDescent="0.2">
      <c r="A289" t="str">
        <f t="shared" si="183"/>
        <v>72 Customer service occupations</v>
      </c>
      <c r="B289" s="11">
        <v>0.24298150365315205</v>
      </c>
      <c r="C289" s="11">
        <v>0.45807853105372359</v>
      </c>
      <c r="D289" s="11">
        <f t="shared" si="193"/>
        <v>0.21509702740057154</v>
      </c>
      <c r="E289" s="11">
        <v>0.10659094177314982</v>
      </c>
      <c r="F289" s="11">
        <f t="shared" si="195"/>
        <v>0.32168796917372133</v>
      </c>
      <c r="G289" s="200">
        <f t="shared" si="188"/>
        <v>2.4544749020138923E-2</v>
      </c>
    </row>
    <row r="290" spans="1:7" x14ac:dyDescent="0.2">
      <c r="A290" t="str">
        <f t="shared" si="183"/>
        <v>81 Process, plant and machine operatives</v>
      </c>
      <c r="B290" s="11">
        <v>0.42870761731516011</v>
      </c>
      <c r="C290" s="11">
        <v>0.14277175659789432</v>
      </c>
      <c r="D290" s="11">
        <f t="shared" si="193"/>
        <v>-0.28593586071726579</v>
      </c>
      <c r="E290" s="11">
        <v>5.0716144091018309E-2</v>
      </c>
      <c r="F290" s="11">
        <f t="shared" ref="F290:F291" si="196">SUM(D290:E290)</f>
        <v>-0.23521971662624747</v>
      </c>
      <c r="G290" s="200">
        <f t="shared" si="188"/>
        <v>7.4818330061523497E-3</v>
      </c>
    </row>
    <row r="291" spans="1:7" x14ac:dyDescent="0.2">
      <c r="A291" t="str">
        <f t="shared" si="183"/>
        <v>82 Transport and mobile machine drivers and operatives</v>
      </c>
      <c r="B291" s="11">
        <v>1.1325984877694963</v>
      </c>
      <c r="C291" s="11">
        <v>0.89779148333623471</v>
      </c>
      <c r="D291" s="11">
        <f t="shared" si="193"/>
        <v>-0.23480700443326163</v>
      </c>
      <c r="E291" s="11">
        <v>0.393210993275592</v>
      </c>
      <c r="F291" s="11">
        <f t="shared" si="196"/>
        <v>0.15840398884233037</v>
      </c>
      <c r="G291" s="200">
        <f t="shared" si="188"/>
        <v>2.0066038809028131E-2</v>
      </c>
    </row>
    <row r="292" spans="1:7" x14ac:dyDescent="0.2">
      <c r="A292" t="str">
        <f t="shared" si="183"/>
        <v>91 Elementary trades and related occupations</v>
      </c>
      <c r="B292" s="11">
        <v>0.53618911884344123</v>
      </c>
      <c r="C292" s="11">
        <v>1.1813783545161423</v>
      </c>
      <c r="D292" s="11">
        <f t="shared" si="193"/>
        <v>0.64518923567270103</v>
      </c>
      <c r="E292" s="11">
        <v>0.31394252647483073</v>
      </c>
      <c r="F292" s="11">
        <f t="shared" ref="F292" si="197">SUM(D292:E292)</f>
        <v>0.95913176214753171</v>
      </c>
      <c r="G292" s="200">
        <f t="shared" si="188"/>
        <v>3.1203897406578696E-2</v>
      </c>
    </row>
    <row r="293" spans="1:7" x14ac:dyDescent="0.2">
      <c r="A293" t="str">
        <f t="shared" si="183"/>
        <v>92 Elementary administration and service occupations</v>
      </c>
      <c r="B293" s="11">
        <v>3.1533083223614082</v>
      </c>
      <c r="C293" s="11">
        <v>1.5518942960646149</v>
      </c>
      <c r="D293" s="11">
        <f t="shared" ref="D293" si="198">C293-B293</f>
        <v>-1.6014140262967933</v>
      </c>
      <c r="E293" s="11">
        <v>0.48577563377120253</v>
      </c>
      <c r="F293" s="11">
        <f t="shared" ref="F293" si="199">SUM(D293:E293)</f>
        <v>-1.1156383925255908</v>
      </c>
      <c r="G293" s="200">
        <f t="shared" ref="G293:G294" si="200">IF(B293&gt;0,(1+(E293/B293))^(1/($C$6-$B$6))-1,0)</f>
        <v>9.5977542977410124E-3</v>
      </c>
    </row>
    <row r="294" spans="1:7" x14ac:dyDescent="0.2">
      <c r="A294" s="24" t="str">
        <f t="shared" si="183"/>
        <v>All occupations</v>
      </c>
      <c r="B294" s="34">
        <f>SUM(B268:B293)</f>
        <v>13.215438748438631</v>
      </c>
      <c r="C294" s="34">
        <f t="shared" ref="C294:F294" si="201">SUM(C268:C293)</f>
        <v>12.353851532764564</v>
      </c>
      <c r="D294" s="34">
        <f t="shared" si="201"/>
        <v>-0.86158721567406804</v>
      </c>
      <c r="E294" s="34">
        <f t="shared" si="201"/>
        <v>3.661578673339247</v>
      </c>
      <c r="F294" s="34">
        <f t="shared" si="201"/>
        <v>2.7999914576651794</v>
      </c>
      <c r="G294" s="234">
        <f t="shared" si="200"/>
        <v>1.643811200670009E-2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Oxfordshire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-0.8745798244863181</v>
      </c>
      <c r="Q7" s="11">
        <f>'Occ T1'!J16</f>
        <v>18.453526514622077</v>
      </c>
    </row>
    <row r="8" spans="1:17" x14ac:dyDescent="0.2">
      <c r="O8" t="str">
        <f>name!E11</f>
        <v>Process, plant and machine operatives</v>
      </c>
      <c r="P8" s="11">
        <f>'Occ T1'!H15</f>
        <v>0.12388082099215936</v>
      </c>
      <c r="Q8" s="11">
        <f>'Occ T1'!J15</f>
        <v>8.3632178060993247</v>
      </c>
    </row>
    <row r="9" spans="1:17" x14ac:dyDescent="0.2">
      <c r="O9" t="str">
        <f>name!E10</f>
        <v>Sales and customer service occupations</v>
      </c>
      <c r="P9" s="11">
        <f>'Occ T1'!H14</f>
        <v>0.794676926488048</v>
      </c>
      <c r="Q9" s="11">
        <f>'Occ T1'!J14</f>
        <v>14.175091637310373</v>
      </c>
    </row>
    <row r="10" spans="1:17" x14ac:dyDescent="0.2">
      <c r="O10" t="str">
        <f>name!E9</f>
        <v>Caring, leisure and other service occupations</v>
      </c>
      <c r="P10" s="11">
        <f>'Occ T1'!H13</f>
        <v>2.9746975044580637</v>
      </c>
      <c r="Q10" s="11">
        <f>'Occ T1'!J13</f>
        <v>26.48788009723706</v>
      </c>
    </row>
    <row r="11" spans="1:17" x14ac:dyDescent="0.2">
      <c r="O11" t="str">
        <f>name!E8</f>
        <v>Skilled trades occupations</v>
      </c>
      <c r="P11" s="11">
        <f>'Occ T1'!H12</f>
        <v>0.90317595823665897</v>
      </c>
      <c r="Q11" s="11">
        <f>'Occ T1'!J12</f>
        <v>15.21300051555647</v>
      </c>
    </row>
    <row r="12" spans="1:17" x14ac:dyDescent="0.2">
      <c r="O12" t="str">
        <f>name!E7</f>
        <v>Administrative and secretarial occupations</v>
      </c>
      <c r="P12" s="11">
        <f>'Occ T1'!H11</f>
        <v>-3.8834179878168484</v>
      </c>
      <c r="Q12" s="11">
        <f>'Occ T1'!J11</f>
        <v>17.064953660600153</v>
      </c>
    </row>
    <row r="13" spans="1:17" x14ac:dyDescent="0.2">
      <c r="O13" t="str">
        <f>name!E6</f>
        <v>Associate professional occupations</v>
      </c>
      <c r="P13" s="11">
        <f>'Occ T1'!H10</f>
        <v>8.112659820373338</v>
      </c>
      <c r="Q13" s="11">
        <f>'Occ T1'!J10</f>
        <v>37.986405723131057</v>
      </c>
    </row>
    <row r="14" spans="1:17" x14ac:dyDescent="0.2">
      <c r="O14" t="str">
        <f>name!E5</f>
        <v>Professional occupations</v>
      </c>
      <c r="P14" s="11">
        <f>'Occ T1'!H9</f>
        <v>18.696762381565676</v>
      </c>
      <c r="Q14" s="11">
        <f>'Occ T1'!J9</f>
        <v>73.716584159137298</v>
      </c>
    </row>
    <row r="15" spans="1:17" x14ac:dyDescent="0.2">
      <c r="O15" t="str">
        <f>name!E4</f>
        <v>Managers, directors and senior officials</v>
      </c>
      <c r="P15" s="11">
        <f>'Occ T1'!H8</f>
        <v>2.7451444001890621</v>
      </c>
      <c r="Q15" s="11">
        <f>'Occ T1'!J8</f>
        <v>29.423625328815607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Oxfordshire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-3.8860359757485696E-2</v>
      </c>
      <c r="Q37" s="11">
        <f>'Occ T2'!J8</f>
        <v>17.579028668395178</v>
      </c>
    </row>
    <row r="38" spans="1:17" x14ac:dyDescent="0.2">
      <c r="O38" s="10" t="str">
        <f>name!D5</f>
        <v>12 Other managers and proprietors</v>
      </c>
      <c r="P38" s="11">
        <f>'Occ T2'!H9</f>
        <v>2.7840047599465514</v>
      </c>
      <c r="Q38" s="11">
        <f>'Occ T2'!J9</f>
        <v>11.844596660420432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12.242283067214537</v>
      </c>
      <c r="Q39" s="11">
        <f>'Occ T2'!J10</f>
        <v>26.773177216687202</v>
      </c>
    </row>
    <row r="40" spans="1:17" x14ac:dyDescent="0.2">
      <c r="O40" s="10" t="str">
        <f>name!D7</f>
        <v>22 Health professionals</v>
      </c>
      <c r="P40" s="11">
        <f>'Occ T2'!H11</f>
        <v>0.16283313578885483</v>
      </c>
      <c r="Q40" s="11">
        <f>'Occ T2'!J11</f>
        <v>9.0364309880506042</v>
      </c>
    </row>
    <row r="41" spans="1:17" x14ac:dyDescent="0.2">
      <c r="O41" s="10" t="str">
        <f>name!D8</f>
        <v>23 Teaching and other educational professionals</v>
      </c>
      <c r="P41" s="11">
        <f>'Occ T2'!H12</f>
        <v>1.0832079660343759</v>
      </c>
      <c r="Q41" s="11">
        <f>'Occ T2'!J12</f>
        <v>16.232196908967797</v>
      </c>
    </row>
    <row r="42" spans="1:17" x14ac:dyDescent="0.2">
      <c r="O42" s="10" t="str">
        <f>name!D9</f>
        <v>24 Business, media and public service professionals</v>
      </c>
      <c r="P42" s="11">
        <f>'Occ T2'!H13</f>
        <v>5.2084382125279198</v>
      </c>
      <c r="Q42" s="11">
        <f>'Occ T2'!J13</f>
        <v>21.674779045431706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0.2555910917334927</v>
      </c>
      <c r="Q43" s="11">
        <f>'Occ T2'!J14</f>
        <v>3.7934582808381929</v>
      </c>
    </row>
    <row r="44" spans="1:17" x14ac:dyDescent="0.2">
      <c r="O44" s="10" t="str">
        <f>name!D11</f>
        <v>32 Health and social care associate professionals</v>
      </c>
      <c r="P44" s="11">
        <f>'Occ T2'!H15</f>
        <v>5.9030334287902422</v>
      </c>
      <c r="Q44" s="11">
        <f>'Occ T2'!J15</f>
        <v>12.841610606660947</v>
      </c>
    </row>
    <row r="45" spans="1:17" x14ac:dyDescent="0.2">
      <c r="O45" s="10" t="str">
        <f>name!D12</f>
        <v>33 Protective service occupations</v>
      </c>
      <c r="P45" s="11">
        <f>'Occ T2'!H16</f>
        <v>-0.27649205519136899</v>
      </c>
      <c r="Q45" s="11">
        <f>'Occ T2'!J16</f>
        <v>1.3241838856001342</v>
      </c>
    </row>
    <row r="46" spans="1:17" x14ac:dyDescent="0.2">
      <c r="O46" s="10" t="str">
        <f>name!D13</f>
        <v>34 Culture, media and sports occupations</v>
      </c>
      <c r="P46" s="11">
        <f>'Occ T2'!H17</f>
        <v>-0.27105932650248299</v>
      </c>
      <c r="Q46" s="11">
        <f>'Occ T2'!J17</f>
        <v>4.1735417983025638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2.501586681543472</v>
      </c>
      <c r="Q47" s="11">
        <f>'Occ T2'!J18</f>
        <v>15.853611151729236</v>
      </c>
    </row>
    <row r="48" spans="1:17" x14ac:dyDescent="0.2">
      <c r="O48" s="10" t="str">
        <f>name!D15</f>
        <v>41 Administrative occupations</v>
      </c>
      <c r="P48" s="11">
        <f>'Occ T2'!H19</f>
        <v>-0.90072598376248436</v>
      </c>
      <c r="Q48" s="11">
        <f>'Occ T2'!J19</f>
        <v>15.907876569446493</v>
      </c>
    </row>
    <row r="49" spans="15:17" x14ac:dyDescent="0.2">
      <c r="O49" s="10" t="str">
        <f>name!D16</f>
        <v>42 Secretarial and related occupations</v>
      </c>
      <c r="P49" s="11">
        <f>'Occ T2'!H20</f>
        <v>-2.9826920040543632</v>
      </c>
      <c r="Q49" s="11">
        <f>'Occ T2'!J20</f>
        <v>1.1570770911536599</v>
      </c>
    </row>
    <row r="50" spans="15:17" x14ac:dyDescent="0.2">
      <c r="O50" s="10" t="str">
        <f>name!D17</f>
        <v>51 Skilled agricultural and related trades</v>
      </c>
      <c r="P50" s="11">
        <f>'Occ T2'!H21</f>
        <v>0.59097118944279181</v>
      </c>
      <c r="Q50" s="11">
        <f>'Occ T2'!J21</f>
        <v>2.5100774943911581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-0.18659910266813284</v>
      </c>
      <c r="Q51" s="11">
        <f>'Occ T2'!J22</f>
        <v>4.3076905384377078</v>
      </c>
    </row>
    <row r="52" spans="15:17" x14ac:dyDescent="0.2">
      <c r="O52" s="10" t="str">
        <f>name!D19</f>
        <v>53 Skilled construction and building trades</v>
      </c>
      <c r="P52" s="11">
        <f>'Occ T2'!H23</f>
        <v>-0.64934350716733391</v>
      </c>
      <c r="Q52" s="11">
        <f>'Occ T2'!J23</f>
        <v>3.5089777639577866</v>
      </c>
    </row>
    <row r="53" spans="15:17" x14ac:dyDescent="0.2">
      <c r="O53" s="10" t="str">
        <f>name!D20</f>
        <v>54 Textiles, printing and other skilled trades</v>
      </c>
      <c r="P53" s="11">
        <f>'Occ T2'!H24</f>
        <v>1.1481473786293366</v>
      </c>
      <c r="Q53" s="11">
        <f>'Occ T2'!J24</f>
        <v>4.8862547187698206</v>
      </c>
    </row>
    <row r="54" spans="15:17" x14ac:dyDescent="0.2">
      <c r="O54" s="10" t="str">
        <f>name!D21</f>
        <v>61 Caring personal service occupations</v>
      </c>
      <c r="P54" s="11">
        <f>'Occ T2'!H25</f>
        <v>3.4463579311708088</v>
      </c>
      <c r="Q54" s="11">
        <f>'Occ T2'!J25</f>
        <v>22.153498593152406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-0.39379688289113979</v>
      </c>
      <c r="Q55" s="11">
        <f>'Occ T2'!J26</f>
        <v>4.232393458250379</v>
      </c>
    </row>
    <row r="56" spans="15:17" x14ac:dyDescent="0.2">
      <c r="O56" s="10" t="str">
        <f>name!D23</f>
        <v>63 Community and civil enforcement occupations</v>
      </c>
      <c r="P56" s="11">
        <f>'Occ T2'!H27</f>
        <v>-7.7863543821609649E-2</v>
      </c>
      <c r="Q56" s="11">
        <f>'Occ T2'!J27</f>
        <v>0.1019880458342699</v>
      </c>
    </row>
    <row r="57" spans="15:17" x14ac:dyDescent="0.2">
      <c r="O57" s="10" t="str">
        <f>name!D24</f>
        <v>71 Sales occupations</v>
      </c>
      <c r="P57" s="11">
        <f>'Occ T2'!H28</f>
        <v>-0.75889612529772776</v>
      </c>
      <c r="Q57" s="11">
        <f>'Occ T2'!J28</f>
        <v>9.4654298370933816</v>
      </c>
    </row>
    <row r="58" spans="15:17" x14ac:dyDescent="0.2">
      <c r="O58" s="10" t="str">
        <f>name!D25</f>
        <v>72 Customer service occupations</v>
      </c>
      <c r="P58" s="11">
        <f>'Occ T2'!H29</f>
        <v>1.5535730517857731</v>
      </c>
      <c r="Q58" s="11">
        <f>'Occ T2'!J29</f>
        <v>4.7096618002169901</v>
      </c>
    </row>
    <row r="59" spans="15:17" x14ac:dyDescent="0.2">
      <c r="O59" s="10" t="str">
        <f>name!D26</f>
        <v>81 Process, plant and machine operatives</v>
      </c>
      <c r="P59" s="11">
        <f>'Occ T2'!H30</f>
        <v>3.4044577171392199E-2</v>
      </c>
      <c r="Q59" s="11">
        <f>'Occ T2'!J30</f>
        <v>2.2526852928873784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8.9836243820768047E-2</v>
      </c>
      <c r="Q60" s="11">
        <f>'Occ T2'!J31</f>
        <v>6.1105325132119477</v>
      </c>
    </row>
    <row r="61" spans="15:17" x14ac:dyDescent="0.2">
      <c r="O61" s="10" t="str">
        <f>name!D28</f>
        <v>91 Elementary trades and related occupations</v>
      </c>
      <c r="P61" s="11">
        <f>'Occ T2'!H32</f>
        <v>4.5262226893181392</v>
      </c>
      <c r="Q61" s="11">
        <f>'Occ T2'!J32</f>
        <v>7.8676038619112685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-5.4008025138044502</v>
      </c>
      <c r="Q62" s="11">
        <f>'Occ T2'!J33</f>
        <v>10.585922652710817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29.592999999999847</v>
      </c>
      <c r="Q64" s="11">
        <f>'Occ T2'!J35</f>
        <v>240.88428544250951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Oxfordshire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423.75800000000021</v>
      </c>
      <c r="C8" s="305">
        <f>SUM(C9:C17)</f>
        <v>434.68199999999996</v>
      </c>
      <c r="D8" s="305">
        <f>SUM(D9:D17)</f>
        <v>453.35099999999994</v>
      </c>
      <c r="E8" s="304"/>
      <c r="F8" s="305">
        <f>SUM(F9:F17)</f>
        <v>8.5514838721874042</v>
      </c>
      <c r="G8" s="305">
        <f>SUM(G9:G17)</f>
        <v>9.7882822275540953</v>
      </c>
      <c r="H8" s="305">
        <f>SUM(H9:H17)</f>
        <v>12.353842354114004</v>
      </c>
      <c r="I8" s="304"/>
      <c r="J8" s="305">
        <f>SUM(J9:J17)</f>
        <v>58.871904940955858</v>
      </c>
      <c r="K8" s="305">
        <f>SUM(K9:K17)</f>
        <v>67.879602623079009</v>
      </c>
      <c r="L8" s="305">
        <f>SUM(L9:L17)</f>
        <v>86.005614984047071</v>
      </c>
      <c r="M8" s="304"/>
      <c r="N8" s="305">
        <f>SUM(N9:N17)</f>
        <v>95.634834180689026</v>
      </c>
      <c r="O8" s="305">
        <f>SUM(O9:O17)</f>
        <v>101.81619466138021</v>
      </c>
      <c r="P8" s="305">
        <f>SUM(P9:P17)</f>
        <v>116.45175032377901</v>
      </c>
      <c r="Q8" s="306"/>
      <c r="R8" s="305">
        <f>SUM(R9:R17)</f>
        <v>25.317819264401027</v>
      </c>
      <c r="S8" s="305">
        <f>SUM(S9:S17)</f>
        <v>25.304624265354327</v>
      </c>
      <c r="T8" s="305">
        <f>SUM(T9:T17)</f>
        <v>28.273796800592233</v>
      </c>
      <c r="U8" s="306"/>
      <c r="V8" s="305">
        <f>SUM(V9:V17)</f>
        <v>26.151393212954481</v>
      </c>
      <c r="W8" s="305">
        <f>SUM(W9:W17)</f>
        <v>26.862016761144048</v>
      </c>
      <c r="X8" s="305">
        <f>SUM(X9:X17)</f>
        <v>30.593529076002081</v>
      </c>
      <c r="Y8" s="306"/>
      <c r="Z8" s="305">
        <f>SUM(Z9:Z17)</f>
        <v>83.519127166630483</v>
      </c>
      <c r="AA8" s="305">
        <f>SUM(AA9:AA17)</f>
        <v>82.145805031660828</v>
      </c>
      <c r="AB8" s="305">
        <f>SUM(AB9:AB17)</f>
        <v>82.396962500539701</v>
      </c>
      <c r="AC8" s="306"/>
      <c r="AD8" s="305">
        <f>SUM(AD9:AD17)</f>
        <v>70.378988102847686</v>
      </c>
      <c r="AE8" s="305">
        <f>SUM(AE9:AE17)</f>
        <v>68.656556202088311</v>
      </c>
      <c r="AF8" s="305">
        <f>SUM(AF9:AF17)</f>
        <v>58.210120552403197</v>
      </c>
      <c r="AG8" s="306"/>
      <c r="AH8" s="305">
        <f>SUM(AH9:AH17)</f>
        <v>42.117010510895582</v>
      </c>
      <c r="AI8" s="305">
        <f>SUM(AI9:AI17)</f>
        <v>39.561224461518499</v>
      </c>
      <c r="AJ8" s="305">
        <f>SUM(AJ9:AJ17)</f>
        <v>26.711531875758112</v>
      </c>
      <c r="AK8" s="306"/>
      <c r="AL8" s="305">
        <f>SUM(AL9:AL17)</f>
        <v>13.215438748438626</v>
      </c>
      <c r="AM8" s="305">
        <f>SUM(AM9:AM17)</f>
        <v>12.667693766220605</v>
      </c>
      <c r="AN8" s="305">
        <f>SUM(AN9:AN17)</f>
        <v>12.353851532764562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50.889213877052327</v>
      </c>
      <c r="C9" s="304">
        <f t="shared" ref="B9:D17" si="0">SUM(C21,C33,C51,C63,C75,C93)</f>
        <v>48.648067563921892</v>
      </c>
      <c r="D9" s="304">
        <f t="shared" si="0"/>
        <v>53.634358277241382</v>
      </c>
      <c r="E9" s="304"/>
      <c r="F9" s="304">
        <f t="shared" ref="F9:H17" si="1">SUM(F21,F33,F51,F63,F75,F93)</f>
        <v>0.90215835852831239</v>
      </c>
      <c r="G9" s="304">
        <f t="shared" si="1"/>
        <v>0.94533976620593929</v>
      </c>
      <c r="H9" s="304">
        <f t="shared" si="1"/>
        <v>1.2489065300875211</v>
      </c>
      <c r="I9" s="304"/>
      <c r="J9" s="304">
        <f t="shared" ref="J9:L17" si="2">SUM(J21,J33,J51,J63,J75,J93)</f>
        <v>7.1223864102460874</v>
      </c>
      <c r="K9" s="304">
        <f t="shared" si="2"/>
        <v>7.4778633912012387</v>
      </c>
      <c r="L9" s="304">
        <f t="shared" si="2"/>
        <v>9.794494863967051</v>
      </c>
      <c r="M9" s="304"/>
      <c r="N9" s="304">
        <f t="shared" ref="N9:P17" si="3">SUM(N21,N33,N51,N63,N75,N93)</f>
        <v>14.324857196369594</v>
      </c>
      <c r="O9" s="304">
        <f t="shared" si="3"/>
        <v>13.820138116351606</v>
      </c>
      <c r="P9" s="304">
        <f t="shared" si="3"/>
        <v>16.006236255550053</v>
      </c>
      <c r="Q9" s="306"/>
      <c r="R9" s="304">
        <f t="shared" ref="R9:T9" si="4">SUM(R21,R33,R51,R63,R75,R93)</f>
        <v>3.2207851110290004</v>
      </c>
      <c r="S9" s="304">
        <f t="shared" si="4"/>
        <v>3.0206083535926891</v>
      </c>
      <c r="T9" s="304">
        <f t="shared" si="4"/>
        <v>3.4844909976608722</v>
      </c>
      <c r="U9" s="306"/>
      <c r="V9" s="304">
        <f t="shared" ref="V9:X9" si="5">SUM(V21,V33,V51,V63,V75,V93)</f>
        <v>4.26580547926695</v>
      </c>
      <c r="W9" s="304">
        <f t="shared" si="5"/>
        <v>3.962093074564546</v>
      </c>
      <c r="X9" s="304">
        <f t="shared" si="5"/>
        <v>4.5057233689854996</v>
      </c>
      <c r="Y9" s="306"/>
      <c r="Z9" s="304">
        <f t="shared" ref="Z9:AB9" si="6">SUM(Z21,Z33,Z51,Z63,Z75,Z93)</f>
        <v>8.9402930783667216</v>
      </c>
      <c r="AA9" s="304">
        <f t="shared" si="6"/>
        <v>7.9269641368800903</v>
      </c>
      <c r="AB9" s="304">
        <f t="shared" si="6"/>
        <v>8.3962498084184745</v>
      </c>
      <c r="AC9" s="306"/>
      <c r="AD9" s="304">
        <f>SUM(AD21,AD33,AD51,AD63,AD75,AD93)</f>
        <v>6.9423409025558147</v>
      </c>
      <c r="AE9" s="304">
        <f t="shared" ref="AE9:AF9" si="7">SUM(AE21,AE33,AE51,AE63,AE75,AE93)</f>
        <v>6.3705280227690348</v>
      </c>
      <c r="AF9" s="304">
        <f t="shared" si="7"/>
        <v>5.6861896298319738</v>
      </c>
      <c r="AG9" s="306"/>
      <c r="AH9" s="304">
        <f t="shared" ref="AH9:AJ9" si="8">SUM(AH21,AH33,AH51,AH63,AH75,AH93)</f>
        <v>4.2018136947691671</v>
      </c>
      <c r="AI9" s="304">
        <f t="shared" si="8"/>
        <v>3.9933240068357478</v>
      </c>
      <c r="AJ9" s="304">
        <f t="shared" si="8"/>
        <v>3.0828468347498594</v>
      </c>
      <c r="AK9" s="306"/>
      <c r="AL9" s="304">
        <f t="shared" ref="AL9:AN9" si="9">SUM(AL21,AL33,AL51,AL63,AL75,AL93)</f>
        <v>0.96877364592068038</v>
      </c>
      <c r="AM9" s="304">
        <f t="shared" si="9"/>
        <v>1.1312086955209988</v>
      </c>
      <c r="AN9" s="304">
        <f t="shared" si="9"/>
        <v>1.4292199879900724</v>
      </c>
    </row>
    <row r="10" spans="1:40" x14ac:dyDescent="0.2">
      <c r="A10" s="13" t="str">
        <f>name!E5</f>
        <v>Professional occupations</v>
      </c>
      <c r="B10" s="304">
        <f t="shared" si="0"/>
        <v>108.57620642595751</v>
      </c>
      <c r="C10" s="304">
        <f t="shared" si="0"/>
        <v>116.15538855750276</v>
      </c>
      <c r="D10" s="304">
        <f t="shared" si="0"/>
        <v>127.2729688075232</v>
      </c>
      <c r="E10" s="304"/>
      <c r="F10" s="304">
        <f t="shared" si="1"/>
        <v>6.2081470228683582</v>
      </c>
      <c r="G10" s="304">
        <f t="shared" si="1"/>
        <v>7.1242382082260818</v>
      </c>
      <c r="H10" s="304">
        <f t="shared" si="1"/>
        <v>8.7295451941974278</v>
      </c>
      <c r="I10" s="304"/>
      <c r="J10" s="304">
        <f t="shared" si="2"/>
        <v>33.950800856640356</v>
      </c>
      <c r="K10" s="304">
        <f t="shared" si="2"/>
        <v>38.900190401714696</v>
      </c>
      <c r="L10" s="304">
        <f t="shared" si="2"/>
        <v>47.669797330073024</v>
      </c>
      <c r="M10" s="304"/>
      <c r="N10" s="304">
        <f t="shared" si="3"/>
        <v>36.997911173205949</v>
      </c>
      <c r="O10" s="304">
        <f t="shared" si="3"/>
        <v>38.019132886003305</v>
      </c>
      <c r="P10" s="304">
        <f t="shared" si="3"/>
        <v>39.576235912860639</v>
      </c>
      <c r="Q10" s="306"/>
      <c r="R10" s="304">
        <f t="shared" ref="R10:T10" si="10">SUM(R22,R34,R52,R64,R76,R94)</f>
        <v>4.8185638182380766</v>
      </c>
      <c r="S10" s="304">
        <f t="shared" si="10"/>
        <v>3.7939566337475581</v>
      </c>
      <c r="T10" s="304">
        <f t="shared" si="10"/>
        <v>3.4674174624677141</v>
      </c>
      <c r="U10" s="306"/>
      <c r="V10" s="304">
        <f t="shared" ref="V10:X10" si="11">SUM(V22,V34,V52,V64,V76,V94)</f>
        <v>5.307793738971796</v>
      </c>
      <c r="W10" s="304">
        <f t="shared" si="11"/>
        <v>5.519425451256919</v>
      </c>
      <c r="X10" s="304">
        <f t="shared" si="11"/>
        <v>5.855428741158855</v>
      </c>
      <c r="Y10" s="306"/>
      <c r="Z10" s="304">
        <f t="shared" ref="Z10:AB10" si="12">SUM(Z22,Z34,Z52,Z64,Z76,Z94)</f>
        <v>9.9439458436813464</v>
      </c>
      <c r="AA10" s="304">
        <f t="shared" si="12"/>
        <v>10.31274444671914</v>
      </c>
      <c r="AB10" s="304">
        <f t="shared" si="12"/>
        <v>10.826254207835557</v>
      </c>
      <c r="AC10" s="306"/>
      <c r="AD10" s="304">
        <f t="shared" ref="AD10:AF10" si="13">SUM(AD22,AD34,AD52,AD64,AD76,AD94)</f>
        <v>6.6949958775776679</v>
      </c>
      <c r="AE10" s="304">
        <f t="shared" si="13"/>
        <v>7.0569245813752586</v>
      </c>
      <c r="AF10" s="304">
        <f t="shared" si="13"/>
        <v>6.3533001016764947</v>
      </c>
      <c r="AG10" s="306"/>
      <c r="AH10" s="304">
        <f t="shared" ref="AH10:AJ10" si="14">SUM(AH22,AH34,AH52,AH64,AH76,AH94)</f>
        <v>3.8220909748685159</v>
      </c>
      <c r="AI10" s="304">
        <f t="shared" si="14"/>
        <v>4.1880415391396619</v>
      </c>
      <c r="AJ10" s="304">
        <f t="shared" si="14"/>
        <v>2.937903923367625</v>
      </c>
      <c r="AK10" s="306"/>
      <c r="AL10" s="304">
        <f t="shared" ref="AL10:AN10" si="15">SUM(AL22,AL34,AL52,AL64,AL76,AL94)</f>
        <v>0.83195711990544208</v>
      </c>
      <c r="AM10" s="304">
        <f t="shared" si="15"/>
        <v>1.2407344093201331</v>
      </c>
      <c r="AN10" s="304">
        <f t="shared" si="15"/>
        <v>1.857085933885849</v>
      </c>
    </row>
    <row r="11" spans="1:40" x14ac:dyDescent="0.2">
      <c r="A11" s="13" t="str">
        <f>name!E6</f>
        <v>Associate professional occupations</v>
      </c>
      <c r="B11" s="304">
        <f>SUM(B23,B35,B53,B65,B77,B95)</f>
        <v>59.411429848505364</v>
      </c>
      <c r="C11" s="304">
        <f t="shared" si="0"/>
        <v>62.255979275480072</v>
      </c>
      <c r="D11" s="304">
        <f>SUM(D23,D35,D53,D65,D77,D95)</f>
        <v>67.524089668878744</v>
      </c>
      <c r="E11" s="304"/>
      <c r="F11" s="304">
        <f t="shared" si="1"/>
        <v>0.88787865265261767</v>
      </c>
      <c r="G11" s="304">
        <f t="shared" si="1"/>
        <v>1.0342455655117324</v>
      </c>
      <c r="H11" s="304">
        <f t="shared" si="1"/>
        <v>1.4186231361022124</v>
      </c>
      <c r="I11" s="304"/>
      <c r="J11" s="304">
        <f t="shared" si="2"/>
        <v>9.0938130502245791</v>
      </c>
      <c r="K11" s="304">
        <f t="shared" si="2"/>
        <v>10.541831166212457</v>
      </c>
      <c r="L11" s="304">
        <f t="shared" si="2"/>
        <v>13.582640952265395</v>
      </c>
      <c r="M11" s="304"/>
      <c r="N11" s="304">
        <f t="shared" si="3"/>
        <v>18.050766861758014</v>
      </c>
      <c r="O11" s="304">
        <f t="shared" si="3"/>
        <v>19.419919100821541</v>
      </c>
      <c r="P11" s="304">
        <f t="shared" si="3"/>
        <v>22.1515978876978</v>
      </c>
      <c r="Q11" s="306"/>
      <c r="R11" s="304">
        <f t="shared" ref="R11:T11" si="16">SUM(R23,R35,R53,R65,R77,R95)</f>
        <v>4.5768292375946746</v>
      </c>
      <c r="S11" s="304">
        <f t="shared" si="16"/>
        <v>4.7247729741646669</v>
      </c>
      <c r="T11" s="304">
        <f t="shared" si="16"/>
        <v>4.9265587851835191</v>
      </c>
      <c r="U11" s="306"/>
      <c r="V11" s="304">
        <f t="shared" ref="V11:X11" si="17">SUM(V23,V35,V53,V65,V77,V95)</f>
        <v>4.2339859790184162</v>
      </c>
      <c r="W11" s="304">
        <f t="shared" si="17"/>
        <v>4.1493703682006231</v>
      </c>
      <c r="X11" s="304">
        <f t="shared" si="17"/>
        <v>4.4682785004787222</v>
      </c>
      <c r="Y11" s="306"/>
      <c r="Z11" s="304">
        <f t="shared" ref="Z11:AB11" si="18">SUM(Z23,Z35,Z53,Z65,Z77,Z95)</f>
        <v>10.335590661349801</v>
      </c>
      <c r="AA11" s="304">
        <f t="shared" si="18"/>
        <v>10.30044959300244</v>
      </c>
      <c r="AB11" s="304">
        <f t="shared" si="18"/>
        <v>10.552631512658515</v>
      </c>
      <c r="AC11" s="306"/>
      <c r="AD11" s="304">
        <f t="shared" ref="AD11:AF11" si="19">SUM(AD23,AD35,AD53,AD65,AD77,AD95)</f>
        <v>7.2190630240805138</v>
      </c>
      <c r="AE11" s="304">
        <f t="shared" si="19"/>
        <v>7.1175187230223962</v>
      </c>
      <c r="AF11" s="304">
        <f t="shared" si="19"/>
        <v>6.0659708577816849</v>
      </c>
      <c r="AG11" s="306"/>
      <c r="AH11" s="304">
        <f t="shared" ref="AH11:AJ11" si="20">SUM(AH23,AH35,AH53,AH65,AH77,AH95)</f>
        <v>4.1157733898787097</v>
      </c>
      <c r="AI11" s="304">
        <f t="shared" si="20"/>
        <v>3.9101896804072944</v>
      </c>
      <c r="AJ11" s="304">
        <f t="shared" si="20"/>
        <v>2.7820869713027827</v>
      </c>
      <c r="AK11" s="306"/>
      <c r="AL11" s="304">
        <f t="shared" ref="AL11:AN11" si="21">SUM(AL23,AL35,AL53,AL65,AL77,AL95)</f>
        <v>0.89772899194803824</v>
      </c>
      <c r="AM11" s="304">
        <f t="shared" si="21"/>
        <v>1.0576821041369298</v>
      </c>
      <c r="AN11" s="304">
        <f t="shared" si="21"/>
        <v>1.5757010654081089</v>
      </c>
    </row>
    <row r="12" spans="1:40" x14ac:dyDescent="0.2">
      <c r="A12" s="13" t="str">
        <f>name!E7</f>
        <v>Administrative and secretarial occupations</v>
      </c>
      <c r="B12" s="304">
        <f t="shared" si="0"/>
        <v>42.464014982617755</v>
      </c>
      <c r="C12" s="304">
        <f t="shared" si="0"/>
        <v>42.247978838640265</v>
      </c>
      <c r="D12" s="304">
        <f t="shared" si="0"/>
        <v>38.580596994800928</v>
      </c>
      <c r="E12" s="304"/>
      <c r="F12" s="304">
        <f t="shared" si="1"/>
        <v>0.25837963587056584</v>
      </c>
      <c r="G12" s="304">
        <f t="shared" si="1"/>
        <v>0.3254629723729876</v>
      </c>
      <c r="H12" s="304">
        <f t="shared" si="1"/>
        <v>0.4777588319531646</v>
      </c>
      <c r="I12" s="304"/>
      <c r="J12" s="304">
        <f t="shared" si="2"/>
        <v>3.1059865277025418</v>
      </c>
      <c r="K12" s="304">
        <f t="shared" si="2"/>
        <v>3.9576548069070592</v>
      </c>
      <c r="L12" s="304">
        <f t="shared" si="2"/>
        <v>5.1759152342175989</v>
      </c>
      <c r="M12" s="304"/>
      <c r="N12" s="304">
        <f t="shared" si="3"/>
        <v>8.6167624444466071</v>
      </c>
      <c r="O12" s="304">
        <f t="shared" si="3"/>
        <v>10.138471311053159</v>
      </c>
      <c r="P12" s="304">
        <f t="shared" si="3"/>
        <v>12.6556781828958</v>
      </c>
      <c r="Q12" s="306"/>
      <c r="R12" s="304">
        <f t="shared" ref="R12:T12" si="22">SUM(R24,R36,R54,R66,R78,R96)</f>
        <v>3.6044275262388101</v>
      </c>
      <c r="S12" s="304">
        <f t="shared" si="22"/>
        <v>4.0784704104239333</v>
      </c>
      <c r="T12" s="304">
        <f t="shared" si="22"/>
        <v>4.8144300000382234</v>
      </c>
      <c r="U12" s="306"/>
      <c r="V12" s="304">
        <f t="shared" ref="V12:X12" si="23">SUM(V24,V36,V54,V66,V78,V96)</f>
        <v>3.1871351312830285</v>
      </c>
      <c r="W12" s="304">
        <f t="shared" si="23"/>
        <v>3.4465260744131117</v>
      </c>
      <c r="X12" s="304">
        <f t="shared" si="23"/>
        <v>3.9603433851433052</v>
      </c>
      <c r="Y12" s="306"/>
      <c r="Z12" s="304">
        <f t="shared" ref="Z12:AA12" si="24">SUM(Z24,Z36,Z54,Z66,Z78,Z96)</f>
        <v>8.6988378737533676</v>
      </c>
      <c r="AA12" s="304">
        <f t="shared" si="24"/>
        <v>8.1573398920630709</v>
      </c>
      <c r="AB12" s="304">
        <f>SUM(AB24,AB36,AB54,AB66,AB78,AB96)</f>
        <v>5.2991208648517389</v>
      </c>
      <c r="AC12" s="306"/>
      <c r="AD12" s="304">
        <f t="shared" ref="AD12:AE12" si="25">SUM(AD24,AD36,AD54,AD66,AD78,AD96)</f>
        <v>8.8793357260160359</v>
      </c>
      <c r="AE12" s="304">
        <f t="shared" si="25"/>
        <v>7.9106454552195089</v>
      </c>
      <c r="AF12" s="304">
        <f>SUM(AF24,AF36,AF54,AF66,AF78,AF96)</f>
        <v>4.5954656352530439</v>
      </c>
      <c r="AG12" s="306"/>
      <c r="AH12" s="304">
        <f t="shared" ref="AH12:AI12" si="26">SUM(AH24,AH36,AH54,AH66,AH78,AH96)</f>
        <v>4.9526515776953097</v>
      </c>
      <c r="AI12" s="304">
        <f t="shared" si="26"/>
        <v>3.284941177640027</v>
      </c>
      <c r="AJ12" s="304">
        <f>SUM(AJ24,AJ36,AJ54,AJ66,AJ78,AJ96)</f>
        <v>0.91628619812289547</v>
      </c>
      <c r="AK12" s="306"/>
      <c r="AL12" s="304">
        <f t="shared" ref="AL12:AM12" si="27">SUM(AL24,AL36,AL54,AL66,AL78,AL96)</f>
        <v>1.16049853961149</v>
      </c>
      <c r="AM12" s="304">
        <f t="shared" si="27"/>
        <v>0.94846673854740426</v>
      </c>
      <c r="AN12" s="304">
        <f>SUM(AN24,AN36,AN54,AN66,AN78,AN96)</f>
        <v>0.68559866232516331</v>
      </c>
    </row>
    <row r="13" spans="1:40" x14ac:dyDescent="0.2">
      <c r="A13" s="13" t="str">
        <f>name!E8</f>
        <v>Skilled trades occupations</v>
      </c>
      <c r="B13" s="304">
        <f t="shared" si="0"/>
        <v>32.807126691668699</v>
      </c>
      <c r="C13" s="304">
        <f t="shared" si="0"/>
        <v>34.050655619753051</v>
      </c>
      <c r="D13" s="304">
        <f t="shared" si="0"/>
        <v>33.710302649905366</v>
      </c>
      <c r="E13" s="304"/>
      <c r="F13" s="304">
        <f t="shared" si="1"/>
        <v>6.6629451795529468E-2</v>
      </c>
      <c r="G13" s="304">
        <f t="shared" si="1"/>
        <v>8.4209804945250058E-2</v>
      </c>
      <c r="H13" s="304">
        <f t="shared" si="1"/>
        <v>0.11333006797129705</v>
      </c>
      <c r="I13" s="304"/>
      <c r="J13" s="304">
        <f t="shared" si="2"/>
        <v>0.82142657569883815</v>
      </c>
      <c r="K13" s="304">
        <f t="shared" si="2"/>
        <v>1.0461981918738876</v>
      </c>
      <c r="L13" s="304">
        <f t="shared" si="2"/>
        <v>1.5624720566239036</v>
      </c>
      <c r="M13" s="304"/>
      <c r="N13" s="304">
        <f t="shared" si="3"/>
        <v>2.5501863756425811</v>
      </c>
      <c r="O13" s="304">
        <f t="shared" si="3"/>
        <v>2.9936452704053438</v>
      </c>
      <c r="P13" s="304">
        <f t="shared" si="3"/>
        <v>3.8687312685827457</v>
      </c>
      <c r="Q13" s="306"/>
      <c r="R13" s="304">
        <f t="shared" ref="R13:T13" si="28">SUM(R25,R37,R55,R67,R79,R97)</f>
        <v>1.0887270518958139</v>
      </c>
      <c r="S13" s="304">
        <f t="shared" si="28"/>
        <v>1.1968731017663889</v>
      </c>
      <c r="T13" s="304">
        <f t="shared" si="28"/>
        <v>1.5018227987966239</v>
      </c>
      <c r="U13" s="306"/>
      <c r="V13" s="304">
        <f t="shared" ref="V13:X13" si="29">SUM(V25,V37,V55,V67,V79,V97)</f>
        <v>2.1872762733903408</v>
      </c>
      <c r="W13" s="304">
        <f t="shared" si="29"/>
        <v>2.334678595523052</v>
      </c>
      <c r="X13" s="304">
        <f t="shared" si="29"/>
        <v>2.8055189968539533</v>
      </c>
      <c r="Y13" s="306"/>
      <c r="Z13" s="304">
        <f t="shared" ref="Z13:AB13" si="30">SUM(Z25,Z37,Z55,Z67,Z79,Z97)</f>
        <v>10.920051647449613</v>
      </c>
      <c r="AA13" s="304">
        <f t="shared" si="30"/>
        <v>10.937043672859753</v>
      </c>
      <c r="AB13" s="304">
        <f t="shared" si="30"/>
        <v>10.612653487847702</v>
      </c>
      <c r="AC13" s="306"/>
      <c r="AD13" s="304">
        <f t="shared" ref="AD13:AF13" si="31">SUM(AD25,AD37,AD55,AD67,AD79,AD97)</f>
        <v>8.393916041425749</v>
      </c>
      <c r="AE13" s="304">
        <f t="shared" si="31"/>
        <v>8.5070836414190723</v>
      </c>
      <c r="AF13" s="304">
        <f t="shared" si="31"/>
        <v>7.8475184946873329</v>
      </c>
      <c r="AG13" s="306"/>
      <c r="AH13" s="304">
        <f t="shared" ref="AH13:AJ13" si="32">SUM(AH25,AH37,AH55,AH67,AH79,AH97)</f>
        <v>4.8564400950151372</v>
      </c>
      <c r="AI13" s="304">
        <f t="shared" si="32"/>
        <v>5.168110266647914</v>
      </c>
      <c r="AJ13" s="304">
        <f t="shared" si="32"/>
        <v>4.3866763425422199</v>
      </c>
      <c r="AK13" s="306"/>
      <c r="AL13" s="304">
        <f t="shared" ref="AL13:AN13" si="33">SUM(AL25,AL37,AL55,AL67,AL79,AL97)</f>
        <v>1.9224731793550967</v>
      </c>
      <c r="AM13" s="304">
        <f t="shared" si="33"/>
        <v>1.7828130743123933</v>
      </c>
      <c r="AN13" s="304">
        <f t="shared" si="33"/>
        <v>1.0115791359995834</v>
      </c>
    </row>
    <row r="14" spans="1:40" x14ac:dyDescent="0.2">
      <c r="A14" s="13" t="str">
        <f>name!E9</f>
        <v>Caring, leisure and other service occupations</v>
      </c>
      <c r="B14" s="304">
        <f t="shared" si="0"/>
        <v>41.988863151260333</v>
      </c>
      <c r="C14" s="304">
        <f t="shared" si="0"/>
        <v>42.481068720636323</v>
      </c>
      <c r="D14" s="304">
        <f t="shared" si="0"/>
        <v>44.963560655718439</v>
      </c>
      <c r="E14" s="304"/>
      <c r="F14" s="304">
        <f t="shared" si="1"/>
        <v>4.910179920759479E-2</v>
      </c>
      <c r="G14" s="304">
        <f t="shared" si="1"/>
        <v>6.1434980929689464E-2</v>
      </c>
      <c r="H14" s="304">
        <f t="shared" si="1"/>
        <v>8.3070982985087916E-2</v>
      </c>
      <c r="I14" s="304"/>
      <c r="J14" s="304">
        <f t="shared" si="2"/>
        <v>1.9273420582705403</v>
      </c>
      <c r="K14" s="304">
        <f t="shared" si="2"/>
        <v>2.4819355398911167</v>
      </c>
      <c r="L14" s="304">
        <f t="shared" si="2"/>
        <v>3.2977825247806107</v>
      </c>
      <c r="M14" s="304"/>
      <c r="N14" s="304">
        <f t="shared" si="3"/>
        <v>5.8299698402180766</v>
      </c>
      <c r="O14" s="304">
        <f t="shared" si="3"/>
        <v>6.8081044106332111</v>
      </c>
      <c r="P14" s="304">
        <f t="shared" si="3"/>
        <v>8.3236520491281887</v>
      </c>
      <c r="Q14" s="306"/>
      <c r="R14" s="304">
        <f>SUM(R26,R38,R56,R68,R80,R98)</f>
        <v>4.2152661839713037</v>
      </c>
      <c r="S14" s="304">
        <f t="shared" ref="S14:T14" si="34">SUM(S26,S38,S56,S68,S80,S98)</f>
        <v>4.2426742738458136</v>
      </c>
      <c r="T14" s="304">
        <f t="shared" si="34"/>
        <v>4.6484510521862674</v>
      </c>
      <c r="U14" s="306"/>
      <c r="V14" s="304">
        <f t="shared" ref="V14:X14" si="35">SUM(V26,V38,V56,V68,V80,V98)</f>
        <v>3.0395471862513115</v>
      </c>
      <c r="W14" s="304">
        <f t="shared" si="35"/>
        <v>3.1045404519008395</v>
      </c>
      <c r="X14" s="304">
        <f t="shared" si="35"/>
        <v>3.5780838777228872</v>
      </c>
      <c r="Y14" s="306"/>
      <c r="Z14" s="304">
        <f t="shared" ref="Z14:AB14" si="36">SUM(Z26,Z38,Z56,Z68,Z80,Z98)</f>
        <v>14.404084163403853</v>
      </c>
      <c r="AA14" s="304">
        <f t="shared" si="36"/>
        <v>14.460501144010784</v>
      </c>
      <c r="AB14" s="304">
        <f t="shared" si="36"/>
        <v>15.823287555790618</v>
      </c>
      <c r="AC14" s="306"/>
      <c r="AD14" s="304">
        <f t="shared" ref="AD14:AF14" si="37">SUM(AD26,AD38,AD56,AD68,AD80,AD98)</f>
        <v>9.0981447444294083</v>
      </c>
      <c r="AE14" s="304">
        <f t="shared" si="37"/>
        <v>8.4020375425884932</v>
      </c>
      <c r="AF14" s="304">
        <f t="shared" si="37"/>
        <v>6.8023110904441459</v>
      </c>
      <c r="AG14" s="306"/>
      <c r="AH14" s="304">
        <f t="shared" ref="AH14:AJ14" si="38">SUM(AH26,AH38,AH56,AH68,AH80,AH98)</f>
        <v>2.7359508330347619</v>
      </c>
      <c r="AI14" s="304">
        <f t="shared" si="38"/>
        <v>2.3097026265866849</v>
      </c>
      <c r="AJ14" s="304">
        <f t="shared" si="38"/>
        <v>1.7788856348866973</v>
      </c>
      <c r="AK14" s="306"/>
      <c r="AL14" s="304">
        <f t="shared" ref="AL14:AN14" si="39">SUM(AL26,AL38,AL56,AL68,AL80,AL98)</f>
        <v>0.68945634247348364</v>
      </c>
      <c r="AM14" s="304">
        <f t="shared" si="39"/>
        <v>0.61013775024969108</v>
      </c>
      <c r="AN14" s="304">
        <f t="shared" si="39"/>
        <v>0.62803588779393626</v>
      </c>
    </row>
    <row r="15" spans="1:40" x14ac:dyDescent="0.2">
      <c r="A15" s="13" t="str">
        <f>name!E10</f>
        <v>Sales and customer service occupations</v>
      </c>
      <c r="B15" s="304">
        <f t="shared" si="0"/>
        <v>29.614410967464078</v>
      </c>
      <c r="C15" s="304">
        <f t="shared" si="0"/>
        <v>30.144986121929882</v>
      </c>
      <c r="D15" s="304">
        <f t="shared" si="0"/>
        <v>30.409087893952048</v>
      </c>
      <c r="E15" s="304"/>
      <c r="F15" s="304">
        <f t="shared" si="1"/>
        <v>9.7853279148681513E-2</v>
      </c>
      <c r="G15" s="304">
        <f t="shared" si="1"/>
        <v>0.11683051540186011</v>
      </c>
      <c r="H15" s="304">
        <f t="shared" si="1"/>
        <v>0.15270927514850077</v>
      </c>
      <c r="I15" s="304"/>
      <c r="J15" s="304">
        <f t="shared" si="2"/>
        <v>1.3451228812739384</v>
      </c>
      <c r="K15" s="304">
        <f t="shared" si="2"/>
        <v>1.647739696403689</v>
      </c>
      <c r="L15" s="304">
        <f t="shared" si="2"/>
        <v>2.3214044079252938</v>
      </c>
      <c r="M15" s="304"/>
      <c r="N15" s="304">
        <f t="shared" si="3"/>
        <v>4.7164915729625054</v>
      </c>
      <c r="O15" s="304">
        <f t="shared" si="3"/>
        <v>5.3112626838741459</v>
      </c>
      <c r="P15" s="304">
        <f t="shared" si="3"/>
        <v>6.7679649543655449</v>
      </c>
      <c r="Q15" s="306"/>
      <c r="R15" s="304">
        <f t="shared" ref="R15:T15" si="40">SUM(R27,R39,R57,R69,R81,R99)</f>
        <v>1.4870272736294279</v>
      </c>
      <c r="S15" s="304">
        <f t="shared" si="40"/>
        <v>1.5981248876547043</v>
      </c>
      <c r="T15" s="304">
        <f t="shared" si="40"/>
        <v>1.9324445415120195</v>
      </c>
      <c r="U15" s="306"/>
      <c r="V15" s="304">
        <f t="shared" ref="V15:X15" si="41">SUM(V27,V39,V57,V69,V81,V99)</f>
        <v>1.3265556568410115</v>
      </c>
      <c r="W15" s="304">
        <f t="shared" si="41"/>
        <v>1.3897255544279932</v>
      </c>
      <c r="X15" s="304">
        <f t="shared" si="41"/>
        <v>1.6401274835107988</v>
      </c>
      <c r="Y15" s="306"/>
      <c r="Z15" s="304">
        <f t="shared" ref="Z15:AB15" si="42">SUM(Z27,Z39,Z57,Z69,Z81,Z99)</f>
        <v>8.1187975558553855</v>
      </c>
      <c r="AA15" s="304">
        <f t="shared" si="42"/>
        <v>8.1394881729453754</v>
      </c>
      <c r="AB15" s="304">
        <f t="shared" si="42"/>
        <v>8.5230418314603913</v>
      </c>
      <c r="AC15" s="306"/>
      <c r="AD15" s="304">
        <f t="shared" ref="AD15:AF15" si="43">SUM(AD27,AD39,AD57,AD69,AD81,AD99)</f>
        <v>6.8796638562047328</v>
      </c>
      <c r="AE15" s="304">
        <f t="shared" si="43"/>
        <v>6.733675237314336</v>
      </c>
      <c r="AF15" s="304">
        <f t="shared" si="43"/>
        <v>5.7570133546926225</v>
      </c>
      <c r="AG15" s="306"/>
      <c r="AH15" s="304">
        <f t="shared" ref="AH15:AJ15" si="44">SUM(AH27,AH39,AH57,AH69,AH81,AH99)</f>
        <v>4.1491515086135031</v>
      </c>
      <c r="AI15" s="304">
        <f t="shared" si="44"/>
        <v>3.7444046333592613</v>
      </c>
      <c r="AJ15" s="304">
        <f t="shared" si="44"/>
        <v>1.9215870764899186</v>
      </c>
      <c r="AK15" s="306"/>
      <c r="AL15" s="304">
        <f t="shared" ref="AL15:AN15" si="45">SUM(AL27,AL39,AL57,AL69,AL81,AL99)</f>
        <v>1.4937473829348917</v>
      </c>
      <c r="AM15" s="304">
        <f t="shared" si="45"/>
        <v>1.4637347405485117</v>
      </c>
      <c r="AN15" s="304">
        <f t="shared" si="45"/>
        <v>1.392794968846961</v>
      </c>
    </row>
    <row r="16" spans="1:40" x14ac:dyDescent="0.2">
      <c r="A16" s="13" t="str">
        <f>name!E11</f>
        <v>Process, plant and machine operatives</v>
      </c>
      <c r="B16" s="304">
        <f t="shared" si="0"/>
        <v>16.936736103042538</v>
      </c>
      <c r="C16" s="304">
        <f t="shared" si="0"/>
        <v>17.512401714749224</v>
      </c>
      <c r="D16" s="304">
        <f t="shared" si="0"/>
        <v>17.060616924034665</v>
      </c>
      <c r="E16" s="304"/>
      <c r="F16" s="304">
        <f t="shared" si="1"/>
        <v>5.0611296264440525E-2</v>
      </c>
      <c r="G16" s="304">
        <f t="shared" si="1"/>
        <v>6.3695748799896992E-2</v>
      </c>
      <c r="H16" s="304">
        <f t="shared" si="1"/>
        <v>8.905495163272481E-2</v>
      </c>
      <c r="I16" s="304"/>
      <c r="J16" s="304">
        <f t="shared" si="2"/>
        <v>0.39438779142665176</v>
      </c>
      <c r="K16" s="304">
        <f t="shared" si="2"/>
        <v>0.48470953202323852</v>
      </c>
      <c r="L16" s="304">
        <f t="shared" si="2"/>
        <v>0.70050829017931171</v>
      </c>
      <c r="M16" s="304"/>
      <c r="N16" s="304">
        <f t="shared" si="3"/>
        <v>0.98749230446345093</v>
      </c>
      <c r="O16" s="304">
        <f t="shared" si="3"/>
        <v>1.1757752179651044</v>
      </c>
      <c r="P16" s="304">
        <f t="shared" si="3"/>
        <v>1.6449283069267395</v>
      </c>
      <c r="Q16" s="306"/>
      <c r="R16" s="304">
        <f t="shared" ref="R16:T16" si="46">SUM(R28,R40,R58,R70,R82,R100)</f>
        <v>0.45105566904536343</v>
      </c>
      <c r="S16" s="304">
        <f t="shared" si="46"/>
        <v>0.5363533650791722</v>
      </c>
      <c r="T16" s="304">
        <f t="shared" si="46"/>
        <v>0.71431214250929154</v>
      </c>
      <c r="U16" s="306"/>
      <c r="V16" s="304">
        <f t="shared" ref="V16:X16" si="47">SUM(V28,V40,V58,V70,V82,V100)</f>
        <v>0.86386695689416571</v>
      </c>
      <c r="W16" s="304">
        <f t="shared" si="47"/>
        <v>0.9419408909713245</v>
      </c>
      <c r="X16" s="304">
        <f t="shared" si="47"/>
        <v>1.1325687903748656</v>
      </c>
      <c r="Y16" s="306"/>
      <c r="Z16" s="304">
        <f t="shared" ref="Z16:AB16" si="48">SUM(Z28,Z40,Z58,Z70,Z82,Z100)</f>
        <v>4.0021776159813696</v>
      </c>
      <c r="AA16" s="304">
        <f t="shared" si="48"/>
        <v>4.3366671083425361</v>
      </c>
      <c r="AB16" s="304">
        <f t="shared" si="48"/>
        <v>4.8055888870611518</v>
      </c>
      <c r="AC16" s="306"/>
      <c r="AD16" s="304">
        <f t="shared" ref="AD16:AF16" si="49">SUM(AD28,AD40,AD58,AD70,AD82,AD100)</f>
        <v>4.845497909822889</v>
      </c>
      <c r="AE16" s="304">
        <f t="shared" si="49"/>
        <v>5.0776185424503568</v>
      </c>
      <c r="AF16" s="304">
        <f t="shared" si="49"/>
        <v>4.6888122697016792</v>
      </c>
      <c r="AG16" s="306"/>
      <c r="AH16" s="304">
        <f t="shared" ref="AH16:AJ16" si="50">SUM(AH28,AH40,AH58,AH70,AH82,AH100)</f>
        <v>3.7803404540595498</v>
      </c>
      <c r="AI16" s="304">
        <f t="shared" si="50"/>
        <v>3.5339637286628829</v>
      </c>
      <c r="AJ16" s="304">
        <f t="shared" si="50"/>
        <v>2.2442800457147727</v>
      </c>
      <c r="AK16" s="306"/>
      <c r="AL16" s="304">
        <f t="shared" ref="AL16:AN16" si="51">SUM(AL28,AL40,AL58,AL70,AL82,AL100)</f>
        <v>1.5613061050846559</v>
      </c>
      <c r="AM16" s="304">
        <f t="shared" si="51"/>
        <v>1.3616775804547097</v>
      </c>
      <c r="AN16" s="304">
        <f t="shared" si="51"/>
        <v>1.0405632399341294</v>
      </c>
    </row>
    <row r="17" spans="1:40" x14ac:dyDescent="0.2">
      <c r="A17" s="13" t="str">
        <f>name!E12</f>
        <v>Elementary occupations</v>
      </c>
      <c r="B17" s="304">
        <f t="shared" si="0"/>
        <v>41.069997952431549</v>
      </c>
      <c r="C17" s="304">
        <f t="shared" si="0"/>
        <v>41.185473587386447</v>
      </c>
      <c r="D17" s="304">
        <f t="shared" si="0"/>
        <v>40.195418127945196</v>
      </c>
      <c r="E17" s="304"/>
      <c r="F17" s="304">
        <f t="shared" si="1"/>
        <v>3.0724375851302652E-2</v>
      </c>
      <c r="G17" s="304">
        <f t="shared" si="1"/>
        <v>3.2824665160657795E-2</v>
      </c>
      <c r="H17" s="304">
        <f t="shared" si="1"/>
        <v>4.08433840360682E-2</v>
      </c>
      <c r="I17" s="304"/>
      <c r="J17" s="304">
        <f t="shared" si="2"/>
        <v>1.1106387894723317</v>
      </c>
      <c r="K17" s="304">
        <f t="shared" si="2"/>
        <v>1.3414798968516262</v>
      </c>
      <c r="L17" s="304">
        <f t="shared" si="2"/>
        <v>1.9005993240148655</v>
      </c>
      <c r="M17" s="304"/>
      <c r="N17" s="304">
        <f t="shared" si="3"/>
        <v>3.5603964116222393</v>
      </c>
      <c r="O17" s="304">
        <f t="shared" si="3"/>
        <v>4.1297456642727886</v>
      </c>
      <c r="P17" s="304">
        <f t="shared" si="3"/>
        <v>5.4567255057714972</v>
      </c>
      <c r="Q17" s="306"/>
      <c r="R17" s="304">
        <f t="shared" ref="R17:T17" si="52">SUM(R29,R41,R59,R71,R83,R101)</f>
        <v>1.8551373927585566</v>
      </c>
      <c r="S17" s="304">
        <f t="shared" si="52"/>
        <v>2.112790265079397</v>
      </c>
      <c r="T17" s="304">
        <f t="shared" si="52"/>
        <v>2.7838690202376974</v>
      </c>
      <c r="U17" s="306"/>
      <c r="V17" s="304">
        <f t="shared" ref="V17:X17" si="53">SUM(V29,V41,V59,V71,V83,V101)</f>
        <v>1.7394268110374562</v>
      </c>
      <c r="W17" s="304">
        <f t="shared" si="53"/>
        <v>2.0137162998856404</v>
      </c>
      <c r="X17" s="304">
        <f t="shared" si="53"/>
        <v>2.647455931773194</v>
      </c>
      <c r="Y17" s="306"/>
      <c r="Z17" s="304">
        <f t="shared" ref="Z17:AB17" si="54">SUM(Z29,Z41,Z59,Z71,Z83,Z101)</f>
        <v>8.1553487267890237</v>
      </c>
      <c r="AA17" s="304">
        <f t="shared" si="54"/>
        <v>7.5746068648376319</v>
      </c>
      <c r="AB17" s="304">
        <f t="shared" si="54"/>
        <v>7.5581343446155573</v>
      </c>
      <c r="AC17" s="306"/>
      <c r="AD17" s="304">
        <f t="shared" ref="AD17:AF17" si="55">SUM(AD29,AD41,AD59,AD71,AD83,AD101)</f>
        <v>11.426030020734878</v>
      </c>
      <c r="AE17" s="304">
        <f t="shared" si="55"/>
        <v>11.480524455929846</v>
      </c>
      <c r="AF17" s="304">
        <f t="shared" si="55"/>
        <v>10.413539118334224</v>
      </c>
      <c r="AG17" s="306"/>
      <c r="AH17" s="304">
        <f t="shared" ref="AH17:AJ17" si="56">SUM(AH29,AH41,AH59,AH71,AH83,AH101)</f>
        <v>9.5027979829609244</v>
      </c>
      <c r="AI17" s="304">
        <f t="shared" si="56"/>
        <v>9.4285468022390262</v>
      </c>
      <c r="AJ17" s="304">
        <f t="shared" si="56"/>
        <v>6.6609788485813386</v>
      </c>
      <c r="AK17" s="306"/>
      <c r="AL17" s="304">
        <f t="shared" ref="AL17:AN17" si="57">SUM(AL29,AL41,AL59,AL71,AL83,AL101)</f>
        <v>3.6894974412048462</v>
      </c>
      <c r="AM17" s="304">
        <f t="shared" si="57"/>
        <v>3.071238673129832</v>
      </c>
      <c r="AN17" s="304">
        <f t="shared" si="57"/>
        <v>2.7332726505807581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6.7139999999999898</v>
      </c>
      <c r="C20" s="305">
        <f>SUM(C21:C29)</f>
        <v>6.9670000000000041</v>
      </c>
      <c r="D20" s="305">
        <f>SUM(D21:D29)</f>
        <v>7.4189999999999952</v>
      </c>
      <c r="E20" s="304"/>
      <c r="F20" s="305">
        <f>SUM(F21:F29)</f>
        <v>0.10849018514458574</v>
      </c>
      <c r="G20" s="305">
        <f>SUM(G21:G29)</f>
        <v>0.12915826688007831</v>
      </c>
      <c r="H20" s="305">
        <f>SUM(H21:H29)</f>
        <v>0.17765297424786616</v>
      </c>
      <c r="I20" s="304"/>
      <c r="J20" s="305">
        <f>SUM(J21:J29)</f>
        <v>0.61673751795379339</v>
      </c>
      <c r="K20" s="305">
        <f>SUM(K21:K29)</f>
        <v>0.69168002652964844</v>
      </c>
      <c r="L20" s="305">
        <f>SUM(L21:L29)</f>
        <v>0.90071120170749464</v>
      </c>
      <c r="M20" s="304"/>
      <c r="N20" s="305">
        <f>SUM(N21:N29)</f>
        <v>1.3074788993229174</v>
      </c>
      <c r="O20" s="305">
        <f>SUM(O21:O29)</f>
        <v>1.3790184823394889</v>
      </c>
      <c r="P20" s="305">
        <f>SUM(P21:P29)</f>
        <v>1.6265854707878027</v>
      </c>
      <c r="Q20" s="306"/>
      <c r="R20" s="305">
        <f>SUM(R21:R29)</f>
        <v>0.25250377115032541</v>
      </c>
      <c r="S20" s="305">
        <f>SUM(S21:S29)</f>
        <v>0.26573457879247542</v>
      </c>
      <c r="T20" s="305">
        <f>SUM(T21:T29)</f>
        <v>0.31518297557544583</v>
      </c>
      <c r="U20" s="306"/>
      <c r="V20" s="305">
        <f>SUM(V21:V29)</f>
        <v>0.64886888622064098</v>
      </c>
      <c r="W20" s="305">
        <f>SUM(W21:W29)</f>
        <v>0.68559478982289213</v>
      </c>
      <c r="X20" s="305">
        <f>SUM(X21:X29)</f>
        <v>0.82300994686734263</v>
      </c>
      <c r="Y20" s="306"/>
      <c r="Z20" s="305">
        <f>SUM(Z21:Z29)</f>
        <v>1.2988031778139955</v>
      </c>
      <c r="AA20" s="305">
        <f>SUM(AA21:AA29)</f>
        <v>1.2795307434576182</v>
      </c>
      <c r="AB20" s="305">
        <f>SUM(AB21:AB29)</f>
        <v>1.3122133694061646</v>
      </c>
      <c r="AC20" s="306"/>
      <c r="AD20" s="305">
        <f>SUM(AD21:AD29)</f>
        <v>1.2215479282123909</v>
      </c>
      <c r="AE20" s="305">
        <f>SUM(AE21:AE29)</f>
        <v>1.2227169102132855</v>
      </c>
      <c r="AF20" s="305">
        <f>SUM(AF21:AF29)</f>
        <v>1.127193148334463</v>
      </c>
      <c r="AG20" s="306"/>
      <c r="AH20" s="305">
        <f>SUM(AH21:AH29)</f>
        <v>0.84038710638094516</v>
      </c>
      <c r="AI20" s="305">
        <f>SUM(AI21:AI29)</f>
        <v>0.78936954606751564</v>
      </c>
      <c r="AJ20" s="305">
        <f>SUM(AJ21:AJ29)</f>
        <v>0.58605637795206511</v>
      </c>
      <c r="AK20" s="306"/>
      <c r="AL20" s="305">
        <f>SUM(AL21:AL29)</f>
        <v>0.41918252780039528</v>
      </c>
      <c r="AM20" s="305">
        <f>SUM(AM21:AM29)</f>
        <v>0.52419665589700026</v>
      </c>
      <c r="AN20" s="305">
        <f>SUM(AN21:AN29)</f>
        <v>0.55039453512135061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0.88811086048079213</v>
      </c>
      <c r="C21" s="304">
        <f t="shared" ref="C21:D21" si="59">SUM(G21,K21,O21,S21,W21,AA21,AE21,AI21,AM21)</f>
        <v>0.88165503602547657</v>
      </c>
      <c r="D21" s="304">
        <f t="shared" si="59"/>
        <v>0.96790182492536114</v>
      </c>
      <c r="E21" s="304"/>
      <c r="F21" s="304">
        <v>2.7667113402582034E-2</v>
      </c>
      <c r="G21" s="304">
        <v>3.0580278122886211E-2</v>
      </c>
      <c r="H21" s="304">
        <v>3.9668030443357823E-2</v>
      </c>
      <c r="I21" s="304"/>
      <c r="J21" s="304">
        <v>0.18732779831064506</v>
      </c>
      <c r="K21" s="304">
        <v>0.1860262078087804</v>
      </c>
      <c r="L21" s="304">
        <v>0.21962493120360921</v>
      </c>
      <c r="M21" s="304"/>
      <c r="N21" s="304">
        <v>0.2189468884226817</v>
      </c>
      <c r="O21" s="304">
        <v>0.20500150400866227</v>
      </c>
      <c r="P21" s="304">
        <v>0.22837776988825312</v>
      </c>
      <c r="Q21" s="306"/>
      <c r="R21" s="304">
        <v>3.0518311853909491E-2</v>
      </c>
      <c r="S21" s="304">
        <v>2.8838456009061292E-2</v>
      </c>
      <c r="T21" s="304">
        <v>3.0337973560888524E-2</v>
      </c>
      <c r="U21" s="306"/>
      <c r="V21" s="304">
        <v>5.7117386755473502E-2</v>
      </c>
      <c r="W21" s="304">
        <v>4.788632412345737E-2</v>
      </c>
      <c r="X21" s="304">
        <v>4.7756348362950202E-2</v>
      </c>
      <c r="Y21" s="306"/>
      <c r="Z21" s="304">
        <v>0.12564747506767682</v>
      </c>
      <c r="AA21" s="304">
        <v>0.12879129840526987</v>
      </c>
      <c r="AB21" s="304">
        <v>0.15488170151324107</v>
      </c>
      <c r="AC21" s="306"/>
      <c r="AD21" s="304">
        <v>0.12113716837066225</v>
      </c>
      <c r="AE21" s="304">
        <v>0.1192104133682159</v>
      </c>
      <c r="AF21" s="304">
        <v>0.10347780127548825</v>
      </c>
      <c r="AG21" s="306"/>
      <c r="AH21" s="304">
        <v>7.2026669924350764E-2</v>
      </c>
      <c r="AI21" s="304">
        <v>6.7256407048150446E-2</v>
      </c>
      <c r="AJ21" s="304">
        <v>4.9974410859214662E-2</v>
      </c>
      <c r="AK21" s="306"/>
      <c r="AL21" s="304">
        <v>4.772204837281048E-2</v>
      </c>
      <c r="AM21" s="304">
        <v>6.8064147130992722E-2</v>
      </c>
      <c r="AN21" s="304">
        <v>9.3802857818358371E-2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1.0670174049784265</v>
      </c>
      <c r="C22" s="304">
        <f t="shared" ref="C22:C29" si="61">SUM(G22,K22,O22,S22,W22,AA22,AE22,AI22,AM22)</f>
        <v>1.2257437270902392</v>
      </c>
      <c r="D22" s="304">
        <f t="shared" ref="D22:D29" si="62">SUM(H22,L22,P22,T22,X22,AB22,AF22,AJ22,AN22)</f>
        <v>1.4366600474182571</v>
      </c>
      <c r="E22" s="304"/>
      <c r="F22" s="304">
        <v>4.938391169907997E-2</v>
      </c>
      <c r="G22" s="304">
        <v>6.288807836880668E-2</v>
      </c>
      <c r="H22" s="304">
        <v>8.8449055992527004E-2</v>
      </c>
      <c r="I22" s="304"/>
      <c r="J22" s="304">
        <v>0.22333191827336271</v>
      </c>
      <c r="K22" s="304">
        <v>0.27593533157798655</v>
      </c>
      <c r="L22" s="304">
        <v>0.36842690610082296</v>
      </c>
      <c r="M22" s="304"/>
      <c r="N22" s="304">
        <v>0.34109678004869437</v>
      </c>
      <c r="O22" s="304">
        <v>0.373074955503711</v>
      </c>
      <c r="P22" s="304">
        <v>0.40595153623180524</v>
      </c>
      <c r="Q22" s="306"/>
      <c r="R22" s="304">
        <v>3.435496975596955E-2</v>
      </c>
      <c r="S22" s="304">
        <v>3.7835084327694196E-2</v>
      </c>
      <c r="T22" s="304">
        <v>4.3581209965822293E-2</v>
      </c>
      <c r="U22" s="306"/>
      <c r="V22" s="304">
        <v>0.15258661043584518</v>
      </c>
      <c r="W22" s="304">
        <v>0.1712278455568865</v>
      </c>
      <c r="X22" s="304">
        <v>0.19745719645270343</v>
      </c>
      <c r="Y22" s="306"/>
      <c r="Z22" s="304">
        <v>0.1007008806740306</v>
      </c>
      <c r="AA22" s="304">
        <v>0.10174589877653328</v>
      </c>
      <c r="AB22" s="304">
        <v>9.1342672605068578E-2</v>
      </c>
      <c r="AC22" s="306"/>
      <c r="AD22" s="304">
        <v>8.0926668934079918E-2</v>
      </c>
      <c r="AE22" s="304">
        <v>8.8520105367487292E-2</v>
      </c>
      <c r="AF22" s="304">
        <v>0.10319544094880624</v>
      </c>
      <c r="AG22" s="306"/>
      <c r="AH22" s="304">
        <v>5.5866822248214848E-2</v>
      </c>
      <c r="AI22" s="304">
        <v>6.3224160932356624E-2</v>
      </c>
      <c r="AJ22" s="304">
        <v>5.6035109990516613E-2</v>
      </c>
      <c r="AK22" s="306"/>
      <c r="AL22" s="304">
        <v>2.8768842909149279E-2</v>
      </c>
      <c r="AM22" s="304">
        <v>5.1292266678776711E-2</v>
      </c>
      <c r="AN22" s="304">
        <v>8.2220919130184936E-2</v>
      </c>
    </row>
    <row r="23" spans="1:40" x14ac:dyDescent="0.2">
      <c r="A23" s="13" t="str">
        <f t="shared" si="58"/>
        <v>Associate professional occupations</v>
      </c>
      <c r="B23" s="304">
        <f t="shared" si="60"/>
        <v>0.77378877998495532</v>
      </c>
      <c r="C23" s="304">
        <f t="shared" si="61"/>
        <v>0.77040127224102517</v>
      </c>
      <c r="D23" s="304">
        <f t="shared" si="62"/>
        <v>0.86007387059736373</v>
      </c>
      <c r="E23" s="304"/>
      <c r="F23" s="304">
        <v>1.496480524359421E-2</v>
      </c>
      <c r="G23" s="304">
        <v>1.6505216184039388E-2</v>
      </c>
      <c r="H23" s="304">
        <v>2.3885518452175066E-2</v>
      </c>
      <c r="I23" s="304"/>
      <c r="J23" s="304">
        <v>9.043240984905733E-2</v>
      </c>
      <c r="K23" s="304">
        <v>9.6833774064597117E-2</v>
      </c>
      <c r="L23" s="304">
        <v>0.11441328744035473</v>
      </c>
      <c r="M23" s="304"/>
      <c r="N23" s="304">
        <v>0.217007335987419</v>
      </c>
      <c r="O23" s="304">
        <v>0.21286225680273288</v>
      </c>
      <c r="P23" s="304">
        <v>0.23769100923321618</v>
      </c>
      <c r="Q23" s="306"/>
      <c r="R23" s="304">
        <v>2.2742933258331335E-2</v>
      </c>
      <c r="S23" s="304">
        <v>2.2795434705937104E-2</v>
      </c>
      <c r="T23" s="304">
        <v>2.7848654044171164E-2</v>
      </c>
      <c r="U23" s="306"/>
      <c r="V23" s="304">
        <v>0.11483856829145768</v>
      </c>
      <c r="W23" s="304">
        <v>0.11940513133695692</v>
      </c>
      <c r="X23" s="304">
        <v>0.14893327757622024</v>
      </c>
      <c r="Y23" s="306"/>
      <c r="Z23" s="304">
        <v>0.14979046834654311</v>
      </c>
      <c r="AA23" s="304">
        <v>0.13251494182513768</v>
      </c>
      <c r="AB23" s="304">
        <v>0.13157044625172809</v>
      </c>
      <c r="AC23" s="306"/>
      <c r="AD23" s="304">
        <v>7.2126473073326855E-2</v>
      </c>
      <c r="AE23" s="304">
        <v>5.9489718754046225E-2</v>
      </c>
      <c r="AF23" s="304">
        <v>4.7652799697849246E-2</v>
      </c>
      <c r="AG23" s="306"/>
      <c r="AH23" s="304">
        <v>6.5354469321732403E-2</v>
      </c>
      <c r="AI23" s="304">
        <v>6.996522036339102E-2</v>
      </c>
      <c r="AJ23" s="304">
        <v>5.9825132699232397E-2</v>
      </c>
      <c r="AK23" s="306"/>
      <c r="AL23" s="304">
        <v>2.6531316613493425E-2</v>
      </c>
      <c r="AM23" s="304">
        <v>4.0029578204186934E-2</v>
      </c>
      <c r="AN23" s="304">
        <v>6.8253745202416574E-2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0.48251330885888966</v>
      </c>
      <c r="C24" s="304">
        <f t="shared" si="61"/>
        <v>0.44908166257061655</v>
      </c>
      <c r="D24" s="304">
        <f t="shared" si="62"/>
        <v>0.41193980122375357</v>
      </c>
      <c r="E24" s="304"/>
      <c r="F24" s="304">
        <v>1.6949897524381008E-3</v>
      </c>
      <c r="G24" s="304">
        <v>1.9583578057672611E-3</v>
      </c>
      <c r="H24" s="304">
        <v>4.1735417587670538E-3</v>
      </c>
      <c r="I24" s="304"/>
      <c r="J24" s="304">
        <v>3.5168376172575067E-2</v>
      </c>
      <c r="K24" s="304">
        <v>4.2835305671354497E-2</v>
      </c>
      <c r="L24" s="304">
        <v>7.7583367433329609E-2</v>
      </c>
      <c r="M24" s="304"/>
      <c r="N24" s="304">
        <v>9.0581336129340398E-2</v>
      </c>
      <c r="O24" s="304">
        <v>9.4254611655858939E-2</v>
      </c>
      <c r="P24" s="304">
        <v>0.10455951171945435</v>
      </c>
      <c r="Q24" s="306"/>
      <c r="R24" s="304">
        <v>1.6509909389663447E-2</v>
      </c>
      <c r="S24" s="304">
        <v>1.483149150097569E-2</v>
      </c>
      <c r="T24" s="304">
        <v>1.5631154951090607E-2</v>
      </c>
      <c r="U24" s="306"/>
      <c r="V24" s="304">
        <v>4.7149521610983028E-2</v>
      </c>
      <c r="W24" s="304">
        <v>4.571677268967473E-2</v>
      </c>
      <c r="X24" s="304">
        <v>4.7542104538504555E-2</v>
      </c>
      <c r="Y24" s="306"/>
      <c r="Z24" s="304">
        <v>0.1071033766375695</v>
      </c>
      <c r="AA24" s="304">
        <v>8.5422299975806748E-2</v>
      </c>
      <c r="AB24" s="304">
        <v>5.2577614680141611E-2</v>
      </c>
      <c r="AC24" s="306"/>
      <c r="AD24" s="304">
        <v>8.6111260755031546E-2</v>
      </c>
      <c r="AE24" s="304">
        <v>7.0720361403162596E-2</v>
      </c>
      <c r="AF24" s="304">
        <v>4.586894025986217E-2</v>
      </c>
      <c r="AG24" s="306"/>
      <c r="AH24" s="304">
        <v>6.6568259910217378E-2</v>
      </c>
      <c r="AI24" s="304">
        <v>5.4100505112003358E-2</v>
      </c>
      <c r="AJ24" s="304">
        <v>2.8196306289536517E-2</v>
      </c>
      <c r="AK24" s="306"/>
      <c r="AL24" s="304">
        <v>3.1626278501071123E-2</v>
      </c>
      <c r="AM24" s="304">
        <v>3.9241956756012726E-2</v>
      </c>
      <c r="AN24" s="304">
        <v>3.5807259593067138E-2</v>
      </c>
    </row>
    <row r="25" spans="1:40" x14ac:dyDescent="0.2">
      <c r="A25" s="13" t="str">
        <f t="shared" si="58"/>
        <v>Skilled trades occupations</v>
      </c>
      <c r="B25" s="304">
        <f t="shared" si="60"/>
        <v>1.6448125592618947</v>
      </c>
      <c r="C25" s="304">
        <f t="shared" si="61"/>
        <v>1.6353817423779125</v>
      </c>
      <c r="D25" s="304">
        <f t="shared" si="62"/>
        <v>1.6601796970368741</v>
      </c>
      <c r="E25" s="304"/>
      <c r="F25" s="304">
        <v>9.9728192473900971E-3</v>
      </c>
      <c r="G25" s="304">
        <v>1.188170508365839E-2</v>
      </c>
      <c r="H25" s="304">
        <v>1.4490164649184784E-2</v>
      </c>
      <c r="I25" s="304"/>
      <c r="J25" s="304">
        <v>3.8016284976941567E-2</v>
      </c>
      <c r="K25" s="304">
        <v>4.1570110492741119E-2</v>
      </c>
      <c r="L25" s="304">
        <v>6.244076209238817E-2</v>
      </c>
      <c r="M25" s="304"/>
      <c r="N25" s="304">
        <v>0.2840189241122319</v>
      </c>
      <c r="O25" s="304">
        <v>0.32426388579527682</v>
      </c>
      <c r="P25" s="304">
        <v>0.44869183716103234</v>
      </c>
      <c r="Q25" s="306"/>
      <c r="R25" s="304">
        <v>7.0849919996945496E-2</v>
      </c>
      <c r="S25" s="304">
        <v>6.9712304280665882E-2</v>
      </c>
      <c r="T25" s="304">
        <v>8.3637743213966248E-2</v>
      </c>
      <c r="U25" s="306"/>
      <c r="V25" s="304">
        <v>0.17887915467361074</v>
      </c>
      <c r="W25" s="304">
        <v>0.18709079869614623</v>
      </c>
      <c r="X25" s="304">
        <v>0.24747708701163426</v>
      </c>
      <c r="Y25" s="306"/>
      <c r="Z25" s="304">
        <v>0.37677238619665132</v>
      </c>
      <c r="AA25" s="304">
        <v>0.33019578756919254</v>
      </c>
      <c r="AB25" s="304">
        <v>0.279826493985942</v>
      </c>
      <c r="AC25" s="306"/>
      <c r="AD25" s="304">
        <v>0.35928913256801914</v>
      </c>
      <c r="AE25" s="304">
        <v>0.35676436528174044</v>
      </c>
      <c r="AF25" s="304">
        <v>0.3397801531668399</v>
      </c>
      <c r="AG25" s="306"/>
      <c r="AH25" s="304">
        <v>0.21097370789464187</v>
      </c>
      <c r="AI25" s="304">
        <v>0.19301006373189294</v>
      </c>
      <c r="AJ25" s="304">
        <v>0.1364378589428083</v>
      </c>
      <c r="AK25" s="306"/>
      <c r="AL25" s="304">
        <v>0.11604022959546259</v>
      </c>
      <c r="AM25" s="304">
        <v>0.12089272144659796</v>
      </c>
      <c r="AN25" s="304">
        <v>4.7397596813077987E-2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0.21141714733155925</v>
      </c>
      <c r="C26" s="304">
        <f t="shared" si="61"/>
        <v>0.20949495536955787</v>
      </c>
      <c r="D26" s="304">
        <f t="shared" si="62"/>
        <v>0.21868670237690838</v>
      </c>
      <c r="E26" s="304"/>
      <c r="F26" s="304">
        <v>1.1918735149460691E-3</v>
      </c>
      <c r="G26" s="304">
        <v>1.3005473380151562E-3</v>
      </c>
      <c r="H26" s="304">
        <v>1.5676796771893172E-3</v>
      </c>
      <c r="I26" s="304"/>
      <c r="J26" s="304">
        <v>8.9343157279152315E-3</v>
      </c>
      <c r="K26" s="304">
        <v>1.022726362721821E-2</v>
      </c>
      <c r="L26" s="304">
        <v>1.1556020160088864E-2</v>
      </c>
      <c r="M26" s="304"/>
      <c r="N26" s="304">
        <v>5.631358534127015E-2</v>
      </c>
      <c r="O26" s="304">
        <v>5.7551931033958705E-2</v>
      </c>
      <c r="P26" s="304">
        <v>5.5105244662067863E-2</v>
      </c>
      <c r="Q26" s="306"/>
      <c r="R26" s="304">
        <v>1.6151780132844837E-2</v>
      </c>
      <c r="S26" s="304">
        <v>1.8317390022658905E-2</v>
      </c>
      <c r="T26" s="304">
        <v>2.3167764551590943E-2</v>
      </c>
      <c r="U26" s="306"/>
      <c r="V26" s="304">
        <v>1.2292754762569913E-2</v>
      </c>
      <c r="W26" s="304">
        <v>1.0865783534800898E-2</v>
      </c>
      <c r="X26" s="304">
        <v>1.0998706637298582E-2</v>
      </c>
      <c r="Y26" s="306"/>
      <c r="Z26" s="304">
        <v>2.9540872076975859E-2</v>
      </c>
      <c r="AA26" s="304">
        <v>2.9127776251382881E-2</v>
      </c>
      <c r="AB26" s="304">
        <v>3.5495278236370685E-2</v>
      </c>
      <c r="AC26" s="306"/>
      <c r="AD26" s="304">
        <v>2.911042119070895E-2</v>
      </c>
      <c r="AE26" s="304">
        <v>2.3246993384925488E-2</v>
      </c>
      <c r="AF26" s="304">
        <v>2.0040102680723228E-2</v>
      </c>
      <c r="AG26" s="306"/>
      <c r="AH26" s="304">
        <v>3.824811729891435E-2</v>
      </c>
      <c r="AI26" s="304">
        <v>3.8396892428183838E-2</v>
      </c>
      <c r="AJ26" s="304">
        <v>3.7894001298455528E-2</v>
      </c>
      <c r="AK26" s="306"/>
      <c r="AL26" s="304">
        <v>1.9633427285413892E-2</v>
      </c>
      <c r="AM26" s="304">
        <v>2.0460377748413798E-2</v>
      </c>
      <c r="AN26" s="304">
        <v>2.2861904473123373E-2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0.30965605688120384</v>
      </c>
      <c r="C27" s="304">
        <f t="shared" si="61"/>
        <v>0.30553942960141145</v>
      </c>
      <c r="D27" s="304">
        <f t="shared" si="62"/>
        <v>0.32820392925193825</v>
      </c>
      <c r="E27" s="304"/>
      <c r="F27" s="304">
        <v>3.4488464059562003E-3</v>
      </c>
      <c r="G27" s="304">
        <v>3.8342155114204374E-3</v>
      </c>
      <c r="H27" s="304">
        <v>5.1146722188084364E-3</v>
      </c>
      <c r="I27" s="304"/>
      <c r="J27" s="304">
        <v>1.5873265671925003E-2</v>
      </c>
      <c r="K27" s="304">
        <v>1.7202138197375864E-2</v>
      </c>
      <c r="L27" s="304">
        <v>1.9901951710241738E-2</v>
      </c>
      <c r="M27" s="304"/>
      <c r="N27" s="304">
        <v>5.1066105425048747E-2</v>
      </c>
      <c r="O27" s="304">
        <v>5.2923722170143864E-2</v>
      </c>
      <c r="P27" s="304">
        <v>7.2285994157833461E-2</v>
      </c>
      <c r="Q27" s="306"/>
      <c r="R27" s="304">
        <v>3.0732975037570671E-2</v>
      </c>
      <c r="S27" s="304">
        <v>2.8869051451134723E-2</v>
      </c>
      <c r="T27" s="304">
        <v>3.9175961575684343E-2</v>
      </c>
      <c r="U27" s="306"/>
      <c r="V27" s="304">
        <v>2.296466406737133E-2</v>
      </c>
      <c r="W27" s="304">
        <v>2.1327997047745049E-2</v>
      </c>
      <c r="X27" s="304">
        <v>2.2929293941373968E-2</v>
      </c>
      <c r="Y27" s="306"/>
      <c r="Z27" s="304">
        <v>6.9163864296838615E-2</v>
      </c>
      <c r="AA27" s="304">
        <v>6.9683501303961295E-2</v>
      </c>
      <c r="AB27" s="304">
        <v>8.1382683648395598E-2</v>
      </c>
      <c r="AC27" s="306"/>
      <c r="AD27" s="304">
        <v>4.4550533703654242E-2</v>
      </c>
      <c r="AE27" s="304">
        <v>4.2717804940624965E-2</v>
      </c>
      <c r="AF27" s="304">
        <v>4.0236226992576937E-2</v>
      </c>
      <c r="AG27" s="306"/>
      <c r="AH27" s="304">
        <v>5.2882586345558931E-2</v>
      </c>
      <c r="AI27" s="304">
        <v>4.6556310199610526E-2</v>
      </c>
      <c r="AJ27" s="304">
        <v>2.8275185930642023E-2</v>
      </c>
      <c r="AK27" s="306"/>
      <c r="AL27" s="304">
        <v>1.8973215927280105E-2</v>
      </c>
      <c r="AM27" s="304">
        <v>2.2424688779394714E-2</v>
      </c>
      <c r="AN27" s="304">
        <v>1.8901959076381723E-2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0.63733641426124721</v>
      </c>
      <c r="C28" s="304">
        <f t="shared" si="61"/>
        <v>0.67670516971649319</v>
      </c>
      <c r="D28" s="304">
        <f t="shared" si="62"/>
        <v>0.74679204095356799</v>
      </c>
      <c r="E28" s="304"/>
      <c r="F28" s="304">
        <v>1.3933558413491913E-4</v>
      </c>
      <c r="G28" s="304">
        <v>1.835319895515257E-4</v>
      </c>
      <c r="H28" s="304">
        <v>2.7382155637868449E-4</v>
      </c>
      <c r="I28" s="304"/>
      <c r="J28" s="304">
        <v>1.0320643256142429E-2</v>
      </c>
      <c r="K28" s="304">
        <v>1.1536566105505146E-2</v>
      </c>
      <c r="L28" s="304">
        <v>1.4625956521510599E-2</v>
      </c>
      <c r="M28" s="304"/>
      <c r="N28" s="304">
        <v>2.9976101462443113E-2</v>
      </c>
      <c r="O28" s="304">
        <v>3.4750637958146917E-2</v>
      </c>
      <c r="P28" s="304">
        <v>4.4793517452795327E-2</v>
      </c>
      <c r="Q28" s="306"/>
      <c r="R28" s="304">
        <v>1.0520106416699865E-2</v>
      </c>
      <c r="S28" s="304">
        <v>1.0986736367793976E-2</v>
      </c>
      <c r="T28" s="304">
        <v>1.388879216512815E-2</v>
      </c>
      <c r="U28" s="306"/>
      <c r="V28" s="304">
        <v>2.2002870270096727E-2</v>
      </c>
      <c r="W28" s="304">
        <v>2.2472480593333607E-2</v>
      </c>
      <c r="X28" s="304">
        <v>2.5161024942497279E-2</v>
      </c>
      <c r="Y28" s="306"/>
      <c r="Z28" s="304">
        <v>0.19289861134588376</v>
      </c>
      <c r="AA28" s="304">
        <v>0.21992581879995543</v>
      </c>
      <c r="AB28" s="304">
        <v>0.3029766947918594</v>
      </c>
      <c r="AC28" s="306"/>
      <c r="AD28" s="304">
        <v>0.1998821317469156</v>
      </c>
      <c r="AE28" s="304">
        <v>0.20871259525116059</v>
      </c>
      <c r="AF28" s="304">
        <v>0.21434261163379806</v>
      </c>
      <c r="AG28" s="306"/>
      <c r="AH28" s="304">
        <v>9.3013292549778026E-2</v>
      </c>
      <c r="AI28" s="304">
        <v>8.0233894239471665E-2</v>
      </c>
      <c r="AJ28" s="304">
        <v>4.5521894822590531E-2</v>
      </c>
      <c r="AK28" s="306"/>
      <c r="AL28" s="304">
        <v>7.8583321629152741E-2</v>
      </c>
      <c r="AM28" s="304">
        <v>8.7902908411574346E-2</v>
      </c>
      <c r="AN28" s="304">
        <v>8.5207727067009992E-2</v>
      </c>
    </row>
    <row r="29" spans="1:40" x14ac:dyDescent="0.2">
      <c r="A29" s="13" t="str">
        <f t="shared" si="58"/>
        <v>Elementary occupations</v>
      </c>
      <c r="B29" s="304">
        <f t="shared" si="60"/>
        <v>0.69934746796102121</v>
      </c>
      <c r="C29" s="304">
        <f t="shared" si="61"/>
        <v>0.81299700500727068</v>
      </c>
      <c r="D29" s="304">
        <f t="shared" si="62"/>
        <v>0.78856208621597057</v>
      </c>
      <c r="E29" s="304"/>
      <c r="F29" s="304">
        <v>2.649029446411664E-5</v>
      </c>
      <c r="G29" s="304">
        <v>2.6336475933258112E-5</v>
      </c>
      <c r="H29" s="304">
        <v>3.0489499478010502E-5</v>
      </c>
      <c r="I29" s="304"/>
      <c r="J29" s="304">
        <v>7.3325057152289182E-3</v>
      </c>
      <c r="K29" s="304">
        <v>9.5133289840894537E-3</v>
      </c>
      <c r="L29" s="304">
        <v>1.2138019045148836E-2</v>
      </c>
      <c r="M29" s="304"/>
      <c r="N29" s="304">
        <v>1.8471842393788015E-2</v>
      </c>
      <c r="O29" s="304">
        <v>2.4334977410997521E-2</v>
      </c>
      <c r="P29" s="304">
        <v>2.9129050281344552E-2</v>
      </c>
      <c r="Q29" s="306"/>
      <c r="R29" s="304">
        <v>2.0122865308390716E-2</v>
      </c>
      <c r="S29" s="304">
        <v>3.3548630126553639E-2</v>
      </c>
      <c r="T29" s="304">
        <v>3.7913721547103561E-2</v>
      </c>
      <c r="U29" s="306"/>
      <c r="V29" s="304">
        <v>4.103735535323292E-2</v>
      </c>
      <c r="W29" s="304">
        <v>5.960165624389082E-2</v>
      </c>
      <c r="X29" s="304">
        <v>7.4754907404160048E-2</v>
      </c>
      <c r="Y29" s="306"/>
      <c r="Z29" s="304">
        <v>0.14718524317182596</v>
      </c>
      <c r="AA29" s="304">
        <v>0.18212342055037847</v>
      </c>
      <c r="AB29" s="304">
        <v>0.18215978369341762</v>
      </c>
      <c r="AC29" s="306"/>
      <c r="AD29" s="304">
        <v>0.22841413786999226</v>
      </c>
      <c r="AE29" s="304">
        <v>0.25333455246192199</v>
      </c>
      <c r="AF29" s="304">
        <v>0.21259907167851891</v>
      </c>
      <c r="AG29" s="306"/>
      <c r="AH29" s="304">
        <v>0.18545318088753665</v>
      </c>
      <c r="AI29" s="304">
        <v>0.17662609201245522</v>
      </c>
      <c r="AJ29" s="304">
        <v>0.14389647711906856</v>
      </c>
      <c r="AK29" s="306"/>
      <c r="AL29" s="304">
        <v>5.1303846966561595E-2</v>
      </c>
      <c r="AM29" s="304">
        <v>7.3888010741050364E-2</v>
      </c>
      <c r="AN29" s="304">
        <v>9.5940565947730594E-2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27.745000000000022</v>
      </c>
      <c r="C32" s="305">
        <f>SUM(C33:C41)</f>
        <v>26.497000000000011</v>
      </c>
      <c r="D32" s="305">
        <f>SUM(D33:D41)</f>
        <v>23.709999999999994</v>
      </c>
      <c r="E32" s="304"/>
      <c r="F32" s="305">
        <f>SUM(F33:F41)</f>
        <v>0.46571056411489425</v>
      </c>
      <c r="G32" s="305">
        <f>SUM(G33:G41)</f>
        <v>0.4775828577423159</v>
      </c>
      <c r="H32" s="305">
        <f>SUM(H33:H41)</f>
        <v>0.51827562502230795</v>
      </c>
      <c r="I32" s="304"/>
      <c r="J32" s="305">
        <f>SUM(J33:J41)</f>
        <v>2.5429644206316029</v>
      </c>
      <c r="K32" s="305">
        <f>SUM(K33:K41)</f>
        <v>2.7294024057051804</v>
      </c>
      <c r="L32" s="305">
        <f>SUM(L33:L41)</f>
        <v>3.1254558612733456</v>
      </c>
      <c r="M32" s="304"/>
      <c r="N32" s="305">
        <f>SUM(N33:N41)</f>
        <v>5.4567074216038103</v>
      </c>
      <c r="O32" s="305">
        <f>SUM(O33:O41)</f>
        <v>5.3421190207374636</v>
      </c>
      <c r="P32" s="305">
        <f>SUM(P33:P41)</f>
        <v>5.2730569660413087</v>
      </c>
      <c r="Q32" s="306"/>
      <c r="R32" s="305">
        <f>SUM(R33:R41)</f>
        <v>1.2795434866950004</v>
      </c>
      <c r="S32" s="305">
        <f>SUM(S33:S41)</f>
        <v>1.2846388644193616</v>
      </c>
      <c r="T32" s="305">
        <f>SUM(T33:T41)</f>
        <v>1.3526797093561602</v>
      </c>
      <c r="U32" s="306"/>
      <c r="V32" s="305">
        <f>SUM(V33:V41)</f>
        <v>2.7766974385367296</v>
      </c>
      <c r="W32" s="305">
        <f>SUM(W33:W41)</f>
        <v>2.6265325261154491</v>
      </c>
      <c r="X32" s="305">
        <f>SUM(X33:X41)</f>
        <v>2.5054978907460428</v>
      </c>
      <c r="Y32" s="306"/>
      <c r="Z32" s="305">
        <f>SUM(Z33:Z41)</f>
        <v>6.1899582635114578</v>
      </c>
      <c r="AA32" s="305">
        <f>SUM(AA33:AA41)</f>
        <v>5.8248883237897182</v>
      </c>
      <c r="AB32" s="305">
        <f>SUM(AB33:AB41)</f>
        <v>5.0468161810792553</v>
      </c>
      <c r="AC32" s="306"/>
      <c r="AD32" s="305">
        <f>SUM(AD33:AD41)</f>
        <v>4.8499317408425311</v>
      </c>
      <c r="AE32" s="305">
        <f>SUM(AE33:AE41)</f>
        <v>4.5056757582764977</v>
      </c>
      <c r="AF32" s="305">
        <f>SUM(AF33:AF41)</f>
        <v>3.3409569195013882</v>
      </c>
      <c r="AG32" s="306"/>
      <c r="AH32" s="305">
        <f>SUM(AH33:AH41)</f>
        <v>3.1948925030074333</v>
      </c>
      <c r="AI32" s="305">
        <f>SUM(AI33:AI41)</f>
        <v>2.8441931304725285</v>
      </c>
      <c r="AJ32" s="305">
        <f>SUM(AJ33:AJ41)</f>
        <v>1.7132600569876626</v>
      </c>
      <c r="AK32" s="306"/>
      <c r="AL32" s="305">
        <f>SUM(AL33:AL41)</f>
        <v>0.98859416105656139</v>
      </c>
      <c r="AM32" s="305">
        <f>SUM(AM33:AM41)</f>
        <v>0.86196711274149407</v>
      </c>
      <c r="AN32" s="305">
        <f>SUM(AN33:AN41)</f>
        <v>0.83400078999252258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4.7777234471524661</v>
      </c>
      <c r="C33" s="304">
        <f t="shared" ref="C33:C41" si="64">SUM(G33,K33,O33,S33,W33,AA33,AE33,AI33,AM33)</f>
        <v>4.1118616958438805</v>
      </c>
      <c r="D33" s="304">
        <f t="shared" ref="D33:D40" si="65">SUM(H33,L33,P33,T33,X33,AB33,AF33,AJ33,AN33)</f>
        <v>3.8174003506277421</v>
      </c>
      <c r="E33" s="304"/>
      <c r="F33" s="304">
        <v>7.4833332575422601E-2</v>
      </c>
      <c r="G33" s="304">
        <v>6.095179294165759E-2</v>
      </c>
      <c r="H33" s="304">
        <v>5.7576752785977937E-2</v>
      </c>
      <c r="I33" s="304"/>
      <c r="J33" s="304">
        <v>0.57021368660231952</v>
      </c>
      <c r="K33" s="304">
        <v>0.52700524795115378</v>
      </c>
      <c r="L33" s="304">
        <v>0.5707907849630155</v>
      </c>
      <c r="M33" s="304"/>
      <c r="N33" s="304">
        <v>1.3668045282453545</v>
      </c>
      <c r="O33" s="304">
        <v>1.205694956897601</v>
      </c>
      <c r="P33" s="304">
        <v>1.18309430344063</v>
      </c>
      <c r="Q33" s="306"/>
      <c r="R33" s="304">
        <v>0.28708723150948817</v>
      </c>
      <c r="S33" s="304">
        <v>0.25640692364084744</v>
      </c>
      <c r="T33" s="304">
        <v>0.26407396994112914</v>
      </c>
      <c r="U33" s="306"/>
      <c r="V33" s="304">
        <v>0.6580433344022778</v>
      </c>
      <c r="W33" s="304">
        <v>0.55724895169535582</v>
      </c>
      <c r="X33" s="304">
        <v>0.53321335582883123</v>
      </c>
      <c r="Y33" s="306"/>
      <c r="Z33" s="304">
        <v>0.7942269500938326</v>
      </c>
      <c r="AA33" s="304">
        <v>0.63826301204014235</v>
      </c>
      <c r="AB33" s="304">
        <v>0.52034952235531406</v>
      </c>
      <c r="AC33" s="306"/>
      <c r="AD33" s="304">
        <v>0.6001067285276861</v>
      </c>
      <c r="AE33" s="304">
        <v>0.48736865312409205</v>
      </c>
      <c r="AF33" s="304">
        <v>0.3670877246172769</v>
      </c>
      <c r="AG33" s="306"/>
      <c r="AH33" s="304">
        <v>0.33161194194209787</v>
      </c>
      <c r="AI33" s="304">
        <v>0.26288329157408247</v>
      </c>
      <c r="AJ33" s="304">
        <v>0.16159683242446835</v>
      </c>
      <c r="AK33" s="306"/>
      <c r="AL33" s="304">
        <v>9.4795713253987196E-2</v>
      </c>
      <c r="AM33" s="304">
        <v>0.11603886597894743</v>
      </c>
      <c r="AN33" s="304">
        <v>0.15961710427109871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6.2105131916408496</v>
      </c>
      <c r="C34" s="304">
        <f t="shared" si="64"/>
        <v>6.5375025566354052</v>
      </c>
      <c r="D34" s="304">
        <f t="shared" si="65"/>
        <v>6.1197435434222864</v>
      </c>
      <c r="E34" s="304"/>
      <c r="F34" s="304">
        <v>0.28845989004579631</v>
      </c>
      <c r="G34" s="304">
        <v>0.31357107344660023</v>
      </c>
      <c r="H34" s="304">
        <v>0.34803460561562266</v>
      </c>
      <c r="I34" s="304"/>
      <c r="J34" s="304">
        <v>1.0754159065008586</v>
      </c>
      <c r="K34" s="304">
        <v>1.2267928228051674</v>
      </c>
      <c r="L34" s="304">
        <v>1.3928952749161532</v>
      </c>
      <c r="M34" s="304"/>
      <c r="N34" s="304">
        <v>1.8294579776051281</v>
      </c>
      <c r="O34" s="304">
        <v>1.8569244940307756</v>
      </c>
      <c r="P34" s="304">
        <v>1.7211167590498704</v>
      </c>
      <c r="Q34" s="306"/>
      <c r="R34" s="304">
        <v>0.20275633193927534</v>
      </c>
      <c r="S34" s="304">
        <v>0.21566065365173828</v>
      </c>
      <c r="T34" s="304">
        <v>0.21934797915348403</v>
      </c>
      <c r="U34" s="306"/>
      <c r="V34" s="304">
        <v>0.82169315562941569</v>
      </c>
      <c r="W34" s="304">
        <v>0.84715610667207464</v>
      </c>
      <c r="X34" s="304">
        <v>0.78899401002224001</v>
      </c>
      <c r="Y34" s="306"/>
      <c r="Z34" s="304">
        <v>1.05642892806241</v>
      </c>
      <c r="AA34" s="304">
        <v>1.0924351049068384</v>
      </c>
      <c r="AB34" s="304">
        <v>0.89668575547182494</v>
      </c>
      <c r="AC34" s="306"/>
      <c r="AD34" s="304">
        <v>0.53598622603124502</v>
      </c>
      <c r="AE34" s="304">
        <v>0.52845960148327931</v>
      </c>
      <c r="AF34" s="304">
        <v>0.35401754778432915</v>
      </c>
      <c r="AG34" s="306"/>
      <c r="AH34" s="304">
        <v>0.32755150520132453</v>
      </c>
      <c r="AI34" s="304">
        <v>0.35442165418330823</v>
      </c>
      <c r="AJ34" s="304">
        <v>0.27429529967290556</v>
      </c>
      <c r="AK34" s="306"/>
      <c r="AL34" s="304">
        <v>7.2763270625395379E-2</v>
      </c>
      <c r="AM34" s="304">
        <v>0.10208104545562328</v>
      </c>
      <c r="AN34" s="304">
        <v>0.12435631173585611</v>
      </c>
    </row>
    <row r="35" spans="1:40" x14ac:dyDescent="0.2">
      <c r="A35" s="13" t="str">
        <f t="shared" si="63"/>
        <v>Associate professional occupations</v>
      </c>
      <c r="B35" s="304">
        <f t="shared" si="66"/>
        <v>4.4168981021912517</v>
      </c>
      <c r="C35" s="304">
        <f t="shared" si="64"/>
        <v>4.020295177896382</v>
      </c>
      <c r="D35" s="304">
        <f t="shared" si="65"/>
        <v>3.7223941292078382</v>
      </c>
      <c r="E35" s="304"/>
      <c r="F35" s="304">
        <v>6.3910670424701582E-2</v>
      </c>
      <c r="G35" s="304">
        <v>6.2255929672758697E-2</v>
      </c>
      <c r="H35" s="304">
        <v>6.8708631294012085E-2</v>
      </c>
      <c r="I35" s="304"/>
      <c r="J35" s="304">
        <v>0.49593670186983502</v>
      </c>
      <c r="K35" s="304">
        <v>0.49091880387751768</v>
      </c>
      <c r="L35" s="304">
        <v>0.531710654879894</v>
      </c>
      <c r="M35" s="304"/>
      <c r="N35" s="304">
        <v>1.1373860912556133</v>
      </c>
      <c r="O35" s="304">
        <v>1.0702650905492999</v>
      </c>
      <c r="P35" s="304">
        <v>1.0483079564540672</v>
      </c>
      <c r="Q35" s="306"/>
      <c r="R35" s="304">
        <v>0.33094286843197879</v>
      </c>
      <c r="S35" s="304">
        <v>0.32343129551605371</v>
      </c>
      <c r="T35" s="304">
        <v>0.33871624466417266</v>
      </c>
      <c r="U35" s="306"/>
      <c r="V35" s="304">
        <v>0.47169706705581343</v>
      </c>
      <c r="W35" s="304">
        <v>0.3991093741368581</v>
      </c>
      <c r="X35" s="304">
        <v>0.36084956009716357</v>
      </c>
      <c r="Y35" s="306"/>
      <c r="Z35" s="304">
        <v>0.97036198633783211</v>
      </c>
      <c r="AA35" s="304">
        <v>0.86229665711624226</v>
      </c>
      <c r="AB35" s="304">
        <v>0.75286058011759083</v>
      </c>
      <c r="AC35" s="306"/>
      <c r="AD35" s="304">
        <v>0.6063329645151817</v>
      </c>
      <c r="AE35" s="304">
        <v>0.52621479420219774</v>
      </c>
      <c r="AF35" s="304">
        <v>0.39713275572406931</v>
      </c>
      <c r="AG35" s="306"/>
      <c r="AH35" s="304">
        <v>0.29174457028613904</v>
      </c>
      <c r="AI35" s="304">
        <v>0.22370269785612509</v>
      </c>
      <c r="AJ35" s="304">
        <v>0.14930618453296432</v>
      </c>
      <c r="AK35" s="306"/>
      <c r="AL35" s="304">
        <v>4.8585182014156895E-2</v>
      </c>
      <c r="AM35" s="304">
        <v>6.210053496932938E-2</v>
      </c>
      <c r="AN35" s="304">
        <v>7.4801561443904152E-2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2.4374804281567761</v>
      </c>
      <c r="C36" s="304">
        <f t="shared" si="64"/>
        <v>2.2713061396309171</v>
      </c>
      <c r="D36" s="304">
        <f t="shared" si="65"/>
        <v>1.941090347903228</v>
      </c>
      <c r="E36" s="304"/>
      <c r="F36" s="304">
        <v>8.891144858090335E-3</v>
      </c>
      <c r="G36" s="304">
        <v>9.4966896136897839E-3</v>
      </c>
      <c r="H36" s="304">
        <v>9.9679171442441615E-3</v>
      </c>
      <c r="I36" s="304"/>
      <c r="J36" s="304">
        <v>0.12437053320187991</v>
      </c>
      <c r="K36" s="304">
        <v>0.14798708810454506</v>
      </c>
      <c r="L36" s="304">
        <v>0.18295715984010391</v>
      </c>
      <c r="M36" s="304"/>
      <c r="N36" s="304">
        <v>0.42335769636243664</v>
      </c>
      <c r="O36" s="304">
        <v>0.44315932979109124</v>
      </c>
      <c r="P36" s="304">
        <v>0.4601325514377671</v>
      </c>
      <c r="Q36" s="306"/>
      <c r="R36" s="304">
        <v>0.15978472255071108</v>
      </c>
      <c r="S36" s="304">
        <v>0.17261565583252333</v>
      </c>
      <c r="T36" s="304">
        <v>0.19309690991284589</v>
      </c>
      <c r="U36" s="306"/>
      <c r="V36" s="304">
        <v>0.19443503424897846</v>
      </c>
      <c r="W36" s="304">
        <v>0.20160891030794764</v>
      </c>
      <c r="X36" s="304">
        <v>0.21289874449581822</v>
      </c>
      <c r="Y36" s="306"/>
      <c r="Z36" s="304">
        <v>0.55580392270494761</v>
      </c>
      <c r="AA36" s="304">
        <v>0.54000279613275826</v>
      </c>
      <c r="AB36" s="304">
        <v>0.48296684366573178</v>
      </c>
      <c r="AC36" s="306"/>
      <c r="AD36" s="304">
        <v>0.65529298260892144</v>
      </c>
      <c r="AE36" s="304">
        <v>0.53933818303053804</v>
      </c>
      <c r="AF36" s="304">
        <v>0.34266035050255716</v>
      </c>
      <c r="AG36" s="306"/>
      <c r="AH36" s="304">
        <v>0.26596377402690841</v>
      </c>
      <c r="AI36" s="304">
        <v>0.16973512048053202</v>
      </c>
      <c r="AJ36" s="304">
        <v>3.3013184426087652E-2</v>
      </c>
      <c r="AK36" s="306"/>
      <c r="AL36" s="304">
        <v>4.9580617593901803E-2</v>
      </c>
      <c r="AM36" s="304">
        <v>4.7362366337291843E-2</v>
      </c>
      <c r="AN36" s="304">
        <v>2.3396686478072221E-2</v>
      </c>
    </row>
    <row r="37" spans="1:40" x14ac:dyDescent="0.2">
      <c r="A37" s="13" t="str">
        <f t="shared" si="63"/>
        <v>Skilled trades occupations</v>
      </c>
      <c r="B37" s="304">
        <f t="shared" si="66"/>
        <v>4.284504357272918</v>
      </c>
      <c r="C37" s="304">
        <f t="shared" si="64"/>
        <v>3.9001764794770732</v>
      </c>
      <c r="D37" s="304">
        <f t="shared" si="65"/>
        <v>3.0789580107882832</v>
      </c>
      <c r="E37" s="304"/>
      <c r="F37" s="304">
        <v>7.6040270682133267E-3</v>
      </c>
      <c r="G37" s="304">
        <v>9.3026148356622762E-3</v>
      </c>
      <c r="H37" s="304">
        <v>1.1922054265983828E-2</v>
      </c>
      <c r="I37" s="304"/>
      <c r="J37" s="304">
        <v>0.13262225246202811</v>
      </c>
      <c r="K37" s="304">
        <v>0.16019552801924311</v>
      </c>
      <c r="L37" s="304">
        <v>0.22029998773472678</v>
      </c>
      <c r="M37" s="304"/>
      <c r="N37" s="304">
        <v>0.27872416077657791</v>
      </c>
      <c r="O37" s="304">
        <v>0.29138665829382576</v>
      </c>
      <c r="P37" s="304">
        <v>0.3288697330938411</v>
      </c>
      <c r="Q37" s="306"/>
      <c r="R37" s="304">
        <v>0.11834903595816819</v>
      </c>
      <c r="S37" s="304">
        <v>0.12054018265131781</v>
      </c>
      <c r="T37" s="304">
        <v>0.12120555205498715</v>
      </c>
      <c r="U37" s="306"/>
      <c r="V37" s="304">
        <v>0.36361419098638381</v>
      </c>
      <c r="W37" s="304">
        <v>0.32381905442651887</v>
      </c>
      <c r="X37" s="304">
        <v>0.28906776737396328</v>
      </c>
      <c r="Y37" s="306"/>
      <c r="Z37" s="304">
        <v>1.5912005125878674</v>
      </c>
      <c r="AA37" s="304">
        <v>1.4461442556368087</v>
      </c>
      <c r="AB37" s="304">
        <v>1.1769558263900148</v>
      </c>
      <c r="AC37" s="306"/>
      <c r="AD37" s="304">
        <v>0.9722272685502592</v>
      </c>
      <c r="AE37" s="304">
        <v>0.85704237161506935</v>
      </c>
      <c r="AF37" s="304">
        <v>0.52921369315736555</v>
      </c>
      <c r="AG37" s="306"/>
      <c r="AH37" s="304">
        <v>0.60341065395192328</v>
      </c>
      <c r="AI37" s="304">
        <v>0.52852053096633056</v>
      </c>
      <c r="AJ37" s="304">
        <v>0.28779540850108953</v>
      </c>
      <c r="AK37" s="306"/>
      <c r="AL37" s="304">
        <v>0.21675225493149725</v>
      </c>
      <c r="AM37" s="304">
        <v>0.16322528303229666</v>
      </c>
      <c r="AN37" s="304">
        <v>0.11362798821631094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0.43628435319419295</v>
      </c>
      <c r="C38" s="304">
        <f t="shared" si="64"/>
        <v>0.41363569358060132</v>
      </c>
      <c r="D38" s="304">
        <f t="shared" si="65"/>
        <v>0.38451099655218779</v>
      </c>
      <c r="E38" s="304"/>
      <c r="F38" s="304">
        <v>1.005784629046824E-2</v>
      </c>
      <c r="G38" s="304">
        <v>1.0788315562429823E-2</v>
      </c>
      <c r="H38" s="304">
        <v>1.1160492305042216E-2</v>
      </c>
      <c r="I38" s="304"/>
      <c r="J38" s="304">
        <v>8.5338296133022767E-3</v>
      </c>
      <c r="K38" s="304">
        <v>8.645816753880398E-3</v>
      </c>
      <c r="L38" s="304">
        <v>8.7291294830584426E-3</v>
      </c>
      <c r="M38" s="304"/>
      <c r="N38" s="304">
        <v>4.8927283352859084E-2</v>
      </c>
      <c r="O38" s="304">
        <v>4.4258922714418523E-2</v>
      </c>
      <c r="P38" s="304">
        <v>3.8874742614656531E-2</v>
      </c>
      <c r="Q38" s="306"/>
      <c r="R38" s="304">
        <v>1.2545897667202448E-2</v>
      </c>
      <c r="S38" s="304">
        <v>1.0228754371562749E-2</v>
      </c>
      <c r="T38" s="304">
        <v>9.3016956129756256E-3</v>
      </c>
      <c r="U38" s="306"/>
      <c r="V38" s="304">
        <v>3.806864470775255E-2</v>
      </c>
      <c r="W38" s="304">
        <v>3.3020286056803884E-2</v>
      </c>
      <c r="X38" s="304">
        <v>2.8745267032441627E-2</v>
      </c>
      <c r="Y38" s="306"/>
      <c r="Z38" s="304">
        <v>6.2989247241630311E-2</v>
      </c>
      <c r="AA38" s="304">
        <v>4.8695263269966226E-2</v>
      </c>
      <c r="AB38" s="304">
        <v>4.1433325145770757E-2</v>
      </c>
      <c r="AC38" s="306"/>
      <c r="AD38" s="304">
        <v>7.284947298146606E-2</v>
      </c>
      <c r="AE38" s="304">
        <v>6.1395814526794233E-2</v>
      </c>
      <c r="AF38" s="304">
        <v>4.5828882530998906E-2</v>
      </c>
      <c r="AG38" s="306"/>
      <c r="AH38" s="304">
        <v>0.15365195984689037</v>
      </c>
      <c r="AI38" s="304">
        <v>0.15627470052794154</v>
      </c>
      <c r="AJ38" s="304">
        <v>0.14110438007965032</v>
      </c>
      <c r="AK38" s="306"/>
      <c r="AL38" s="304">
        <v>2.8660171492621629E-2</v>
      </c>
      <c r="AM38" s="304">
        <v>4.0327819796803964E-2</v>
      </c>
      <c r="AN38" s="304">
        <v>5.9333081747593358E-2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0.97441780671089284</v>
      </c>
      <c r="C39" s="304">
        <f t="shared" si="64"/>
        <v>0.94576935177924704</v>
      </c>
      <c r="D39" s="304">
        <f t="shared" si="65"/>
        <v>0.91194102114617281</v>
      </c>
      <c r="E39" s="304"/>
      <c r="F39" s="304">
        <v>6.6556139370707035E-3</v>
      </c>
      <c r="G39" s="304">
        <v>6.3420125672929316E-3</v>
      </c>
      <c r="H39" s="304">
        <v>5.714465487366773E-3</v>
      </c>
      <c r="I39" s="304"/>
      <c r="J39" s="304">
        <v>7.4008056952854437E-2</v>
      </c>
      <c r="K39" s="304">
        <v>8.20668268774533E-2</v>
      </c>
      <c r="L39" s="304">
        <v>9.809011478395703E-2</v>
      </c>
      <c r="M39" s="304"/>
      <c r="N39" s="304">
        <v>0.19539400963668285</v>
      </c>
      <c r="O39" s="304">
        <v>0.20028184218786949</v>
      </c>
      <c r="P39" s="304">
        <v>0.20377866065906247</v>
      </c>
      <c r="Q39" s="306"/>
      <c r="R39" s="304">
        <v>6.0095011836942235E-2</v>
      </c>
      <c r="S39" s="304">
        <v>6.2158611937236971E-2</v>
      </c>
      <c r="T39" s="304">
        <v>6.3346973365763462E-2</v>
      </c>
      <c r="U39" s="306"/>
      <c r="V39" s="304">
        <v>6.7451199437139481E-2</v>
      </c>
      <c r="W39" s="304">
        <v>6.8226448162014813E-2</v>
      </c>
      <c r="X39" s="304">
        <v>6.6606301841396154E-2</v>
      </c>
      <c r="Y39" s="306"/>
      <c r="Z39" s="304">
        <v>0.22830414887217393</v>
      </c>
      <c r="AA39" s="304">
        <v>0.20226159955127831</v>
      </c>
      <c r="AB39" s="304">
        <v>0.18781496052733593</v>
      </c>
      <c r="AC39" s="306"/>
      <c r="AD39" s="304">
        <v>0.18018205434561782</v>
      </c>
      <c r="AE39" s="304">
        <v>0.18004889293573376</v>
      </c>
      <c r="AF39" s="304">
        <v>0.17356545076912716</v>
      </c>
      <c r="AG39" s="306"/>
      <c r="AH39" s="304">
        <v>0.1011850027357729</v>
      </c>
      <c r="AI39" s="304">
        <v>7.4884826876708332E-2</v>
      </c>
      <c r="AJ39" s="304">
        <v>2.4827019279113332E-2</v>
      </c>
      <c r="AK39" s="306"/>
      <c r="AL39" s="304">
        <v>6.1142708956638411E-2</v>
      </c>
      <c r="AM39" s="304">
        <v>6.949829068365912E-2</v>
      </c>
      <c r="AN39" s="304">
        <v>8.819707443305061E-2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2.7736246681833374</v>
      </c>
      <c r="C40" s="304">
        <f t="shared" si="64"/>
        <v>2.6230069090086299</v>
      </c>
      <c r="D40" s="304">
        <f t="shared" si="65"/>
        <v>2.1745998670158091</v>
      </c>
      <c r="E40" s="304"/>
      <c r="F40" s="304">
        <v>1.0798184319450504E-3</v>
      </c>
      <c r="G40" s="304">
        <v>9.880489615830667E-4</v>
      </c>
      <c r="H40" s="304">
        <v>9.6366792065787315E-4</v>
      </c>
      <c r="I40" s="304"/>
      <c r="J40" s="304">
        <v>4.1671377287382877E-2</v>
      </c>
      <c r="K40" s="304">
        <v>6.2448370949449487E-2</v>
      </c>
      <c r="L40" s="304">
        <v>9.1517393069491026E-2</v>
      </c>
      <c r="M40" s="304"/>
      <c r="N40" s="304">
        <v>0.1002181016456869</v>
      </c>
      <c r="O40" s="304">
        <v>0.11379183465166247</v>
      </c>
      <c r="P40" s="304">
        <v>0.13618052913386111</v>
      </c>
      <c r="Q40" s="306"/>
      <c r="R40" s="305">
        <v>6.2566383606810425E-2</v>
      </c>
      <c r="S40" s="305">
        <v>6.4468095595331273E-2</v>
      </c>
      <c r="T40" s="305">
        <v>6.7037791783257264E-2</v>
      </c>
      <c r="U40" s="306"/>
      <c r="V40" s="305">
        <v>0.12033021923309439</v>
      </c>
      <c r="W40" s="305">
        <v>0.13357507464577792</v>
      </c>
      <c r="X40" s="305">
        <v>0.14664384989238685</v>
      </c>
      <c r="Y40" s="306"/>
      <c r="Z40" s="305">
        <v>0.7068660089642077</v>
      </c>
      <c r="AA40" s="305">
        <v>0.73384555908774107</v>
      </c>
      <c r="AB40" s="305">
        <v>0.70945964326175115</v>
      </c>
      <c r="AC40" s="306"/>
      <c r="AD40" s="305">
        <v>0.86441729693459324</v>
      </c>
      <c r="AE40" s="305">
        <v>0.86474726926845069</v>
      </c>
      <c r="AF40" s="305">
        <v>0.70527247752877154</v>
      </c>
      <c r="AG40" s="306"/>
      <c r="AH40" s="305">
        <v>0.63145786034447848</v>
      </c>
      <c r="AI40" s="305">
        <v>0.52111604283733648</v>
      </c>
      <c r="AJ40" s="305">
        <v>0.20740130198030921</v>
      </c>
      <c r="AK40" s="306"/>
      <c r="AL40" s="305">
        <v>0.24501760173513848</v>
      </c>
      <c r="AM40" s="305">
        <v>0.12802661301129734</v>
      </c>
      <c r="AN40" s="305">
        <v>0.11012321244532347</v>
      </c>
    </row>
    <row r="41" spans="1:40" x14ac:dyDescent="0.2">
      <c r="A41" s="39" t="str">
        <f t="shared" si="63"/>
        <v>Elementary occupations</v>
      </c>
      <c r="B41" s="307">
        <f t="shared" si="66"/>
        <v>1.433553645497337</v>
      </c>
      <c r="C41" s="307">
        <f t="shared" si="64"/>
        <v>1.6734459961478723</v>
      </c>
      <c r="D41" s="307">
        <f>SUM(H41,L41,P41,T41,X41,AB41,AF41,AJ41,AN41)</f>
        <v>1.5593617333364465</v>
      </c>
      <c r="E41" s="307"/>
      <c r="F41" s="307">
        <v>4.2182204831861672E-3</v>
      </c>
      <c r="G41" s="307">
        <v>3.8863801406414733E-3</v>
      </c>
      <c r="H41" s="307">
        <v>4.2270382034004326E-3</v>
      </c>
      <c r="I41" s="307"/>
      <c r="J41" s="307">
        <v>2.0192076141141938E-2</v>
      </c>
      <c r="K41" s="307">
        <v>2.3341900366769263E-2</v>
      </c>
      <c r="L41" s="307">
        <v>2.8465361602945355E-2</v>
      </c>
      <c r="M41" s="307"/>
      <c r="N41" s="307">
        <v>7.6437572723471209E-2</v>
      </c>
      <c r="O41" s="307">
        <v>0.11635589162091965</v>
      </c>
      <c r="P41" s="307">
        <v>0.15270173015755351</v>
      </c>
      <c r="Q41" s="308"/>
      <c r="R41" s="307">
        <v>4.5416003194423835E-2</v>
      </c>
      <c r="S41" s="307">
        <v>5.9128691222750329E-2</v>
      </c>
      <c r="T41" s="307">
        <v>7.6552592867545052E-2</v>
      </c>
      <c r="U41" s="308"/>
      <c r="V41" s="307">
        <v>4.1364592835874382E-2</v>
      </c>
      <c r="W41" s="307">
        <v>6.2768320012097381E-2</v>
      </c>
      <c r="X41" s="307">
        <v>7.8479034161802005E-2</v>
      </c>
      <c r="Y41" s="308"/>
      <c r="Z41" s="307">
        <v>0.22377655864655602</v>
      </c>
      <c r="AA41" s="307">
        <v>0.2609440760479424</v>
      </c>
      <c r="AB41" s="307">
        <v>0.27828972414392045</v>
      </c>
      <c r="AC41" s="308"/>
      <c r="AD41" s="307">
        <v>0.36253674634756089</v>
      </c>
      <c r="AE41" s="307">
        <v>0.46106017809034316</v>
      </c>
      <c r="AF41" s="307">
        <v>0.42617803688689221</v>
      </c>
      <c r="AG41" s="308"/>
      <c r="AH41" s="307">
        <v>0.48831523467189825</v>
      </c>
      <c r="AI41" s="307">
        <v>0.55265426517016358</v>
      </c>
      <c r="AJ41" s="307">
        <v>0.43392044609107439</v>
      </c>
      <c r="AK41" s="308"/>
      <c r="AL41" s="307">
        <v>0.17129664045322432</v>
      </c>
      <c r="AM41" s="307">
        <v>0.13330629347624501</v>
      </c>
      <c r="AN41" s="307">
        <v>8.0547769221312987E-2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Oxfordshire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30.34300000000005</v>
      </c>
      <c r="C50" s="305">
        <f>SUM(C51:C59)</f>
        <v>32.315999999999924</v>
      </c>
      <c r="D50" s="305">
        <f>SUM(D51:D59)</f>
        <v>34.800999999999995</v>
      </c>
      <c r="E50" s="304"/>
      <c r="F50" s="305">
        <f>SUM(F51:F59)</f>
        <v>0.12538905409303477</v>
      </c>
      <c r="G50" s="305">
        <f>SUM(G51:G59)</f>
        <v>0.15536361998449177</v>
      </c>
      <c r="H50" s="305">
        <f>SUM(H51:H59)</f>
        <v>0.23512720264472367</v>
      </c>
      <c r="I50" s="304"/>
      <c r="J50" s="305">
        <f>SUM(J51:J59)</f>
        <v>1.9370976801858091</v>
      </c>
      <c r="K50" s="305">
        <f>SUM(K51:K59)</f>
        <v>2.4138648815989092</v>
      </c>
      <c r="L50" s="305">
        <f>SUM(L51:L59)</f>
        <v>3.5165938880363101</v>
      </c>
      <c r="M50" s="304"/>
      <c r="N50" s="305">
        <f>SUM(N51:N59)</f>
        <v>3.3243873526756724</v>
      </c>
      <c r="O50" s="305">
        <f>SUM(O51:O59)</f>
        <v>3.6035524943403274</v>
      </c>
      <c r="P50" s="305">
        <f>SUM(P51:P59)</f>
        <v>4.3669782872458276</v>
      </c>
      <c r="Q50" s="304"/>
      <c r="R50" s="305">
        <f>SUM(R51:R59)</f>
        <v>1.1778308567744489</v>
      </c>
      <c r="S50" s="305">
        <f>SUM(S51:S59)</f>
        <v>1.2615312551103457</v>
      </c>
      <c r="T50" s="305">
        <f>SUM(T51:T59)</f>
        <v>1.5976847936200484</v>
      </c>
      <c r="U50" s="304"/>
      <c r="V50" s="305">
        <f>SUM(V51:V59)</f>
        <v>2.4464052224591093</v>
      </c>
      <c r="W50" s="305">
        <f>SUM(W51:W59)</f>
        <v>2.5216002441311187</v>
      </c>
      <c r="X50" s="305">
        <f>SUM(X51:X59)</f>
        <v>2.9809036575887293</v>
      </c>
      <c r="Y50" s="304"/>
      <c r="Z50" s="305">
        <f>SUM(Z51:Z59)</f>
        <v>8.9787226407508598</v>
      </c>
      <c r="AA50" s="305">
        <f>SUM(AA51:AA59)</f>
        <v>9.3202427227403426</v>
      </c>
      <c r="AB50" s="305">
        <f>SUM(AB51:AB59)</f>
        <v>9.9786125092995288</v>
      </c>
      <c r="AC50" s="304"/>
      <c r="AD50" s="305">
        <f>SUM(AD51:AD59)</f>
        <v>6.9046588615327025</v>
      </c>
      <c r="AE50" s="305">
        <f>SUM(AE51:AE59)</f>
        <v>7.4427197036732871</v>
      </c>
      <c r="AF50" s="305">
        <f>SUM(AF51:AF59)</f>
        <v>7.5932455997482107</v>
      </c>
      <c r="AG50" s="304"/>
      <c r="AH50" s="305">
        <f>SUM(AH51:AH59)</f>
        <v>4.1296402560896492</v>
      </c>
      <c r="AI50" s="305">
        <f>SUM(AI51:AI59)</f>
        <v>4.4552644332072138</v>
      </c>
      <c r="AJ50" s="305">
        <f>SUM(AJ51:AJ59)</f>
        <v>3.8386698983462137</v>
      </c>
      <c r="AK50" s="304"/>
      <c r="AL50" s="305">
        <f>SUM(AL51:AL59)</f>
        <v>1.3188680754387674</v>
      </c>
      <c r="AM50" s="305">
        <f>SUM(AM51:AM59)</f>
        <v>1.1418606452138864</v>
      </c>
      <c r="AN50" s="305">
        <f>SUM(AN51:AN59)</f>
        <v>0.69318416347040446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4.6238780876198389</v>
      </c>
      <c r="C51" s="304">
        <f t="shared" ref="C51:D51" si="68">SUM(G51,K51,O51,S51,W51,AA51,AE51,AI51,AM51)</f>
        <v>4.4038029429146972</v>
      </c>
      <c r="D51" s="304">
        <f t="shared" si="68"/>
        <v>5.0921610311473025</v>
      </c>
      <c r="E51" s="304"/>
      <c r="F51" s="304">
        <v>2.7335018804095491E-2</v>
      </c>
      <c r="G51" s="304">
        <v>3.1907290118452246E-2</v>
      </c>
      <c r="H51" s="304">
        <v>4.9015209552004176E-2</v>
      </c>
      <c r="I51" s="304"/>
      <c r="J51" s="304">
        <v>0.54765800134368969</v>
      </c>
      <c r="K51" s="304">
        <v>0.59405370710616801</v>
      </c>
      <c r="L51" s="304">
        <v>0.88192765795868511</v>
      </c>
      <c r="M51" s="304"/>
      <c r="N51" s="304">
        <v>0.86341472173355904</v>
      </c>
      <c r="O51" s="304">
        <v>0.81141822199263924</v>
      </c>
      <c r="P51" s="304">
        <v>0.92540970391590149</v>
      </c>
      <c r="Q51" s="304"/>
      <c r="R51" s="304">
        <v>0.22817829508334489</v>
      </c>
      <c r="S51" s="304">
        <v>0.19866086310185876</v>
      </c>
      <c r="T51" s="304">
        <v>0.2146899567288556</v>
      </c>
      <c r="U51" s="304"/>
      <c r="V51" s="304">
        <v>0.56732567385298416</v>
      </c>
      <c r="W51" s="304">
        <v>0.50886568413287658</v>
      </c>
      <c r="X51" s="304">
        <v>0.60167086769184597</v>
      </c>
      <c r="Y51" s="304"/>
      <c r="Z51" s="304">
        <v>1.1619470736359003</v>
      </c>
      <c r="AA51" s="304">
        <v>1.0655493181661411</v>
      </c>
      <c r="AB51" s="304">
        <v>1.2753223007736569</v>
      </c>
      <c r="AC51" s="304"/>
      <c r="AD51" s="304">
        <v>0.6927504585763048</v>
      </c>
      <c r="AE51" s="304">
        <v>0.63508795607881496</v>
      </c>
      <c r="AF51" s="304">
        <v>0.61578548617842122</v>
      </c>
      <c r="AG51" s="304"/>
      <c r="AH51" s="304">
        <v>0.39435787405571593</v>
      </c>
      <c r="AI51" s="304">
        <v>0.37267818252808321</v>
      </c>
      <c r="AJ51" s="304">
        <v>0.30436371530752115</v>
      </c>
      <c r="AK51" s="304"/>
      <c r="AL51" s="304">
        <v>0.14091097053424353</v>
      </c>
      <c r="AM51" s="304">
        <v>0.18558171968966336</v>
      </c>
      <c r="AN51" s="304">
        <v>0.22397613304041064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4.3047847490778377</v>
      </c>
      <c r="C52" s="304">
        <f t="shared" ref="C52:C59" si="70">SUM(G52,K52,O52,S52,W52,AA52,AE52,AI52,AM52)</f>
        <v>5.0975690803993272</v>
      </c>
      <c r="D52" s="304">
        <f t="shared" ref="D52:D59" si="71">SUM(H52,L52,P52,T52,X52,AB52,AF52,AJ52,AN52)</f>
        <v>6.1883918899319266</v>
      </c>
      <c r="E52" s="304"/>
      <c r="F52" s="304">
        <v>5.0393332746014846E-2</v>
      </c>
      <c r="G52" s="304">
        <v>6.2989270102729297E-2</v>
      </c>
      <c r="H52" s="304">
        <v>8.6920886138088529E-2</v>
      </c>
      <c r="I52" s="304"/>
      <c r="J52" s="304">
        <v>0.78111932713384025</v>
      </c>
      <c r="K52" s="304">
        <v>1.0571163274797952</v>
      </c>
      <c r="L52" s="304">
        <v>1.5444554523563847</v>
      </c>
      <c r="M52" s="304"/>
      <c r="N52" s="304">
        <v>0.99053534252409847</v>
      </c>
      <c r="O52" s="304">
        <v>1.0484663535120002</v>
      </c>
      <c r="P52" s="304">
        <v>1.1559869338969848</v>
      </c>
      <c r="Q52" s="304"/>
      <c r="R52" s="304">
        <v>0.1353054782485463</v>
      </c>
      <c r="S52" s="304">
        <v>0.11877151094562516</v>
      </c>
      <c r="T52" s="304">
        <v>0.14558381289931094</v>
      </c>
      <c r="U52" s="304"/>
      <c r="V52" s="304">
        <v>0.38710076920928477</v>
      </c>
      <c r="W52" s="304">
        <v>0.35728109667412283</v>
      </c>
      <c r="X52" s="304">
        <v>0.27893985944474259</v>
      </c>
      <c r="Y52" s="304"/>
      <c r="Z52" s="304">
        <v>1.0882548271828947</v>
      </c>
      <c r="AA52" s="304">
        <v>1.3643303778563338</v>
      </c>
      <c r="AB52" s="304">
        <v>1.8164926065036773</v>
      </c>
      <c r="AC52" s="304"/>
      <c r="AD52" s="304">
        <v>0.57241077564708398</v>
      </c>
      <c r="AE52" s="304">
        <v>0.72583944448132953</v>
      </c>
      <c r="AF52" s="304">
        <v>0.83593958010528713</v>
      </c>
      <c r="AG52" s="304"/>
      <c r="AH52" s="304">
        <v>0.22347226135427808</v>
      </c>
      <c r="AI52" s="304">
        <v>0.25459261327193894</v>
      </c>
      <c r="AJ52" s="304">
        <v>0.21500941630984829</v>
      </c>
      <c r="AK52" s="304"/>
      <c r="AL52" s="304">
        <v>7.6192635031796463E-2</v>
      </c>
      <c r="AM52" s="304">
        <v>0.10818208607545209</v>
      </c>
      <c r="AN52" s="304">
        <v>0.1090633422776028</v>
      </c>
    </row>
    <row r="53" spans="1:40" x14ac:dyDescent="0.2">
      <c r="A53" s="13" t="str">
        <f t="shared" si="67"/>
        <v>Associate professional occupations</v>
      </c>
      <c r="B53" s="304">
        <f t="shared" si="69"/>
        <v>2.3696991228514386</v>
      </c>
      <c r="C53" s="304">
        <f t="shared" si="70"/>
        <v>2.4620913016514505</v>
      </c>
      <c r="D53" s="304">
        <f t="shared" si="71"/>
        <v>2.8431905855768447</v>
      </c>
      <c r="E53" s="304"/>
      <c r="F53" s="304">
        <v>7.4040529449833376E-3</v>
      </c>
      <c r="G53" s="304">
        <v>8.2961096543461201E-3</v>
      </c>
      <c r="H53" s="304">
        <v>1.3101736301266974E-2</v>
      </c>
      <c r="I53" s="304"/>
      <c r="J53" s="304">
        <v>0.23922508973955167</v>
      </c>
      <c r="K53" s="304">
        <v>0.28681324938359803</v>
      </c>
      <c r="L53" s="304">
        <v>0.41624422655207022</v>
      </c>
      <c r="M53" s="304"/>
      <c r="N53" s="304">
        <v>0.41384751728702146</v>
      </c>
      <c r="O53" s="304">
        <v>0.42917131632283928</v>
      </c>
      <c r="P53" s="304">
        <v>0.5027906211452684</v>
      </c>
      <c r="Q53" s="304"/>
      <c r="R53" s="304">
        <v>0.19553585505689733</v>
      </c>
      <c r="S53" s="304">
        <v>0.21983878762222053</v>
      </c>
      <c r="T53" s="304">
        <v>0.27982668214934175</v>
      </c>
      <c r="U53" s="304"/>
      <c r="V53" s="304">
        <v>0.34657362638832412</v>
      </c>
      <c r="W53" s="304">
        <v>0.33269642121968446</v>
      </c>
      <c r="X53" s="304">
        <v>0.3781225451027489</v>
      </c>
      <c r="Y53" s="304"/>
      <c r="Z53" s="304">
        <v>0.46797736794031403</v>
      </c>
      <c r="AA53" s="304">
        <v>0.42486829486722749</v>
      </c>
      <c r="AB53" s="304">
        <v>0.43259495856068481</v>
      </c>
      <c r="AC53" s="304"/>
      <c r="AD53" s="304">
        <v>0.39405883214124421</v>
      </c>
      <c r="AE53" s="304">
        <v>0.41828534527271349</v>
      </c>
      <c r="AF53" s="304">
        <v>0.46173642633318118</v>
      </c>
      <c r="AG53" s="304"/>
      <c r="AH53" s="304">
        <v>0.26080295903345085</v>
      </c>
      <c r="AI53" s="304">
        <v>0.2973258048114803</v>
      </c>
      <c r="AJ53" s="304">
        <v>0.28072246370029985</v>
      </c>
      <c r="AK53" s="304"/>
      <c r="AL53" s="304">
        <v>4.4273822319651344E-2</v>
      </c>
      <c r="AM53" s="304">
        <v>4.479597249734045E-2</v>
      </c>
      <c r="AN53" s="304">
        <v>7.8050925731982149E-2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2.7259319005553837</v>
      </c>
      <c r="C54" s="304">
        <f t="shared" si="70"/>
        <v>2.8041467219474296</v>
      </c>
      <c r="D54" s="304">
        <f t="shared" si="71"/>
        <v>2.7528339239659538</v>
      </c>
      <c r="E54" s="304"/>
      <c r="F54" s="304">
        <v>2.7712610964274336E-2</v>
      </c>
      <c r="G54" s="304">
        <v>3.6915853125252591E-2</v>
      </c>
      <c r="H54" s="304">
        <v>6.4252322887454083E-2</v>
      </c>
      <c r="I54" s="304"/>
      <c r="J54" s="304">
        <v>0.14587512236589992</v>
      </c>
      <c r="K54" s="304">
        <v>0.20050559923610808</v>
      </c>
      <c r="L54" s="304">
        <v>0.2783843513889418</v>
      </c>
      <c r="M54" s="304"/>
      <c r="N54" s="304">
        <v>0.44637130937932801</v>
      </c>
      <c r="O54" s="304">
        <v>0.57576002312384533</v>
      </c>
      <c r="P54" s="304">
        <v>0.83563878150398163</v>
      </c>
      <c r="Q54" s="304"/>
      <c r="R54" s="304">
        <v>0.26626039439977439</v>
      </c>
      <c r="S54" s="304">
        <v>0.30542040638084084</v>
      </c>
      <c r="T54" s="304">
        <v>0.41852755951331577</v>
      </c>
      <c r="U54" s="304"/>
      <c r="V54" s="304">
        <v>0.19181265216250984</v>
      </c>
      <c r="W54" s="304">
        <v>0.22440343218173037</v>
      </c>
      <c r="X54" s="304">
        <v>0.326546977522644</v>
      </c>
      <c r="Y54" s="304"/>
      <c r="Z54" s="304">
        <v>0.49154408500687236</v>
      </c>
      <c r="AA54" s="304">
        <v>0.43950642447952926</v>
      </c>
      <c r="AB54" s="304">
        <v>0.23184381108055049</v>
      </c>
      <c r="AC54" s="304"/>
      <c r="AD54" s="304">
        <v>0.4288040827648788</v>
      </c>
      <c r="AE54" s="304">
        <v>0.3396629007170584</v>
      </c>
      <c r="AF54" s="304">
        <v>0.14819260968362419</v>
      </c>
      <c r="AG54" s="304"/>
      <c r="AH54" s="304">
        <v>0.60860966405863215</v>
      </c>
      <c r="AI54" s="304">
        <v>0.66648803916949173</v>
      </c>
      <c r="AJ54" s="304">
        <v>0.445211105962107</v>
      </c>
      <c r="AK54" s="304"/>
      <c r="AL54" s="304">
        <v>0.11894197945321386</v>
      </c>
      <c r="AM54" s="304">
        <v>1.5484043533572819E-2</v>
      </c>
      <c r="AN54" s="304">
        <v>4.2364044233343529E-3</v>
      </c>
    </row>
    <row r="55" spans="1:40" x14ac:dyDescent="0.2">
      <c r="A55" s="13" t="str">
        <f t="shared" si="67"/>
        <v>Skilled trades occupations</v>
      </c>
      <c r="B55" s="304">
        <f t="shared" si="69"/>
        <v>11.770156026017972</v>
      </c>
      <c r="C55" s="304">
        <f t="shared" si="70"/>
        <v>12.494678783333173</v>
      </c>
      <c r="D55" s="304">
        <f t="shared" si="71"/>
        <v>12.502716974540164</v>
      </c>
      <c r="E55" s="304"/>
      <c r="F55" s="304">
        <v>2.3628044645760465E-3</v>
      </c>
      <c r="G55" s="304">
        <v>2.7525764075789281E-3</v>
      </c>
      <c r="H55" s="304">
        <v>3.5748920033210432E-3</v>
      </c>
      <c r="I55" s="304"/>
      <c r="J55" s="304">
        <v>0.12797897685867649</v>
      </c>
      <c r="K55" s="304">
        <v>0.16014150037405445</v>
      </c>
      <c r="L55" s="304">
        <v>0.22918678594845221</v>
      </c>
      <c r="M55" s="304"/>
      <c r="N55" s="304">
        <v>0.41839173984012124</v>
      </c>
      <c r="O55" s="304">
        <v>0.50670991186965253</v>
      </c>
      <c r="P55" s="304">
        <v>0.64670895509085613</v>
      </c>
      <c r="Q55" s="304"/>
      <c r="R55" s="304">
        <v>0.26180323864641564</v>
      </c>
      <c r="S55" s="304">
        <v>0.30693893965250657</v>
      </c>
      <c r="T55" s="304">
        <v>0.38427104169048432</v>
      </c>
      <c r="U55" s="304"/>
      <c r="V55" s="304">
        <v>0.70530719358299365</v>
      </c>
      <c r="W55" s="304">
        <v>0.79940880719960716</v>
      </c>
      <c r="X55" s="304">
        <v>1.0101496267275867</v>
      </c>
      <c r="Y55" s="304"/>
      <c r="Z55" s="304">
        <v>4.4689263158701173</v>
      </c>
      <c r="AA55" s="304">
        <v>4.4871398619151668</v>
      </c>
      <c r="AB55" s="304">
        <v>4.2360724749866927</v>
      </c>
      <c r="AC55" s="304"/>
      <c r="AD55" s="304">
        <v>3.5343320770782531</v>
      </c>
      <c r="AE55" s="304">
        <v>3.8771983043968405</v>
      </c>
      <c r="AF55" s="304">
        <v>4.0031999310301121</v>
      </c>
      <c r="AG55" s="304"/>
      <c r="AH55" s="304">
        <v>1.6325051960725376</v>
      </c>
      <c r="AI55" s="304">
        <v>1.817628777504779</v>
      </c>
      <c r="AJ55" s="304">
        <v>1.8656932172451479</v>
      </c>
      <c r="AK55" s="304"/>
      <c r="AL55" s="304">
        <v>0.6185484836042815</v>
      </c>
      <c r="AM55" s="304">
        <v>0.53676010401298635</v>
      </c>
      <c r="AN55" s="304">
        <v>0.12386004981750927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0.11406793330201426</v>
      </c>
      <c r="C56" s="304">
        <f t="shared" si="70"/>
        <v>0.10702703025411719</v>
      </c>
      <c r="D56" s="304">
        <f t="shared" si="71"/>
        <v>0.11505673885141224</v>
      </c>
      <c r="E56" s="304"/>
      <c r="F56" s="304">
        <v>1.3450907343357115E-4</v>
      </c>
      <c r="G56" s="304">
        <v>9.0830580371120773E-5</v>
      </c>
      <c r="H56" s="304">
        <v>1.126964615014161E-4</v>
      </c>
      <c r="I56" s="304"/>
      <c r="J56" s="304">
        <v>3.7046519771623885E-3</v>
      </c>
      <c r="K56" s="304">
        <v>3.9495705261391864E-3</v>
      </c>
      <c r="L56" s="304">
        <v>4.575911663614104E-3</v>
      </c>
      <c r="M56" s="304"/>
      <c r="N56" s="304">
        <v>5.247421282926097E-3</v>
      </c>
      <c r="O56" s="304">
        <v>4.6165436475850167E-3</v>
      </c>
      <c r="P56" s="304">
        <v>4.9054063319526279E-3</v>
      </c>
      <c r="Q56" s="304"/>
      <c r="R56" s="304">
        <v>9.7214136617288437E-4</v>
      </c>
      <c r="S56" s="304">
        <v>8.5562466356849923E-4</v>
      </c>
      <c r="T56" s="304">
        <v>9.4491747544622003E-4</v>
      </c>
      <c r="U56" s="304"/>
      <c r="V56" s="304">
        <v>3.7456383772639244E-3</v>
      </c>
      <c r="W56" s="304">
        <v>3.5087182151339229E-3</v>
      </c>
      <c r="X56" s="304">
        <v>3.9127797695264737E-3</v>
      </c>
      <c r="Y56" s="304"/>
      <c r="Z56" s="304">
        <v>3.3965936513518286E-2</v>
      </c>
      <c r="AA56" s="304">
        <v>3.8338189212764065E-2</v>
      </c>
      <c r="AB56" s="304">
        <v>4.807716566649909E-2</v>
      </c>
      <c r="AC56" s="304"/>
      <c r="AD56" s="304">
        <v>6.8436279516518265E-3</v>
      </c>
      <c r="AE56" s="304">
        <v>5.8800046761300784E-3</v>
      </c>
      <c r="AF56" s="304">
        <v>6.1666768412715822E-3</v>
      </c>
      <c r="AG56" s="304"/>
      <c r="AH56" s="304">
        <v>3.3161087032035921E-2</v>
      </c>
      <c r="AI56" s="304">
        <v>2.6663485789984686E-2</v>
      </c>
      <c r="AJ56" s="304">
        <v>2.4737190788818801E-2</v>
      </c>
      <c r="AK56" s="304"/>
      <c r="AL56" s="304">
        <v>2.6292919727849366E-2</v>
      </c>
      <c r="AM56" s="304">
        <v>2.3124062942440619E-2</v>
      </c>
      <c r="AN56" s="304">
        <v>2.162399385278194E-2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0.51357567081958155</v>
      </c>
      <c r="C57" s="304">
        <f t="shared" si="70"/>
        <v>0.55118744770624839</v>
      </c>
      <c r="D57" s="304">
        <f t="shared" si="71"/>
        <v>0.59491939689298445</v>
      </c>
      <c r="E57" s="304"/>
      <c r="F57" s="304">
        <v>1.8434375871869545E-3</v>
      </c>
      <c r="G57" s="304">
        <v>2.4031665959712979E-3</v>
      </c>
      <c r="H57" s="304">
        <v>3.6207289768639848E-3</v>
      </c>
      <c r="I57" s="304"/>
      <c r="J57" s="304">
        <v>3.7562802634109133E-2</v>
      </c>
      <c r="K57" s="304">
        <v>3.7958716338798576E-2</v>
      </c>
      <c r="L57" s="304">
        <v>4.240766431723151E-2</v>
      </c>
      <c r="M57" s="304"/>
      <c r="N57" s="304">
        <v>9.5693416330660766E-2</v>
      </c>
      <c r="O57" s="304">
        <v>0.10808253490582036</v>
      </c>
      <c r="P57" s="304">
        <v>0.12727083580320547</v>
      </c>
      <c r="Q57" s="304"/>
      <c r="R57" s="304">
        <v>2.4783151428805907E-2</v>
      </c>
      <c r="S57" s="304">
        <v>2.9205087158080411E-2</v>
      </c>
      <c r="T57" s="304">
        <v>3.4727674268645432E-2</v>
      </c>
      <c r="U57" s="304"/>
      <c r="V57" s="304">
        <v>3.0666703673501276E-2</v>
      </c>
      <c r="W57" s="304">
        <v>3.4093512599564099E-2</v>
      </c>
      <c r="X57" s="304">
        <v>4.0582000850172738E-2</v>
      </c>
      <c r="Y57" s="304"/>
      <c r="Z57" s="304">
        <v>0.19619703186621062</v>
      </c>
      <c r="AA57" s="304">
        <v>0.20715934395009955</v>
      </c>
      <c r="AB57" s="304">
        <v>0.24574964560537887</v>
      </c>
      <c r="AC57" s="304"/>
      <c r="AD57" s="304">
        <v>2.9939009629634191E-2</v>
      </c>
      <c r="AE57" s="304">
        <v>2.5459839605954781E-2</v>
      </c>
      <c r="AF57" s="304">
        <v>1.5636400080013643E-2</v>
      </c>
      <c r="AG57" s="304"/>
      <c r="AH57" s="304">
        <v>5.3206878619770609E-2</v>
      </c>
      <c r="AI57" s="304">
        <v>5.1009175410735845E-2</v>
      </c>
      <c r="AJ57" s="304">
        <v>1.1398514492672989E-2</v>
      </c>
      <c r="AK57" s="304"/>
      <c r="AL57" s="304">
        <v>4.3683239049702095E-2</v>
      </c>
      <c r="AM57" s="304">
        <v>5.5816071141223451E-2</v>
      </c>
      <c r="AN57" s="304">
        <v>7.3525932498799851E-2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2.3034945000561047</v>
      </c>
      <c r="C58" s="304">
        <f t="shared" si="70"/>
        <v>2.5427924115380907</v>
      </c>
      <c r="D58" s="304">
        <f t="shared" si="71"/>
        <v>2.6311419876288511</v>
      </c>
      <c r="E58" s="304"/>
      <c r="F58" s="304">
        <v>8.0114604671199172E-3</v>
      </c>
      <c r="G58" s="304">
        <v>9.7995302196614304E-3</v>
      </c>
      <c r="H58" s="304">
        <v>1.4289149655677871E-2</v>
      </c>
      <c r="I58" s="304"/>
      <c r="J58" s="304">
        <v>3.0805774918638059E-2</v>
      </c>
      <c r="K58" s="304">
        <v>4.2346736632953269E-2</v>
      </c>
      <c r="L58" s="304">
        <v>7.0991473350231329E-2</v>
      </c>
      <c r="M58" s="304"/>
      <c r="N58" s="304">
        <v>4.7047273035564399E-2</v>
      </c>
      <c r="O58" s="304">
        <v>5.9509222392328726E-2</v>
      </c>
      <c r="P58" s="304">
        <v>9.1757847717037544E-2</v>
      </c>
      <c r="Q58" s="304"/>
      <c r="R58" s="304">
        <v>5.4865088242910982E-2</v>
      </c>
      <c r="S58" s="304">
        <v>6.9838627279833809E-2</v>
      </c>
      <c r="T58" s="304">
        <v>0.106324597918535</v>
      </c>
      <c r="U58" s="304"/>
      <c r="V58" s="304">
        <v>0.12818516494256807</v>
      </c>
      <c r="W58" s="304">
        <v>0.14550564971946447</v>
      </c>
      <c r="X58" s="304">
        <v>0.17980399288551449</v>
      </c>
      <c r="Y58" s="304"/>
      <c r="Z58" s="304">
        <v>0.63565117100068469</v>
      </c>
      <c r="AA58" s="304">
        <v>0.73950669572174488</v>
      </c>
      <c r="AB58" s="304">
        <v>0.90689190378585771</v>
      </c>
      <c r="AC58" s="304"/>
      <c r="AD58" s="304">
        <v>0.78279682462666689</v>
      </c>
      <c r="AE58" s="304">
        <v>0.88566514197242174</v>
      </c>
      <c r="AF58" s="304">
        <v>0.9220143185793056</v>
      </c>
      <c r="AG58" s="304"/>
      <c r="AH58" s="304">
        <v>0.50013056835715874</v>
      </c>
      <c r="AI58" s="304">
        <v>0.49118226197812576</v>
      </c>
      <c r="AJ58" s="304">
        <v>0.31500136972960924</v>
      </c>
      <c r="AK58" s="304"/>
      <c r="AL58" s="304">
        <v>0.11600117446479308</v>
      </c>
      <c r="AM58" s="304">
        <v>9.9438545621556379E-2</v>
      </c>
      <c r="AN58" s="304">
        <v>2.4067334007082379E-2</v>
      </c>
    </row>
    <row r="59" spans="1:40" x14ac:dyDescent="0.2">
      <c r="A59" s="13" t="str">
        <f t="shared" si="67"/>
        <v>Elementary occupations</v>
      </c>
      <c r="B59" s="304">
        <f t="shared" si="69"/>
        <v>1.6174120096998801</v>
      </c>
      <c r="C59" s="304">
        <f t="shared" si="70"/>
        <v>1.8527042802553897</v>
      </c>
      <c r="D59" s="304">
        <f t="shared" si="71"/>
        <v>2.0805874714645585</v>
      </c>
      <c r="E59" s="304"/>
      <c r="F59" s="304">
        <v>1.9182704135028078E-4</v>
      </c>
      <c r="G59" s="304">
        <v>2.0899318012877657E-4</v>
      </c>
      <c r="H59" s="304">
        <v>2.3958066854558262E-4</v>
      </c>
      <c r="I59" s="304"/>
      <c r="J59" s="304">
        <v>2.316793321424155E-2</v>
      </c>
      <c r="K59" s="304">
        <v>3.0979474521294615E-2</v>
      </c>
      <c r="L59" s="304">
        <v>4.8420364500699427E-2</v>
      </c>
      <c r="M59" s="304"/>
      <c r="N59" s="304">
        <v>4.3838611262392531E-2</v>
      </c>
      <c r="O59" s="304">
        <v>5.9818366573616451E-2</v>
      </c>
      <c r="P59" s="304">
        <v>7.6509201840638891E-2</v>
      </c>
      <c r="Q59" s="304"/>
      <c r="R59" s="304">
        <v>1.0127214301580726E-2</v>
      </c>
      <c r="S59" s="304">
        <v>1.2001408305810934E-2</v>
      </c>
      <c r="T59" s="304">
        <v>1.2788550976113491E-2</v>
      </c>
      <c r="U59" s="304"/>
      <c r="V59" s="304">
        <v>8.5687800269679343E-2</v>
      </c>
      <c r="W59" s="304">
        <v>0.11583692218893485</v>
      </c>
      <c r="X59" s="304">
        <v>0.16117500759394721</v>
      </c>
      <c r="Y59" s="304"/>
      <c r="Z59" s="304">
        <v>0.4342588317343466</v>
      </c>
      <c r="AA59" s="304">
        <v>0.55384421657133454</v>
      </c>
      <c r="AB59" s="304">
        <v>0.78556764233653031</v>
      </c>
      <c r="AC59" s="304"/>
      <c r="AD59" s="304">
        <v>0.46272317311698385</v>
      </c>
      <c r="AE59" s="304">
        <v>0.52964076647202363</v>
      </c>
      <c r="AF59" s="304">
        <v>0.58457417091699415</v>
      </c>
      <c r="AG59" s="304"/>
      <c r="AH59" s="304">
        <v>0.42339376750606939</v>
      </c>
      <c r="AI59" s="304">
        <v>0.47769609274259472</v>
      </c>
      <c r="AJ59" s="304">
        <v>0.37653290481018825</v>
      </c>
      <c r="AK59" s="304"/>
      <c r="AL59" s="304">
        <v>0.13402285125323593</v>
      </c>
      <c r="AM59" s="304">
        <v>7.267803969965092E-2</v>
      </c>
      <c r="AN59" s="304">
        <v>3.4780047820901092E-2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102.08100000000013</v>
      </c>
      <c r="C62" s="305">
        <f>SUM(C63:C71)</f>
        <v>104.82399999999997</v>
      </c>
      <c r="D62" s="305">
        <f>SUM(D63:D71)</f>
        <v>110.64100000000002</v>
      </c>
      <c r="E62" s="304"/>
      <c r="F62" s="305">
        <f>SUM(F63:F71)</f>
        <v>0.37243963246045303</v>
      </c>
      <c r="G62" s="305">
        <f>SUM(G63:G71)</f>
        <v>0.47516814124017454</v>
      </c>
      <c r="H62" s="305">
        <f>SUM(H63:H71)</f>
        <v>0.7400590052133329</v>
      </c>
      <c r="I62" s="304"/>
      <c r="J62" s="305">
        <f>SUM(J63:J71)</f>
        <v>4.7609004832874113</v>
      </c>
      <c r="K62" s="305">
        <f>SUM(K63:K71)</f>
        <v>5.852192797376361</v>
      </c>
      <c r="L62" s="305">
        <f>SUM(L63:L71)</f>
        <v>8.8472385008267675</v>
      </c>
      <c r="M62" s="304"/>
      <c r="N62" s="305">
        <f>SUM(N63:N71)</f>
        <v>16.044106119569314</v>
      </c>
      <c r="O62" s="305">
        <f>SUM(O63:O71)</f>
        <v>18.186535063649419</v>
      </c>
      <c r="P62" s="305">
        <f>SUM(P63:P71)</f>
        <v>24.324591494319996</v>
      </c>
      <c r="Q62" s="304"/>
      <c r="R62" s="305">
        <f>SUM(R63:R71)</f>
        <v>4.7661170825990533</v>
      </c>
      <c r="S62" s="305">
        <f>SUM(S63:S71)</f>
        <v>5.2491041510534053</v>
      </c>
      <c r="T62" s="305">
        <f>SUM(T63:T71)</f>
        <v>6.9088841129192797</v>
      </c>
      <c r="U62" s="304"/>
      <c r="V62" s="305">
        <f>SUM(V63:V71)</f>
        <v>5.4469404006728404</v>
      </c>
      <c r="W62" s="305">
        <f>SUM(W63:W71)</f>
        <v>5.8692297888468072</v>
      </c>
      <c r="X62" s="305">
        <f>SUM(X63:X71)</f>
        <v>7.5191886541209527</v>
      </c>
      <c r="Y62" s="304"/>
      <c r="Z62" s="305">
        <f>SUM(Z63:Z71)</f>
        <v>24.973453976915454</v>
      </c>
      <c r="AA62" s="305">
        <f>SUM(AA63:AA71)</f>
        <v>25.025958487955961</v>
      </c>
      <c r="AB62" s="305">
        <f>SUM(AB63:AB71)</f>
        <v>27.073470536120137</v>
      </c>
      <c r="AC62" s="304"/>
      <c r="AD62" s="305">
        <f>SUM(AD63:AD71)</f>
        <v>24.809894982310524</v>
      </c>
      <c r="AE62" s="305">
        <f>SUM(AE63:AE71)</f>
        <v>24.679802570801808</v>
      </c>
      <c r="AF62" s="305">
        <f>SUM(AF63:AF71)</f>
        <v>22.231024799717133</v>
      </c>
      <c r="AG62" s="304"/>
      <c r="AH62" s="305">
        <f>SUM(AH63:AH71)</f>
        <v>15.633573021926617</v>
      </c>
      <c r="AI62" s="305">
        <f>SUM(AI63:AI71)</f>
        <v>14.606260656117458</v>
      </c>
      <c r="AJ62" s="305">
        <f>SUM(AJ63:AJ71)</f>
        <v>8.3485918790379152</v>
      </c>
      <c r="AK62" s="304"/>
      <c r="AL62" s="305">
        <f>SUM(AL63:AL71)</f>
        <v>5.2735743002584661</v>
      </c>
      <c r="AM62" s="305">
        <f>SUM(AM63:AM71)</f>
        <v>4.8797483429585693</v>
      </c>
      <c r="AN62" s="305">
        <f>SUM(AN63:AN71)</f>
        <v>4.6479510177244983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13.681929814010791</v>
      </c>
      <c r="C63" s="304">
        <f t="shared" ref="C63:C71" si="73">SUM(G63,K63,O63,S63,W63,AA63,AE63,AI63,AM63)</f>
        <v>13.279856737888938</v>
      </c>
      <c r="D63" s="304">
        <f t="shared" ref="D63:D71" si="74">SUM(H63,L63,P63,T63,X63,AB63,AF63,AJ63,AN63)</f>
        <v>15.083861046258852</v>
      </c>
      <c r="E63" s="304"/>
      <c r="F63" s="304">
        <v>6.0429017626158807E-2</v>
      </c>
      <c r="G63" s="304">
        <v>7.2148300454916034E-2</v>
      </c>
      <c r="H63" s="304">
        <v>0.11567647836515735</v>
      </c>
      <c r="I63" s="304"/>
      <c r="J63" s="304">
        <v>0.98385668985304686</v>
      </c>
      <c r="K63" s="304">
        <v>1.0951186253414382</v>
      </c>
      <c r="L63" s="304">
        <v>1.6196368804807024</v>
      </c>
      <c r="M63" s="304"/>
      <c r="N63" s="304">
        <v>3.4106425918755585</v>
      </c>
      <c r="O63" s="304">
        <v>3.4826986713187007</v>
      </c>
      <c r="P63" s="304">
        <v>4.5352968904653528</v>
      </c>
      <c r="Q63" s="304"/>
      <c r="R63" s="304">
        <v>0.70819299135386526</v>
      </c>
      <c r="S63" s="304">
        <v>0.69206987380369878</v>
      </c>
      <c r="T63" s="304">
        <v>0.90746112189660566</v>
      </c>
      <c r="U63" s="304"/>
      <c r="V63" s="304">
        <v>0.884279234340141</v>
      </c>
      <c r="W63" s="304">
        <v>0.85155103109506214</v>
      </c>
      <c r="X63" s="304">
        <v>1.0376870870567687</v>
      </c>
      <c r="Y63" s="304"/>
      <c r="Z63" s="304">
        <v>2.7636194999225556</v>
      </c>
      <c r="AA63" s="304">
        <v>2.5434642223549528</v>
      </c>
      <c r="AB63" s="304">
        <v>2.9471932305364645</v>
      </c>
      <c r="AC63" s="304"/>
      <c r="AD63" s="304">
        <v>2.7401112680175697</v>
      </c>
      <c r="AE63" s="304">
        <v>2.5089427711814731</v>
      </c>
      <c r="AF63" s="304">
        <v>2.2678577636113788</v>
      </c>
      <c r="AG63" s="304"/>
      <c r="AH63" s="304">
        <v>1.9090659740916096</v>
      </c>
      <c r="AI63" s="304">
        <v>1.8192381538989402</v>
      </c>
      <c r="AJ63" s="304">
        <v>1.3773503128056608</v>
      </c>
      <c r="AK63" s="304"/>
      <c r="AL63" s="304">
        <v>0.22173254693028785</v>
      </c>
      <c r="AM63" s="304">
        <v>0.21462508843975506</v>
      </c>
      <c r="AN63" s="304">
        <v>0.27570128104076125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8.764157539129485</v>
      </c>
      <c r="C64" s="304">
        <f t="shared" si="73"/>
        <v>9.9026801934631781</v>
      </c>
      <c r="D64" s="304">
        <f t="shared" si="74"/>
        <v>11.537810164907</v>
      </c>
      <c r="E64" s="304"/>
      <c r="F64" s="304">
        <v>0.15938791405695299</v>
      </c>
      <c r="G64" s="304">
        <v>0.21117967021578368</v>
      </c>
      <c r="H64" s="304">
        <v>0.33145333116165987</v>
      </c>
      <c r="I64" s="304"/>
      <c r="J64" s="304">
        <v>1.0481329380079596</v>
      </c>
      <c r="K64" s="304">
        <v>1.3463356061931604</v>
      </c>
      <c r="L64" s="304">
        <v>1.9727421744817004</v>
      </c>
      <c r="M64" s="304"/>
      <c r="N64" s="304">
        <v>2.4597620595840408</v>
      </c>
      <c r="O64" s="304">
        <v>2.8868351890140183</v>
      </c>
      <c r="P64" s="304">
        <v>3.6946203642755302</v>
      </c>
      <c r="Q64" s="304"/>
      <c r="R64" s="304">
        <v>0.37399048008102614</v>
      </c>
      <c r="S64" s="304">
        <v>0.38841702853512361</v>
      </c>
      <c r="T64" s="304">
        <v>0.44168161502295739</v>
      </c>
      <c r="U64" s="304"/>
      <c r="V64" s="304">
        <v>0.50527728946056616</v>
      </c>
      <c r="W64" s="304">
        <v>0.57029423028924364</v>
      </c>
      <c r="X64" s="304">
        <v>0.71206277934537976</v>
      </c>
      <c r="Y64" s="304"/>
      <c r="Z64" s="304">
        <v>1.8472255654554823</v>
      </c>
      <c r="AA64" s="304">
        <v>2.0243203496440016</v>
      </c>
      <c r="AB64" s="304">
        <v>2.3656515551161275</v>
      </c>
      <c r="AC64" s="304"/>
      <c r="AD64" s="304">
        <v>1.3604250717254351</v>
      </c>
      <c r="AE64" s="304">
        <v>1.3904304749818539</v>
      </c>
      <c r="AF64" s="304">
        <v>1.1620964384173629</v>
      </c>
      <c r="AG64" s="304"/>
      <c r="AH64" s="304">
        <v>0.83544529943250845</v>
      </c>
      <c r="AI64" s="304">
        <v>0.89432585214553051</v>
      </c>
      <c r="AJ64" s="304">
        <v>0.51670193960464483</v>
      </c>
      <c r="AK64" s="304"/>
      <c r="AL64" s="304">
        <v>0.17451092132551393</v>
      </c>
      <c r="AM64" s="304">
        <v>0.19054179244446379</v>
      </c>
      <c r="AN64" s="304">
        <v>0.34079996748163849</v>
      </c>
    </row>
    <row r="65" spans="1:40" x14ac:dyDescent="0.2">
      <c r="A65" s="13" t="str">
        <f t="shared" si="72"/>
        <v>Associate professional occupations</v>
      </c>
      <c r="B65" s="304">
        <f t="shared" si="75"/>
        <v>8.8138635399441831</v>
      </c>
      <c r="C65" s="304">
        <f t="shared" si="73"/>
        <v>9.1747780630843856</v>
      </c>
      <c r="D65" s="304">
        <f t="shared" si="74"/>
        <v>10.430607856730886</v>
      </c>
      <c r="E65" s="304"/>
      <c r="F65" s="304">
        <v>5.9910501896399307E-2</v>
      </c>
      <c r="G65" s="304">
        <v>7.2711966031613132E-2</v>
      </c>
      <c r="H65" s="304">
        <v>0.10598579100142087</v>
      </c>
      <c r="I65" s="304"/>
      <c r="J65" s="304">
        <v>0.53833939713158341</v>
      </c>
      <c r="K65" s="304">
        <v>0.63013740469372692</v>
      </c>
      <c r="L65" s="304">
        <v>0.87642973825330162</v>
      </c>
      <c r="M65" s="304"/>
      <c r="N65" s="304">
        <v>1.9586675353554759</v>
      </c>
      <c r="O65" s="304">
        <v>2.1057454336409989</v>
      </c>
      <c r="P65" s="304">
        <v>2.652937911532701</v>
      </c>
      <c r="Q65" s="304"/>
      <c r="R65" s="304">
        <v>0.46278424442584459</v>
      </c>
      <c r="S65" s="304">
        <v>0.49936035535447343</v>
      </c>
      <c r="T65" s="304">
        <v>0.6461027129662037</v>
      </c>
      <c r="U65" s="304"/>
      <c r="V65" s="304">
        <v>0.58517854789629031</v>
      </c>
      <c r="W65" s="304">
        <v>0.63539438650567803</v>
      </c>
      <c r="X65" s="304">
        <v>0.81643530432832856</v>
      </c>
      <c r="Y65" s="304"/>
      <c r="Z65" s="304">
        <v>2.1305520625958225</v>
      </c>
      <c r="AA65" s="304">
        <v>2.1852474504110955</v>
      </c>
      <c r="AB65" s="304">
        <v>2.5886954055441538</v>
      </c>
      <c r="AC65" s="304"/>
      <c r="AD65" s="304">
        <v>1.8599728011540002</v>
      </c>
      <c r="AE65" s="304">
        <v>1.9465126840115161</v>
      </c>
      <c r="AF65" s="304">
        <v>1.95767197549701</v>
      </c>
      <c r="AG65" s="304"/>
      <c r="AH65" s="304">
        <v>0.98614574059546112</v>
      </c>
      <c r="AI65" s="304">
        <v>0.8974253435231988</v>
      </c>
      <c r="AJ65" s="304">
        <v>0.48590017186909601</v>
      </c>
      <c r="AK65" s="304"/>
      <c r="AL65" s="304">
        <v>0.23231270889330444</v>
      </c>
      <c r="AM65" s="304">
        <v>0.20224303891208428</v>
      </c>
      <c r="AN65" s="304">
        <v>0.30044884573867037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9.1025598565539259</v>
      </c>
      <c r="C66" s="304">
        <f t="shared" si="73"/>
        <v>9.7921755238262964</v>
      </c>
      <c r="D66" s="304">
        <f t="shared" si="74"/>
        <v>10.226422158326191</v>
      </c>
      <c r="E66" s="304"/>
      <c r="F66" s="304">
        <v>2.6061663865206641E-2</v>
      </c>
      <c r="G66" s="304">
        <v>3.8624890105091611E-2</v>
      </c>
      <c r="H66" s="304">
        <v>6.8337417054584987E-2</v>
      </c>
      <c r="I66" s="304"/>
      <c r="J66" s="304">
        <v>0.45325810442801306</v>
      </c>
      <c r="K66" s="304">
        <v>0.60240480734404245</v>
      </c>
      <c r="L66" s="304">
        <v>0.96768660366622794</v>
      </c>
      <c r="M66" s="304"/>
      <c r="N66" s="304">
        <v>1.5373388981176022</v>
      </c>
      <c r="O66" s="304">
        <v>1.94701556329854</v>
      </c>
      <c r="P66" s="304">
        <v>2.7515943903466749</v>
      </c>
      <c r="Q66" s="304"/>
      <c r="R66" s="304">
        <v>0.50292251243414599</v>
      </c>
      <c r="S66" s="304">
        <v>0.59697798599242968</v>
      </c>
      <c r="T66" s="304">
        <v>0.77581653844378284</v>
      </c>
      <c r="U66" s="304"/>
      <c r="V66" s="304">
        <v>0.46441818903336868</v>
      </c>
      <c r="W66" s="304">
        <v>0.49713159813268981</v>
      </c>
      <c r="X66" s="304">
        <v>0.59948078954130435</v>
      </c>
      <c r="Y66" s="304"/>
      <c r="Z66" s="304">
        <v>2.2879029439674041</v>
      </c>
      <c r="AA66" s="304">
        <v>2.4360120384481494</v>
      </c>
      <c r="AB66" s="304">
        <v>2.4830050043019734</v>
      </c>
      <c r="AC66" s="304"/>
      <c r="AD66" s="304">
        <v>2.5648752270764916</v>
      </c>
      <c r="AE66" s="304">
        <v>2.779016129470103</v>
      </c>
      <c r="AF66" s="304">
        <v>2.378048667146043</v>
      </c>
      <c r="AG66" s="304"/>
      <c r="AH66" s="304">
        <v>1.0974948162189115</v>
      </c>
      <c r="AI66" s="304">
        <v>0.77643299419877287</v>
      </c>
      <c r="AJ66" s="304">
        <v>0.12464562565195854</v>
      </c>
      <c r="AK66" s="304"/>
      <c r="AL66" s="304">
        <v>0.16828750141278043</v>
      </c>
      <c r="AM66" s="304">
        <v>0.11855951683647786</v>
      </c>
      <c r="AN66" s="304">
        <v>7.7807122173642052E-2</v>
      </c>
    </row>
    <row r="67" spans="1:40" x14ac:dyDescent="0.2">
      <c r="A67" s="13" t="str">
        <f t="shared" si="72"/>
        <v>Skilled trades occupations</v>
      </c>
      <c r="B67" s="304">
        <f t="shared" si="75"/>
        <v>8.8774425418321012</v>
      </c>
      <c r="C67" s="304">
        <f t="shared" si="73"/>
        <v>9.3356770726819533</v>
      </c>
      <c r="D67" s="304">
        <f t="shared" si="74"/>
        <v>9.5980068190397727</v>
      </c>
      <c r="E67" s="304"/>
      <c r="F67" s="304">
        <v>5.0614875484592241E-3</v>
      </c>
      <c r="G67" s="304">
        <v>6.6604165114741857E-3</v>
      </c>
      <c r="H67" s="304">
        <v>1.0888859568509953E-2</v>
      </c>
      <c r="I67" s="304"/>
      <c r="J67" s="304">
        <v>0.18259031599462486</v>
      </c>
      <c r="K67" s="304">
        <v>0.24159358530012748</v>
      </c>
      <c r="L67" s="304">
        <v>0.4205534864391906</v>
      </c>
      <c r="M67" s="304"/>
      <c r="N67" s="304">
        <v>0.58229971851919549</v>
      </c>
      <c r="O67" s="304">
        <v>0.7273876252822562</v>
      </c>
      <c r="P67" s="304">
        <v>0.99905694211379881</v>
      </c>
      <c r="Q67" s="304"/>
      <c r="R67" s="304">
        <v>0.27780713263743839</v>
      </c>
      <c r="S67" s="304">
        <v>0.30462308559418477</v>
      </c>
      <c r="T67" s="304">
        <v>0.39124008070214983</v>
      </c>
      <c r="U67" s="304"/>
      <c r="V67" s="304">
        <v>0.49859288607351687</v>
      </c>
      <c r="W67" s="304">
        <v>0.56193503308789183</v>
      </c>
      <c r="X67" s="304">
        <v>0.7115312442590439</v>
      </c>
      <c r="Y67" s="304"/>
      <c r="Z67" s="304">
        <v>3.0409123280445911</v>
      </c>
      <c r="AA67" s="304">
        <v>3.2860738980032531</v>
      </c>
      <c r="AB67" s="304">
        <v>3.6782028357786247</v>
      </c>
      <c r="AC67" s="304"/>
      <c r="AD67" s="304">
        <v>2.0450029112671588</v>
      </c>
      <c r="AE67" s="304">
        <v>1.9130124181726715</v>
      </c>
      <c r="AF67" s="304">
        <v>1.7448682225089138</v>
      </c>
      <c r="AG67" s="304"/>
      <c r="AH67" s="304">
        <v>1.6272504884479773</v>
      </c>
      <c r="AI67" s="304">
        <v>1.7905848430952074</v>
      </c>
      <c r="AJ67" s="304">
        <v>1.3792335480635123</v>
      </c>
      <c r="AK67" s="304"/>
      <c r="AL67" s="304">
        <v>0.61792527329913882</v>
      </c>
      <c r="AM67" s="304">
        <v>0.50380616763488595</v>
      </c>
      <c r="AN67" s="304">
        <v>0.26243159960602763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3.2431700955621476</v>
      </c>
      <c r="C68" s="304">
        <f t="shared" si="73"/>
        <v>3.1772231522628456</v>
      </c>
      <c r="D68" s="304">
        <f t="shared" si="74"/>
        <v>3.8413110456219566</v>
      </c>
      <c r="E68" s="304"/>
      <c r="F68" s="304">
        <v>4.8364955135276073E-3</v>
      </c>
      <c r="G68" s="304">
        <v>6.2835062056502845E-3</v>
      </c>
      <c r="H68" s="304">
        <v>9.8769196078606226E-3</v>
      </c>
      <c r="I68" s="304"/>
      <c r="J68" s="304">
        <v>7.9638559193014893E-2</v>
      </c>
      <c r="K68" s="304">
        <v>9.1345350567737682E-2</v>
      </c>
      <c r="L68" s="304">
        <v>0.13953828281097619</v>
      </c>
      <c r="M68" s="304"/>
      <c r="N68" s="304">
        <v>0.43362051170823135</v>
      </c>
      <c r="O68" s="304">
        <v>0.45497606815193459</v>
      </c>
      <c r="P68" s="304">
        <v>0.60749723768280139</v>
      </c>
      <c r="Q68" s="304"/>
      <c r="R68" s="304">
        <v>0.36914265701708165</v>
      </c>
      <c r="S68" s="304">
        <v>0.40905874443462076</v>
      </c>
      <c r="T68" s="304">
        <v>0.61196382986542774</v>
      </c>
      <c r="U68" s="304"/>
      <c r="V68" s="304">
        <v>0.35076222149527636</v>
      </c>
      <c r="W68" s="304">
        <v>0.36966743153544929</v>
      </c>
      <c r="X68" s="304">
        <v>0.55330116760428072</v>
      </c>
      <c r="Y68" s="304"/>
      <c r="Z68" s="304">
        <v>0.60885866722421089</v>
      </c>
      <c r="AA68" s="304">
        <v>0.54671651769121876</v>
      </c>
      <c r="AB68" s="304">
        <v>0.61605017819612329</v>
      </c>
      <c r="AC68" s="304"/>
      <c r="AD68" s="304">
        <v>0.77416865834684545</v>
      </c>
      <c r="AE68" s="304">
        <v>0.74604719478594361</v>
      </c>
      <c r="AF68" s="304">
        <v>0.81577599788693511</v>
      </c>
      <c r="AG68" s="304"/>
      <c r="AH68" s="304">
        <v>0.41199211256166707</v>
      </c>
      <c r="AI68" s="304">
        <v>0.40842028296382249</v>
      </c>
      <c r="AJ68" s="304">
        <v>0.33301296959421378</v>
      </c>
      <c r="AK68" s="304"/>
      <c r="AL68" s="304">
        <v>0.21015021250229207</v>
      </c>
      <c r="AM68" s="304">
        <v>0.14470805592646804</v>
      </c>
      <c r="AN68" s="304">
        <v>0.15429446237333763</v>
      </c>
    </row>
    <row r="69" spans="1:40" x14ac:dyDescent="0.2">
      <c r="A69" s="13" t="str">
        <f t="shared" si="72"/>
        <v>Sales and customer service occupations</v>
      </c>
      <c r="B69" s="304">
        <f t="shared" si="75"/>
        <v>20.780962190844793</v>
      </c>
      <c r="C69" s="304">
        <f t="shared" si="73"/>
        <v>20.761409359849232</v>
      </c>
      <c r="D69" s="304">
        <f t="shared" si="74"/>
        <v>20.625761696513315</v>
      </c>
      <c r="E69" s="304"/>
      <c r="F69" s="304">
        <v>2.8354800129089336E-2</v>
      </c>
      <c r="G69" s="304">
        <v>3.2133780982239395E-2</v>
      </c>
      <c r="H69" s="304">
        <v>4.5990034057104084E-2</v>
      </c>
      <c r="I69" s="304"/>
      <c r="J69" s="304">
        <v>0.66244508704201666</v>
      </c>
      <c r="K69" s="304">
        <v>0.82938631440607757</v>
      </c>
      <c r="L69" s="304">
        <v>1.2891516251469144</v>
      </c>
      <c r="M69" s="304"/>
      <c r="N69" s="304">
        <v>2.7811168126857497</v>
      </c>
      <c r="O69" s="304">
        <v>3.1690424925892668</v>
      </c>
      <c r="P69" s="304">
        <v>4.2664673260632933</v>
      </c>
      <c r="Q69" s="304"/>
      <c r="R69" s="304">
        <v>0.84239827022505975</v>
      </c>
      <c r="S69" s="304">
        <v>0.90848468134407612</v>
      </c>
      <c r="T69" s="304">
        <v>1.1270260273279049</v>
      </c>
      <c r="U69" s="304"/>
      <c r="V69" s="304">
        <v>0.70230612753661348</v>
      </c>
      <c r="W69" s="304">
        <v>0.69592344300307407</v>
      </c>
      <c r="X69" s="304">
        <v>0.85788748891495392</v>
      </c>
      <c r="Y69" s="304"/>
      <c r="Z69" s="304">
        <v>6.1879904936314318</v>
      </c>
      <c r="AA69" s="304">
        <v>6.2398653088951113</v>
      </c>
      <c r="AB69" s="304">
        <v>6.7208851951215367</v>
      </c>
      <c r="AC69" s="304"/>
      <c r="AD69" s="304">
        <v>5.1987188677324649</v>
      </c>
      <c r="AE69" s="304">
        <v>4.9918532998974676</v>
      </c>
      <c r="AF69" s="304">
        <v>4.2103371417943523</v>
      </c>
      <c r="AG69" s="304"/>
      <c r="AH69" s="304">
        <v>3.2508886504758721</v>
      </c>
      <c r="AI69" s="304">
        <v>2.892885949055688</v>
      </c>
      <c r="AJ69" s="304">
        <v>1.334716221046043</v>
      </c>
      <c r="AK69" s="304"/>
      <c r="AL69" s="304">
        <v>1.1267430813864954</v>
      </c>
      <c r="AM69" s="304">
        <v>1.0018340896762283</v>
      </c>
      <c r="AN69" s="304">
        <v>0.7733006370412131</v>
      </c>
    </row>
    <row r="70" spans="1:40" x14ac:dyDescent="0.2">
      <c r="A70" s="13" t="str">
        <f t="shared" si="72"/>
        <v>Process, plant and machine operatives</v>
      </c>
      <c r="B70" s="304">
        <f t="shared" si="75"/>
        <v>7.1655242013835974</v>
      </c>
      <c r="C70" s="304">
        <f t="shared" si="73"/>
        <v>7.3179814649885619</v>
      </c>
      <c r="D70" s="304">
        <f t="shared" si="74"/>
        <v>7.2522229919164376</v>
      </c>
      <c r="E70" s="304"/>
      <c r="F70" s="304">
        <v>2.0610786670939827E-2</v>
      </c>
      <c r="G70" s="304">
        <v>2.5872271657664279E-2</v>
      </c>
      <c r="H70" s="304">
        <v>3.9528171574820137E-2</v>
      </c>
      <c r="I70" s="304"/>
      <c r="J70" s="304">
        <v>0.145478553589029</v>
      </c>
      <c r="K70" s="304">
        <v>0.16996538186172358</v>
      </c>
      <c r="L70" s="304">
        <v>0.25946923138498651</v>
      </c>
      <c r="M70" s="304"/>
      <c r="N70" s="304">
        <v>0.42212593992763364</v>
      </c>
      <c r="O70" s="304">
        <v>0.5222633499751872</v>
      </c>
      <c r="P70" s="304">
        <v>0.86145970807511574</v>
      </c>
      <c r="Q70" s="304"/>
      <c r="R70" s="304">
        <v>0.17237964002936129</v>
      </c>
      <c r="S70" s="304">
        <v>0.20325691397457615</v>
      </c>
      <c r="T70" s="304">
        <v>0.28920430456786184</v>
      </c>
      <c r="U70" s="304"/>
      <c r="V70" s="304">
        <v>0.29659723437712587</v>
      </c>
      <c r="W70" s="304">
        <v>0.32176467213072618</v>
      </c>
      <c r="X70" s="304">
        <v>0.39841515160207619</v>
      </c>
      <c r="Y70" s="304"/>
      <c r="Z70" s="304">
        <v>1.4164954849707614</v>
      </c>
      <c r="AA70" s="304">
        <v>1.4989228041944966</v>
      </c>
      <c r="AB70" s="304">
        <v>1.6017059790402195</v>
      </c>
      <c r="AC70" s="304"/>
      <c r="AD70" s="304">
        <v>2.2514419139376174</v>
      </c>
      <c r="AE70" s="304">
        <v>2.3643143227523615</v>
      </c>
      <c r="AF70" s="304">
        <v>2.2561343914642649</v>
      </c>
      <c r="AG70" s="304"/>
      <c r="AH70" s="304">
        <v>1.707506594907549</v>
      </c>
      <c r="AI70" s="304">
        <v>1.5945913865577488</v>
      </c>
      <c r="AJ70" s="304">
        <v>1.1502992593340908</v>
      </c>
      <c r="AK70" s="304"/>
      <c r="AL70" s="304">
        <v>0.73288805297358062</v>
      </c>
      <c r="AM70" s="304">
        <v>0.61703036188407689</v>
      </c>
      <c r="AN70" s="304">
        <v>0.39600679487300156</v>
      </c>
    </row>
    <row r="71" spans="1:40" x14ac:dyDescent="0.2">
      <c r="A71" s="13" t="str">
        <f t="shared" si="72"/>
        <v>Elementary occupations</v>
      </c>
      <c r="B71" s="304">
        <f t="shared" si="75"/>
        <v>21.651390220739106</v>
      </c>
      <c r="C71" s="304">
        <f t="shared" si="73"/>
        <v>22.082218431954573</v>
      </c>
      <c r="D71" s="304">
        <f t="shared" si="74"/>
        <v>22.044996220685597</v>
      </c>
      <c r="E71" s="304"/>
      <c r="F71" s="304">
        <v>7.7869651537192958E-3</v>
      </c>
      <c r="G71" s="304">
        <v>9.5533390757419588E-3</v>
      </c>
      <c r="H71" s="304">
        <v>1.2322002822214968E-2</v>
      </c>
      <c r="I71" s="304"/>
      <c r="J71" s="304">
        <v>0.66716083804812276</v>
      </c>
      <c r="K71" s="304">
        <v>0.84590572166832567</v>
      </c>
      <c r="L71" s="304">
        <v>1.3020304781627674</v>
      </c>
      <c r="M71" s="304"/>
      <c r="N71" s="304">
        <v>2.4585320517958271</v>
      </c>
      <c r="O71" s="304">
        <v>2.8905706703785152</v>
      </c>
      <c r="P71" s="304">
        <v>3.955660723764725</v>
      </c>
      <c r="Q71" s="304"/>
      <c r="R71" s="304">
        <v>1.0564991543952298</v>
      </c>
      <c r="S71" s="304">
        <v>1.246855482020222</v>
      </c>
      <c r="T71" s="304">
        <v>1.7183878821263865</v>
      </c>
      <c r="U71" s="304"/>
      <c r="V71" s="304">
        <v>1.159528670459943</v>
      </c>
      <c r="W71" s="304">
        <v>1.3655679630669924</v>
      </c>
      <c r="X71" s="304">
        <v>1.8323876414688169</v>
      </c>
      <c r="Y71" s="304"/>
      <c r="Z71" s="304">
        <v>4.6898969311031964</v>
      </c>
      <c r="AA71" s="304">
        <v>4.2653358983136789</v>
      </c>
      <c r="AB71" s="304">
        <v>4.0720811524849125</v>
      </c>
      <c r="AC71" s="304"/>
      <c r="AD71" s="304">
        <v>6.0151782630529391</v>
      </c>
      <c r="AE71" s="304">
        <v>6.0396732755484193</v>
      </c>
      <c r="AF71" s="304">
        <v>5.4382342013908751</v>
      </c>
      <c r="AG71" s="304"/>
      <c r="AH71" s="304">
        <v>3.8077833451950607</v>
      </c>
      <c r="AI71" s="304">
        <v>3.5323558506785506</v>
      </c>
      <c r="AJ71" s="304">
        <v>1.6467318310686951</v>
      </c>
      <c r="AK71" s="304"/>
      <c r="AL71" s="304">
        <v>1.7890240015350722</v>
      </c>
      <c r="AM71" s="304">
        <v>1.8864002312041293</v>
      </c>
      <c r="AN71" s="304">
        <v>2.0671603073962057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133.30299999999997</v>
      </c>
      <c r="C74" s="305">
        <f>SUM(C75:C83)</f>
        <v>138.56299999999993</v>
      </c>
      <c r="D74" s="305">
        <f>SUM(D75:D83)</f>
        <v>148.65999999999997</v>
      </c>
      <c r="E74" s="304"/>
      <c r="F74" s="305">
        <f>SUM(F75:F83)</f>
        <v>3.1171570152104189</v>
      </c>
      <c r="G74" s="305">
        <f>SUM(G75:G83)</f>
        <v>3.6143360771397384</v>
      </c>
      <c r="H74" s="305">
        <f>SUM(H75:H83)</f>
        <v>4.6882357225505853</v>
      </c>
      <c r="I74" s="304"/>
      <c r="J74" s="305">
        <f>SUM(J75:J83)</f>
        <v>22.760818555023764</v>
      </c>
      <c r="K74" s="305">
        <f>SUM(K75:K83)</f>
        <v>26.632933832201534</v>
      </c>
      <c r="L74" s="305">
        <f>SUM(L75:L83)</f>
        <v>34.738229792534518</v>
      </c>
      <c r="M74" s="304"/>
      <c r="N74" s="305">
        <f>SUM(N75:N83)</f>
        <v>39.210443724389101</v>
      </c>
      <c r="O74" s="305">
        <f>SUM(O75:O83)</f>
        <v>41.35307694284684</v>
      </c>
      <c r="P74" s="305">
        <f>SUM(P75:P83)</f>
        <v>46.070397739238061</v>
      </c>
      <c r="Q74" s="304"/>
      <c r="R74" s="305">
        <f>SUM(R75:R83)</f>
        <v>7.0484800706348896</v>
      </c>
      <c r="S74" s="305">
        <f>SUM(S75:S83)</f>
        <v>7.4684185345803087</v>
      </c>
      <c r="T74" s="305">
        <f>SUM(T75:T83)</f>
        <v>8.9449688491545825</v>
      </c>
      <c r="U74" s="304"/>
      <c r="V74" s="305">
        <f>SUM(V75:V83)</f>
        <v>8.7434711855765777</v>
      </c>
      <c r="W74" s="305">
        <f>SUM(W75:W83)</f>
        <v>8.9940373870601249</v>
      </c>
      <c r="X74" s="305">
        <f>SUM(X75:X83)</f>
        <v>10.272549862381055</v>
      </c>
      <c r="Y74" s="304"/>
      <c r="Z74" s="305">
        <f>SUM(Z75:Z83)</f>
        <v>18.957847346394988</v>
      </c>
      <c r="AA74" s="305">
        <f>SUM(AA75:AA83)</f>
        <v>17.39347674624663</v>
      </c>
      <c r="AB74" s="305">
        <f>SUM(AB75:AB83)</f>
        <v>15.682991338231888</v>
      </c>
      <c r="AC74" s="304"/>
      <c r="AD74" s="305">
        <f>SUM(AD75:AD83)</f>
        <v>17.345429732972182</v>
      </c>
      <c r="AE74" s="305">
        <f>SUM(AE75:AE83)</f>
        <v>16.750711445400135</v>
      </c>
      <c r="AF74" s="305">
        <f>SUM(AF75:AF83)</f>
        <v>14.121218730533863</v>
      </c>
      <c r="AG74" s="304"/>
      <c r="AH74" s="305">
        <f>SUM(AH75:AH83)</f>
        <v>12.100427607628268</v>
      </c>
      <c r="AI74" s="305">
        <f>SUM(AI75:AI83)</f>
        <v>12.157837487982263</v>
      </c>
      <c r="AJ74" s="305">
        <f>SUM(AJ75:AJ83)</f>
        <v>9.8362053176766544</v>
      </c>
      <c r="AK74" s="304"/>
      <c r="AL74" s="305">
        <f>SUM(AL75:AL83)</f>
        <v>4.0189247621697994</v>
      </c>
      <c r="AM74" s="305">
        <f>SUM(AM75:AM83)</f>
        <v>4.198171546542385</v>
      </c>
      <c r="AN74" s="305">
        <f>SUM(AN75:AN83)</f>
        <v>4.305202647698736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20.777089764478404</v>
      </c>
      <c r="C75" s="305">
        <f t="shared" ref="C75:C83" si="77">SUM(G75,K75,O75,S75,W75,AA75,AE75,AI75,AM75)</f>
        <v>20.077368706918733</v>
      </c>
      <c r="D75" s="305">
        <f t="shared" ref="D75:D83" si="78">SUM(H75,L75,P75,T75,X75,AB75,AF75,AJ75,AN75)</f>
        <v>22.30717084301612</v>
      </c>
      <c r="E75" s="304"/>
      <c r="F75" s="304">
        <v>0.58487963960699174</v>
      </c>
      <c r="G75" s="304">
        <v>0.61710095069814896</v>
      </c>
      <c r="H75" s="304">
        <v>0.8231638272636449</v>
      </c>
      <c r="I75" s="304"/>
      <c r="J75" s="304">
        <v>3.5562716152841189</v>
      </c>
      <c r="K75" s="304">
        <v>3.747216234532309</v>
      </c>
      <c r="L75" s="304">
        <v>4.9378600512832866</v>
      </c>
      <c r="M75" s="304"/>
      <c r="N75" s="304">
        <v>6.6977580143297635</v>
      </c>
      <c r="O75" s="304">
        <v>6.3844856711326976</v>
      </c>
      <c r="P75" s="304">
        <v>7.191267292096664</v>
      </c>
      <c r="Q75" s="304"/>
      <c r="R75" s="304">
        <v>0.96044432934347435</v>
      </c>
      <c r="S75" s="304">
        <v>0.92015354771215063</v>
      </c>
      <c r="T75" s="304">
        <v>1.0673884273061167</v>
      </c>
      <c r="U75" s="304"/>
      <c r="V75" s="304">
        <v>1.7856185332344643</v>
      </c>
      <c r="W75" s="304">
        <v>1.7339194851647817</v>
      </c>
      <c r="X75" s="304">
        <v>2.0274118595050798</v>
      </c>
      <c r="Y75" s="304"/>
      <c r="Z75" s="304">
        <v>3.1479731627598402</v>
      </c>
      <c r="AA75" s="304">
        <v>2.7219506936809532</v>
      </c>
      <c r="AB75" s="304">
        <v>2.6990153810590587</v>
      </c>
      <c r="AC75" s="304"/>
      <c r="AD75" s="304">
        <v>2.3626594671104484</v>
      </c>
      <c r="AE75" s="304">
        <v>2.2276967425869492</v>
      </c>
      <c r="AF75" s="304">
        <v>1.9859474855373342</v>
      </c>
      <c r="AG75" s="304"/>
      <c r="AH75" s="304">
        <v>1.3112224524026144</v>
      </c>
      <c r="AI75" s="304">
        <v>1.309158649363326</v>
      </c>
      <c r="AJ75" s="304">
        <v>1.0705119698261207</v>
      </c>
      <c r="AK75" s="304"/>
      <c r="AL75" s="304">
        <v>0.37026255040668932</v>
      </c>
      <c r="AM75" s="304">
        <v>0.41568673204741591</v>
      </c>
      <c r="AN75" s="304">
        <v>0.5046045491388117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39.13418681943164</v>
      </c>
      <c r="C76" s="305">
        <f t="shared" si="77"/>
        <v>44.104005147194499</v>
      </c>
      <c r="D76" s="305">
        <f>SUM(H76,L76,P76,T76,X76,AB76,AF76,AJ76,AN76)</f>
        <v>49.201539119196681</v>
      </c>
      <c r="E76" s="304"/>
      <c r="F76" s="304">
        <v>1.7553819746939636</v>
      </c>
      <c r="G76" s="304">
        <v>2.0975811739984658</v>
      </c>
      <c r="H76" s="304">
        <v>2.6322560239366659</v>
      </c>
      <c r="I76" s="304"/>
      <c r="J76" s="304">
        <v>10.8654098505669</v>
      </c>
      <c r="K76" s="304">
        <v>13.186742847314651</v>
      </c>
      <c r="L76" s="304">
        <v>16.964321479357917</v>
      </c>
      <c r="M76" s="304"/>
      <c r="N76" s="304">
        <v>15.297253051451499</v>
      </c>
      <c r="O76" s="304">
        <v>16.641832687516953</v>
      </c>
      <c r="P76" s="304">
        <v>17.39882643196982</v>
      </c>
      <c r="Q76" s="304"/>
      <c r="R76" s="304">
        <v>1.3006960979128794</v>
      </c>
      <c r="S76" s="304">
        <v>1.4454593595714817</v>
      </c>
      <c r="T76" s="304">
        <v>1.6757601754894209</v>
      </c>
      <c r="U76" s="304"/>
      <c r="V76" s="304">
        <v>2.3657256350580433</v>
      </c>
      <c r="W76" s="304">
        <v>2.4950643832599084</v>
      </c>
      <c r="X76" s="304">
        <v>2.740421907788237</v>
      </c>
      <c r="Y76" s="304"/>
      <c r="Z76" s="304">
        <v>3.2156737776607081</v>
      </c>
      <c r="AA76" s="304">
        <v>3.182327783150396</v>
      </c>
      <c r="AB76" s="304">
        <v>2.9716480584419789</v>
      </c>
      <c r="AC76" s="304"/>
      <c r="AD76" s="304">
        <v>2.5766910637034655</v>
      </c>
      <c r="AE76" s="304">
        <v>2.8623032210456061</v>
      </c>
      <c r="AF76" s="304">
        <v>2.7507912168963835</v>
      </c>
      <c r="AG76" s="304"/>
      <c r="AH76" s="304">
        <v>1.4244991950311316</v>
      </c>
      <c r="AI76" s="304">
        <v>1.6250318477100338</v>
      </c>
      <c r="AJ76" s="304">
        <v>1.1874056934690485</v>
      </c>
      <c r="AK76" s="304"/>
      <c r="AL76" s="304">
        <v>0.33285617335304873</v>
      </c>
      <c r="AM76" s="304">
        <v>0.56766184362700289</v>
      </c>
      <c r="AN76" s="304">
        <v>0.88010813184720549</v>
      </c>
    </row>
    <row r="77" spans="1:40" x14ac:dyDescent="0.2">
      <c r="A77" s="13" t="str">
        <f t="shared" si="76"/>
        <v>Associate professional occupations</v>
      </c>
      <c r="B77" s="305">
        <f t="shared" si="79"/>
        <v>25.649732249778513</v>
      </c>
      <c r="C77" s="305">
        <f t="shared" si="77"/>
        <v>25.549000626416319</v>
      </c>
      <c r="D77" s="305">
        <f t="shared" si="78"/>
        <v>27.752071014932923</v>
      </c>
      <c r="E77" s="304"/>
      <c r="F77" s="304">
        <v>0.56451112458583641</v>
      </c>
      <c r="G77" s="304">
        <v>0.63629675030638666</v>
      </c>
      <c r="H77" s="304">
        <v>0.8698955728254828</v>
      </c>
      <c r="I77" s="304"/>
      <c r="J77" s="304">
        <v>5.3570430072283441</v>
      </c>
      <c r="K77" s="304">
        <v>6.0150331477710717</v>
      </c>
      <c r="L77" s="304">
        <v>7.8692477725436678</v>
      </c>
      <c r="M77" s="304"/>
      <c r="N77" s="304">
        <v>9.1602161408891032</v>
      </c>
      <c r="O77" s="304">
        <v>9.0790932323002771</v>
      </c>
      <c r="P77" s="304">
        <v>9.833268953829819</v>
      </c>
      <c r="Q77" s="304"/>
      <c r="R77" s="304">
        <v>1.538445710621035</v>
      </c>
      <c r="S77" s="304">
        <v>1.5638730893903341</v>
      </c>
      <c r="T77" s="304">
        <v>1.8680506259467673</v>
      </c>
      <c r="U77" s="304"/>
      <c r="V77" s="304">
        <v>1.6137560913113651</v>
      </c>
      <c r="W77" s="304">
        <v>1.5507620778320805</v>
      </c>
      <c r="X77" s="304">
        <v>1.5715988462509674</v>
      </c>
      <c r="Y77" s="304"/>
      <c r="Z77" s="304">
        <v>3.2413410678640622</v>
      </c>
      <c r="AA77" s="304">
        <v>2.7894778679321792</v>
      </c>
      <c r="AB77" s="304">
        <v>2.3844251085669095</v>
      </c>
      <c r="AC77" s="304"/>
      <c r="AD77" s="304">
        <v>2.2674295471950141</v>
      </c>
      <c r="AE77" s="304">
        <v>1.9713841798978577</v>
      </c>
      <c r="AF77" s="304">
        <v>1.4813855883832168</v>
      </c>
      <c r="AG77" s="304"/>
      <c r="AH77" s="304">
        <v>1.516664113251446</v>
      </c>
      <c r="AI77" s="304">
        <v>1.4301080803034913</v>
      </c>
      <c r="AJ77" s="304">
        <v>1.1268893769246617</v>
      </c>
      <c r="AK77" s="304"/>
      <c r="AL77" s="304">
        <v>0.39032544683230236</v>
      </c>
      <c r="AM77" s="304">
        <v>0.51297220068264815</v>
      </c>
      <c r="AN77" s="304">
        <v>0.74730916966143146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15.388510384661222</v>
      </c>
      <c r="C78" s="305">
        <f t="shared" si="77"/>
        <v>15.154497189533734</v>
      </c>
      <c r="D78" s="305">
        <f t="shared" si="78"/>
        <v>14.479171715467205</v>
      </c>
      <c r="E78" s="304"/>
      <c r="F78" s="304">
        <v>0.10219016644929781</v>
      </c>
      <c r="G78" s="304">
        <v>0.12724093650587892</v>
      </c>
      <c r="H78" s="304">
        <v>0.17944091666054643</v>
      </c>
      <c r="I78" s="304"/>
      <c r="J78" s="304">
        <v>1.3272578583260863</v>
      </c>
      <c r="K78" s="304">
        <v>1.6681201549436464</v>
      </c>
      <c r="L78" s="304">
        <v>2.2875227660027071</v>
      </c>
      <c r="M78" s="304"/>
      <c r="N78" s="304">
        <v>3.69605995501878</v>
      </c>
      <c r="O78" s="304">
        <v>4.2715744895251042</v>
      </c>
      <c r="P78" s="304">
        <v>5.4636448975520135</v>
      </c>
      <c r="Q78" s="304"/>
      <c r="R78" s="304">
        <v>1.2180426523967645</v>
      </c>
      <c r="S78" s="304">
        <v>1.3349614632508731</v>
      </c>
      <c r="T78" s="304">
        <v>1.5757925806742445</v>
      </c>
      <c r="U78" s="304"/>
      <c r="V78" s="304">
        <v>1.2881884669052799</v>
      </c>
      <c r="W78" s="304">
        <v>1.4117747220946297</v>
      </c>
      <c r="X78" s="304">
        <v>1.6851728674515134</v>
      </c>
      <c r="Y78" s="304"/>
      <c r="Z78" s="304">
        <v>2.6040242613924685</v>
      </c>
      <c r="AA78" s="304">
        <v>2.169062785994361</v>
      </c>
      <c r="AB78" s="304">
        <v>1.1250636206027123</v>
      </c>
      <c r="AC78" s="304"/>
      <c r="AD78" s="304">
        <v>2.8369540996956477</v>
      </c>
      <c r="AE78" s="304">
        <v>2.3966390547853571</v>
      </c>
      <c r="AF78" s="304">
        <v>1.3500154964761895</v>
      </c>
      <c r="AG78" s="304"/>
      <c r="AH78" s="304">
        <v>1.6599815413398635</v>
      </c>
      <c r="AI78" s="304">
        <v>1.0796000094257421</v>
      </c>
      <c r="AJ78" s="304">
        <v>0.28097895943902468</v>
      </c>
      <c r="AK78" s="304"/>
      <c r="AL78" s="304">
        <v>0.65581138313703347</v>
      </c>
      <c r="AM78" s="304">
        <v>0.69552357300814094</v>
      </c>
      <c r="AN78" s="304">
        <v>0.53153961060825394</v>
      </c>
    </row>
    <row r="79" spans="1:40" x14ac:dyDescent="0.2">
      <c r="A79" s="13" t="str">
        <f t="shared" si="76"/>
        <v>Skilled trades occupations</v>
      </c>
      <c r="B79" s="305">
        <f t="shared" si="79"/>
        <v>4.8298370522050691</v>
      </c>
      <c r="C79" s="305">
        <f t="shared" si="77"/>
        <v>5.344541847992609</v>
      </c>
      <c r="D79" s="305">
        <f t="shared" si="78"/>
        <v>5.75655536317828</v>
      </c>
      <c r="E79" s="304"/>
      <c r="F79" s="304">
        <v>2.9038864972585465E-2</v>
      </c>
      <c r="G79" s="304">
        <v>3.7992004525551404E-2</v>
      </c>
      <c r="H79" s="304">
        <v>5.291476271586066E-2</v>
      </c>
      <c r="I79" s="304"/>
      <c r="J79" s="304">
        <v>0.30160745085475904</v>
      </c>
      <c r="K79" s="304">
        <v>0.39467169005796715</v>
      </c>
      <c r="L79" s="304">
        <v>0.56030684651471496</v>
      </c>
      <c r="M79" s="304"/>
      <c r="N79" s="304">
        <v>0.79229101850705486</v>
      </c>
      <c r="O79" s="304">
        <v>0.91542838063189946</v>
      </c>
      <c r="P79" s="304">
        <v>1.1912200772058867</v>
      </c>
      <c r="Q79" s="304"/>
      <c r="R79" s="304">
        <v>0.27898032417156704</v>
      </c>
      <c r="S79" s="304">
        <v>0.31169755125540322</v>
      </c>
      <c r="T79" s="304">
        <v>0.42549565905165693</v>
      </c>
      <c r="U79" s="304"/>
      <c r="V79" s="304">
        <v>0.36631156943517301</v>
      </c>
      <c r="W79" s="304">
        <v>0.3800709787672108</v>
      </c>
      <c r="X79" s="304">
        <v>0.4399299137546952</v>
      </c>
      <c r="Y79" s="304"/>
      <c r="Z79" s="304">
        <v>1.1253228244545128</v>
      </c>
      <c r="AA79" s="304">
        <v>1.1244852918876818</v>
      </c>
      <c r="AB79" s="304">
        <v>1.0602487189364815</v>
      </c>
      <c r="AC79" s="304"/>
      <c r="AD79" s="304">
        <v>1.032716118810679</v>
      </c>
      <c r="AE79" s="304">
        <v>1.0909705100800009</v>
      </c>
      <c r="AF79" s="304">
        <v>0.99089502871134594</v>
      </c>
      <c r="AG79" s="304"/>
      <c r="AH79" s="304">
        <v>0.59990624511186386</v>
      </c>
      <c r="AI79" s="304">
        <v>0.680315130120977</v>
      </c>
      <c r="AJ79" s="304">
        <v>0.59605042545347864</v>
      </c>
      <c r="AK79" s="304"/>
      <c r="AL79" s="304">
        <v>0.30366263588687425</v>
      </c>
      <c r="AM79" s="304">
        <v>0.4089103106659166</v>
      </c>
      <c r="AN79" s="304">
        <v>0.439493930834159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8.920982447726379</v>
      </c>
      <c r="C80" s="305">
        <f t="shared" si="77"/>
        <v>8.9905061809715328</v>
      </c>
      <c r="D80" s="305">
        <f t="shared" si="78"/>
        <v>9.3990943334169348</v>
      </c>
      <c r="E80" s="304"/>
      <c r="F80" s="304">
        <v>1.0389129005713931E-2</v>
      </c>
      <c r="G80" s="304">
        <v>1.2393690600861618E-2</v>
      </c>
      <c r="H80" s="304">
        <v>1.8727668032743297E-2</v>
      </c>
      <c r="I80" s="304"/>
      <c r="J80" s="304">
        <v>0.50819336369234502</v>
      </c>
      <c r="K80" s="304">
        <v>0.6318497787153825</v>
      </c>
      <c r="L80" s="304">
        <v>0.84644516837440653</v>
      </c>
      <c r="M80" s="304"/>
      <c r="N80" s="304">
        <v>1.4082361608557499</v>
      </c>
      <c r="O80" s="304">
        <v>1.6670761003058046</v>
      </c>
      <c r="P80" s="304">
        <v>2.1397745922968592</v>
      </c>
      <c r="Q80" s="304"/>
      <c r="R80" s="304">
        <v>0.83003314030147068</v>
      </c>
      <c r="S80" s="304">
        <v>0.88450214242022707</v>
      </c>
      <c r="T80" s="304">
        <v>1.0627850539485415</v>
      </c>
      <c r="U80" s="304"/>
      <c r="V80" s="304">
        <v>0.62705932562839595</v>
      </c>
      <c r="W80" s="304">
        <v>0.67707086885635781</v>
      </c>
      <c r="X80" s="304">
        <v>0.89688286294580177</v>
      </c>
      <c r="Y80" s="304"/>
      <c r="Z80" s="304">
        <v>2.4185859190024375</v>
      </c>
      <c r="AA80" s="304">
        <v>2.2856514282612053</v>
      </c>
      <c r="AB80" s="304">
        <v>2.2165829370863595</v>
      </c>
      <c r="AC80" s="304"/>
      <c r="AD80" s="304">
        <v>1.8019966219071935</v>
      </c>
      <c r="AE80" s="304">
        <v>1.5521651177266265</v>
      </c>
      <c r="AF80" s="304">
        <v>1.1581641918416459</v>
      </c>
      <c r="AG80" s="304"/>
      <c r="AH80" s="304">
        <v>1.0666955526111226</v>
      </c>
      <c r="AI80" s="304">
        <v>1.0385157434257866</v>
      </c>
      <c r="AJ80" s="304">
        <v>0.82553286377315227</v>
      </c>
      <c r="AK80" s="304"/>
      <c r="AL80" s="304">
        <v>0.24979323472195064</v>
      </c>
      <c r="AM80" s="304">
        <v>0.24128131065928154</v>
      </c>
      <c r="AN80" s="304">
        <v>0.2341989951174257</v>
      </c>
    </row>
    <row r="81" spans="1:40" x14ac:dyDescent="0.2">
      <c r="A81" s="13" t="str">
        <f t="shared" si="76"/>
        <v>Sales and customer service occupations</v>
      </c>
      <c r="B81" s="305">
        <f t="shared" si="79"/>
        <v>5.6659520235544569</v>
      </c>
      <c r="C81" s="305">
        <f t="shared" si="77"/>
        <v>6.1118358667913242</v>
      </c>
      <c r="D81" s="305">
        <f t="shared" si="78"/>
        <v>6.5226665549901828</v>
      </c>
      <c r="E81" s="304"/>
      <c r="F81" s="304">
        <v>4.8836271602526717E-2</v>
      </c>
      <c r="G81" s="304">
        <v>6.0500214515375156E-2</v>
      </c>
      <c r="H81" s="304">
        <v>7.8557061636414113E-2</v>
      </c>
      <c r="I81" s="304"/>
      <c r="J81" s="304">
        <v>0.40373876352477678</v>
      </c>
      <c r="K81" s="304">
        <v>0.49527301377476013</v>
      </c>
      <c r="L81" s="304">
        <v>0.6631613156762487</v>
      </c>
      <c r="M81" s="304"/>
      <c r="N81" s="304">
        <v>1.2464051144141792</v>
      </c>
      <c r="O81" s="304">
        <v>1.3866839342741051</v>
      </c>
      <c r="P81" s="304">
        <v>1.6710514878747829</v>
      </c>
      <c r="Q81" s="304"/>
      <c r="R81" s="304">
        <v>0.35244834624683158</v>
      </c>
      <c r="S81" s="304">
        <v>0.40281215965423273</v>
      </c>
      <c r="T81" s="304">
        <v>0.50856430300449351</v>
      </c>
      <c r="U81" s="304"/>
      <c r="V81" s="304">
        <v>0.37728946109347489</v>
      </c>
      <c r="W81" s="304">
        <v>0.43008239533596904</v>
      </c>
      <c r="X81" s="304">
        <v>0.50654035578874468</v>
      </c>
      <c r="Y81" s="304"/>
      <c r="Z81" s="304">
        <v>1.1758041184340409</v>
      </c>
      <c r="AA81" s="304">
        <v>1.1611924560009561</v>
      </c>
      <c r="AB81" s="304">
        <v>1.0556661991849858</v>
      </c>
      <c r="AC81" s="304"/>
      <c r="AD81" s="304">
        <v>1.2246053405940931</v>
      </c>
      <c r="AE81" s="304">
        <v>1.2943371876755845</v>
      </c>
      <c r="AF81" s="304">
        <v>1.1891130638152414</v>
      </c>
      <c r="AG81" s="304"/>
      <c r="AH81" s="304">
        <v>0.6222630744033929</v>
      </c>
      <c r="AI81" s="304">
        <v>0.61186210932953766</v>
      </c>
      <c r="AJ81" s="304">
        <v>0.48698419249594055</v>
      </c>
      <c r="AK81" s="304"/>
      <c r="AL81" s="304">
        <v>0.21456153324114102</v>
      </c>
      <c r="AM81" s="304">
        <v>0.26909239623080294</v>
      </c>
      <c r="AN81" s="304">
        <v>0.3630285755133309</v>
      </c>
    </row>
    <row r="82" spans="1:40" x14ac:dyDescent="0.2">
      <c r="A82" s="13" t="str">
        <f t="shared" si="76"/>
        <v>Process, plant and machine operatives</v>
      </c>
      <c r="B82" s="305">
        <f t="shared" si="79"/>
        <v>2.1731816040510825</v>
      </c>
      <c r="C82" s="305">
        <f t="shared" si="77"/>
        <v>2.3379732219417848</v>
      </c>
      <c r="D82" s="305">
        <f t="shared" si="78"/>
        <v>2.367272721686811</v>
      </c>
      <c r="E82" s="304"/>
      <c r="F82" s="304">
        <v>7.2829569266524407E-3</v>
      </c>
      <c r="G82" s="304">
        <v>9.3488321309548802E-3</v>
      </c>
      <c r="H82" s="304">
        <v>1.1845895085446922E-2</v>
      </c>
      <c r="I82" s="304"/>
      <c r="J82" s="304">
        <v>0.12962329860851088</v>
      </c>
      <c r="K82" s="304">
        <v>0.1473285148145233</v>
      </c>
      <c r="L82" s="304">
        <v>0.20355980386739991</v>
      </c>
      <c r="M82" s="304"/>
      <c r="N82" s="304">
        <v>0.19545828666150783</v>
      </c>
      <c r="O82" s="304">
        <v>0.2231587457734811</v>
      </c>
      <c r="P82" s="304">
        <v>0.25923087257111144</v>
      </c>
      <c r="Q82" s="304"/>
      <c r="R82" s="304">
        <v>6.5611928334776429E-2</v>
      </c>
      <c r="S82" s="304">
        <v>8.166372618711315E-2</v>
      </c>
      <c r="T82" s="304">
        <v>0.10833377781782805</v>
      </c>
      <c r="U82" s="304"/>
      <c r="V82" s="304">
        <v>7.5549708836204682E-2</v>
      </c>
      <c r="W82" s="304">
        <v>8.4452278958661434E-2</v>
      </c>
      <c r="X82" s="304">
        <v>0.10463935417716334</v>
      </c>
      <c r="Y82" s="304"/>
      <c r="Z82" s="304">
        <v>0.56517267798059934</v>
      </c>
      <c r="AA82" s="304">
        <v>0.61339497497943152</v>
      </c>
      <c r="AB82" s="304">
        <v>0.72338012064252599</v>
      </c>
      <c r="AC82" s="304"/>
      <c r="AD82" s="304">
        <v>0.42703111139242733</v>
      </c>
      <c r="AE82" s="304">
        <v>0.44283803287416046</v>
      </c>
      <c r="AF82" s="304">
        <v>0.41292085277044666</v>
      </c>
      <c r="AG82" s="304"/>
      <c r="AH82" s="304">
        <v>0.41183904218615203</v>
      </c>
      <c r="AI82" s="304">
        <v>0.42146383893811684</v>
      </c>
      <c r="AJ82" s="304">
        <v>0.29889187363660902</v>
      </c>
      <c r="AK82" s="304"/>
      <c r="AL82" s="304">
        <v>0.29561259312425181</v>
      </c>
      <c r="AM82" s="304">
        <v>0.31432427728534218</v>
      </c>
      <c r="AN82" s="304">
        <v>0.24447017111827987</v>
      </c>
    </row>
    <row r="83" spans="1:40" x14ac:dyDescent="0.2">
      <c r="A83" s="39" t="str">
        <f t="shared" si="76"/>
        <v>Elementary occupations</v>
      </c>
      <c r="B83" s="307">
        <f t="shared" si="79"/>
        <v>10.763527654113215</v>
      </c>
      <c r="C83" s="307">
        <f t="shared" si="77"/>
        <v>10.893271212239409</v>
      </c>
      <c r="D83" s="307">
        <f t="shared" si="78"/>
        <v>10.874458334114806</v>
      </c>
      <c r="E83" s="307"/>
      <c r="F83" s="307">
        <v>1.4646887366850454E-2</v>
      </c>
      <c r="G83" s="307">
        <v>1.5881523858114747E-2</v>
      </c>
      <c r="H83" s="307">
        <v>2.1433994393780399E-2</v>
      </c>
      <c r="I83" s="307"/>
      <c r="J83" s="307">
        <v>0.31167334693791821</v>
      </c>
      <c r="K83" s="307">
        <v>0.34669845027722301</v>
      </c>
      <c r="L83" s="307">
        <v>0.40580458891416599</v>
      </c>
      <c r="M83" s="307"/>
      <c r="N83" s="307">
        <v>0.7167659822614586</v>
      </c>
      <c r="O83" s="307">
        <v>0.78374370138651372</v>
      </c>
      <c r="P83" s="307">
        <v>0.92211313384110039</v>
      </c>
      <c r="Q83" s="307"/>
      <c r="R83" s="307">
        <v>0.50377754130609032</v>
      </c>
      <c r="S83" s="307">
        <v>0.52329549513849327</v>
      </c>
      <c r="T83" s="307">
        <v>0.65279824591551228</v>
      </c>
      <c r="U83" s="307"/>
      <c r="V83" s="307">
        <v>0.24397239407417456</v>
      </c>
      <c r="W83" s="307">
        <v>0.23084019679052512</v>
      </c>
      <c r="X83" s="307">
        <v>0.29995189471885436</v>
      </c>
      <c r="Y83" s="307"/>
      <c r="Z83" s="307">
        <v>1.46394953684632</v>
      </c>
      <c r="AA83" s="307">
        <v>1.3459334643594636</v>
      </c>
      <c r="AB83" s="307">
        <v>1.4469611937108773</v>
      </c>
      <c r="AC83" s="307"/>
      <c r="AD83" s="307">
        <v>2.8153463625632131</v>
      </c>
      <c r="AE83" s="307">
        <v>2.9123773987279895</v>
      </c>
      <c r="AF83" s="307">
        <v>2.8019858061020595</v>
      </c>
      <c r="AG83" s="307"/>
      <c r="AH83" s="307">
        <v>3.4873563912906822</v>
      </c>
      <c r="AI83" s="307">
        <v>3.9617820793652512</v>
      </c>
      <c r="AJ83" s="307">
        <v>3.9629599626586187</v>
      </c>
      <c r="AK83" s="307"/>
      <c r="AL83" s="307">
        <v>1.2060392114665079</v>
      </c>
      <c r="AM83" s="307">
        <v>0.77271890233583351</v>
      </c>
      <c r="AN83" s="307">
        <v>0.3604495138598377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Oxfordshire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123.57199999999999</v>
      </c>
      <c r="C92" s="305">
        <f>SUM(C93:C101)</f>
        <v>125.51500000000007</v>
      </c>
      <c r="D92" s="305">
        <f>SUM(D93:D101)</f>
        <v>128.12000000000006</v>
      </c>
      <c r="E92" s="304"/>
      <c r="F92" s="305">
        <f>SUM(F93:F101)</f>
        <v>4.3622974211640164</v>
      </c>
      <c r="G92" s="305">
        <f>SUM(G93:G101)</f>
        <v>4.9366732645672968</v>
      </c>
      <c r="H92" s="305">
        <f>SUM(H93:H101)</f>
        <v>5.9944918244351895</v>
      </c>
      <c r="I92" s="304"/>
      <c r="J92" s="305">
        <f>SUM(J93:J101)</f>
        <v>26.253386283873485</v>
      </c>
      <c r="K92" s="305">
        <f>SUM(K93:K101)</f>
        <v>29.559528679667377</v>
      </c>
      <c r="L92" s="305">
        <f>SUM(L93:L101)</f>
        <v>34.877385739668625</v>
      </c>
      <c r="M92" s="304"/>
      <c r="N92" s="305">
        <f>SUM(N93:N101)</f>
        <v>30.29171066312821</v>
      </c>
      <c r="O92" s="305">
        <f>SUM(O93:O101)</f>
        <v>31.951892657466672</v>
      </c>
      <c r="P92" s="305">
        <f>SUM(P93:P101)</f>
        <v>34.790140366146012</v>
      </c>
      <c r="Q92" s="304"/>
      <c r="R92" s="305">
        <f>SUM(R93:R101)</f>
        <v>10.793343996547309</v>
      </c>
      <c r="S92" s="305">
        <f>SUM(S93:S101)</f>
        <v>9.7751968813984256</v>
      </c>
      <c r="T92" s="305">
        <f>SUM(T93:T101)</f>
        <v>9.1543963599667109</v>
      </c>
      <c r="U92" s="304"/>
      <c r="V92" s="305">
        <f>SUM(V93:V101)</f>
        <v>6.0890100794885784</v>
      </c>
      <c r="W92" s="305">
        <f>SUM(W93:W101)</f>
        <v>6.165022025167656</v>
      </c>
      <c r="X92" s="305">
        <f>SUM(X93:X101)</f>
        <v>6.4923790642979577</v>
      </c>
      <c r="Y92" s="304"/>
      <c r="Z92" s="305">
        <f>SUM(Z93:Z101)</f>
        <v>23.120341761243729</v>
      </c>
      <c r="AA92" s="305">
        <f>SUM(AA93:AA101)</f>
        <v>23.301708007470559</v>
      </c>
      <c r="AB92" s="305">
        <f>SUM(AB93:AB101)</f>
        <v>23.302858566402737</v>
      </c>
      <c r="AC92" s="304"/>
      <c r="AD92" s="305">
        <f>SUM(AD93:AD101)</f>
        <v>15.247524856977364</v>
      </c>
      <c r="AE92" s="305">
        <f>SUM(AE93:AE101)</f>
        <v>14.054929813723291</v>
      </c>
      <c r="AF92" s="305">
        <f>SUM(AF93:AF101)</f>
        <v>9.796481354568142</v>
      </c>
      <c r="AG92" s="304"/>
      <c r="AH92" s="305">
        <f>SUM(AH93:AH101)</f>
        <v>6.2180900158626651</v>
      </c>
      <c r="AI92" s="305">
        <f>SUM(AI93:AI101)</f>
        <v>4.7082992076715211</v>
      </c>
      <c r="AJ92" s="305">
        <f>SUM(AJ93:AJ101)</f>
        <v>2.3887483457575978</v>
      </c>
      <c r="AK92" s="304"/>
      <c r="AL92" s="305">
        <f>SUM(AL93:AL101)</f>
        <v>1.1962949217146359</v>
      </c>
      <c r="AM92" s="305">
        <f>SUM(AM93:AM101)</f>
        <v>1.0617494628672688</v>
      </c>
      <c r="AN92" s="305">
        <f>SUM(AN93:AN101)</f>
        <v>1.3231183787570511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6.1404819033100351</v>
      </c>
      <c r="C93" s="305">
        <f t="shared" ref="C93:D93" si="81">SUM(G93,K93,O93,S93,W93,AA93,AE93,AI93,AM93)</f>
        <v>5.8935224443301681</v>
      </c>
      <c r="D93" s="305">
        <f t="shared" si="81"/>
        <v>6.3658631812660014</v>
      </c>
      <c r="E93" s="304"/>
      <c r="F93" s="304">
        <v>0.12701423651306173</v>
      </c>
      <c r="G93" s="304">
        <v>0.13265115386987827</v>
      </c>
      <c r="H93" s="304">
        <v>0.1638062316773789</v>
      </c>
      <c r="I93" s="304"/>
      <c r="J93" s="304">
        <v>1.2770586188522672</v>
      </c>
      <c r="K93" s="304">
        <v>1.3284433684613894</v>
      </c>
      <c r="L93" s="304">
        <v>1.5646545580777522</v>
      </c>
      <c r="M93" s="304"/>
      <c r="N93" s="304">
        <v>1.7672904517626786</v>
      </c>
      <c r="O93" s="304">
        <v>1.7308390910013054</v>
      </c>
      <c r="P93" s="304">
        <v>1.942790295743251</v>
      </c>
      <c r="Q93" s="304"/>
      <c r="R93" s="304">
        <v>1.0063639518849186</v>
      </c>
      <c r="S93" s="304">
        <v>0.92447868932507238</v>
      </c>
      <c r="T93" s="304">
        <v>1.000539548227277</v>
      </c>
      <c r="U93" s="304"/>
      <c r="V93" s="304">
        <v>0.31342131668160894</v>
      </c>
      <c r="W93" s="304">
        <v>0.26262159835301246</v>
      </c>
      <c r="X93" s="304">
        <v>0.25798385054002387</v>
      </c>
      <c r="Y93" s="304"/>
      <c r="Z93" s="304">
        <v>0.94687891688691683</v>
      </c>
      <c r="AA93" s="304">
        <v>0.82894559223263076</v>
      </c>
      <c r="AB93" s="304">
        <v>0.79948767218073902</v>
      </c>
      <c r="AC93" s="304"/>
      <c r="AD93" s="304">
        <v>0.42557581195314309</v>
      </c>
      <c r="AE93" s="304">
        <v>0.39222148642948967</v>
      </c>
      <c r="AF93" s="304">
        <v>0.34603336861207462</v>
      </c>
      <c r="AG93" s="304"/>
      <c r="AH93" s="304">
        <v>0.18352878235277767</v>
      </c>
      <c r="AI93" s="304">
        <v>0.16210932242316584</v>
      </c>
      <c r="AJ93" s="304">
        <v>0.11904959352687317</v>
      </c>
      <c r="AK93" s="304"/>
      <c r="AL93" s="304">
        <v>9.334981642266188E-2</v>
      </c>
      <c r="AM93" s="304">
        <v>0.13121214223422428</v>
      </c>
      <c r="AN93" s="304">
        <v>0.17151806268063177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49.095546721699264</v>
      </c>
      <c r="C94" s="305">
        <f t="shared" ref="C94:C101" si="83">SUM(G94,K94,O94,S94,W94,AA94,AE94,AI94,AM94)</f>
        <v>49.287887852720097</v>
      </c>
      <c r="D94" s="305">
        <f t="shared" ref="D94:D101" si="84">SUM(H94,L94,P94,T94,X94,AB94,AF94,AJ94,AN94)</f>
        <v>52.788824042647043</v>
      </c>
      <c r="E94" s="305"/>
      <c r="F94" s="304">
        <v>3.905139999626551</v>
      </c>
      <c r="G94" s="304">
        <v>4.3760289420936962</v>
      </c>
      <c r="H94" s="304">
        <v>5.2424312913528643</v>
      </c>
      <c r="I94" s="304"/>
      <c r="J94" s="304">
        <v>19.957390916157433</v>
      </c>
      <c r="K94" s="304">
        <v>21.807267466343937</v>
      </c>
      <c r="L94" s="304">
        <v>25.426956042860041</v>
      </c>
      <c r="M94" s="304"/>
      <c r="N94" s="304">
        <v>16.079805961992488</v>
      </c>
      <c r="O94" s="304">
        <v>15.211999206425846</v>
      </c>
      <c r="P94" s="304">
        <v>15.199733887436626</v>
      </c>
      <c r="Q94" s="304"/>
      <c r="R94" s="304">
        <v>2.7714604603003798</v>
      </c>
      <c r="S94" s="304">
        <v>1.5878129967158954</v>
      </c>
      <c r="T94" s="304">
        <v>0.94146266993671857</v>
      </c>
      <c r="U94" s="304"/>
      <c r="V94" s="304">
        <v>1.0754102791786408</v>
      </c>
      <c r="W94" s="304">
        <v>1.0784017888046822</v>
      </c>
      <c r="X94" s="304">
        <v>1.1375529881055526</v>
      </c>
      <c r="Y94" s="304"/>
      <c r="Z94" s="304">
        <v>2.635661864645821</v>
      </c>
      <c r="AA94" s="304">
        <v>2.5475849323850359</v>
      </c>
      <c r="AB94" s="304">
        <v>2.6844335596968816</v>
      </c>
      <c r="AC94" s="304"/>
      <c r="AD94" s="304">
        <v>1.5685560715363585</v>
      </c>
      <c r="AE94" s="304">
        <v>1.4613717340157022</v>
      </c>
      <c r="AF94" s="304">
        <v>1.1472598775243263</v>
      </c>
      <c r="AG94" s="304"/>
      <c r="AH94" s="304">
        <v>0.95525589160105806</v>
      </c>
      <c r="AI94" s="304">
        <v>0.99644541089649408</v>
      </c>
      <c r="AJ94" s="304">
        <v>0.6884564643206611</v>
      </c>
      <c r="AK94" s="304"/>
      <c r="AL94" s="304">
        <v>0.14686527666053831</v>
      </c>
      <c r="AM94" s="304">
        <v>0.22097537503881434</v>
      </c>
      <c r="AN94" s="304">
        <v>0.3205372614133612</v>
      </c>
    </row>
    <row r="95" spans="1:40" x14ac:dyDescent="0.2">
      <c r="A95" s="13" t="str">
        <f t="shared" si="80"/>
        <v>Associate professional occupations</v>
      </c>
      <c r="B95" s="305">
        <f t="shared" si="82"/>
        <v>17.387448053755026</v>
      </c>
      <c r="C95" s="305">
        <f t="shared" si="83"/>
        <v>20.279412834190509</v>
      </c>
      <c r="D95" s="305">
        <f t="shared" si="84"/>
        <v>21.915752211832885</v>
      </c>
      <c r="E95" s="305"/>
      <c r="F95" s="304">
        <v>0.17717749755710274</v>
      </c>
      <c r="G95" s="304">
        <v>0.2381795936625884</v>
      </c>
      <c r="H95" s="304">
        <v>0.33704588622785459</v>
      </c>
      <c r="I95" s="304"/>
      <c r="J95" s="304">
        <v>2.3728364444062073</v>
      </c>
      <c r="K95" s="304">
        <v>3.0220947864219463</v>
      </c>
      <c r="L95" s="304">
        <v>3.7745952725961076</v>
      </c>
      <c r="M95" s="304"/>
      <c r="N95" s="304">
        <v>5.1636422409833829</v>
      </c>
      <c r="O95" s="304">
        <v>6.5227817712053922</v>
      </c>
      <c r="P95" s="304">
        <v>7.876601435502729</v>
      </c>
      <c r="Q95" s="304"/>
      <c r="R95" s="304">
        <v>2.026377625800587</v>
      </c>
      <c r="S95" s="304">
        <v>2.0954740115756487</v>
      </c>
      <c r="T95" s="304">
        <v>1.7660138654128621</v>
      </c>
      <c r="U95" s="304"/>
      <c r="V95" s="304">
        <v>1.1019420780751656</v>
      </c>
      <c r="W95" s="304">
        <v>1.1120029771693649</v>
      </c>
      <c r="X95" s="304">
        <v>1.1923389671232936</v>
      </c>
      <c r="Y95" s="304"/>
      <c r="Z95" s="304">
        <v>3.375567708265228</v>
      </c>
      <c r="AA95" s="304">
        <v>3.9060443808505587</v>
      </c>
      <c r="AB95" s="304">
        <v>4.2624850136174466</v>
      </c>
      <c r="AC95" s="304"/>
      <c r="AD95" s="304">
        <v>2.019142406001746</v>
      </c>
      <c r="AE95" s="304">
        <v>2.1956320008840651</v>
      </c>
      <c r="AF95" s="304">
        <v>1.7203913121463588</v>
      </c>
      <c r="AG95" s="304"/>
      <c r="AH95" s="304">
        <v>0.99506153739048053</v>
      </c>
      <c r="AI95" s="304">
        <v>0.99166253354960776</v>
      </c>
      <c r="AJ95" s="304">
        <v>0.67944364157652837</v>
      </c>
      <c r="AK95" s="304"/>
      <c r="AL95" s="304">
        <v>0.1557005152751299</v>
      </c>
      <c r="AM95" s="304">
        <v>0.19554077887134058</v>
      </c>
      <c r="AN95" s="304">
        <v>0.30683681762970433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12.327019103831564</v>
      </c>
      <c r="C96" s="305">
        <f t="shared" si="83"/>
        <v>11.776771601131269</v>
      </c>
      <c r="D96" s="305">
        <f t="shared" si="84"/>
        <v>8.7691390479146012</v>
      </c>
      <c r="E96" s="305"/>
      <c r="F96" s="304">
        <v>9.1829059981258607E-2</v>
      </c>
      <c r="G96" s="304">
        <v>0.11122624521730748</v>
      </c>
      <c r="H96" s="304">
        <v>0.15158671644756791</v>
      </c>
      <c r="I96" s="304"/>
      <c r="J96" s="304">
        <v>1.020056533208088</v>
      </c>
      <c r="K96" s="304">
        <v>1.2958018516073626</v>
      </c>
      <c r="L96" s="304">
        <v>1.3817809858862888</v>
      </c>
      <c r="M96" s="304"/>
      <c r="N96" s="304">
        <v>2.4230532494391199</v>
      </c>
      <c r="O96" s="304">
        <v>2.8067072936587198</v>
      </c>
      <c r="P96" s="304">
        <v>3.0401080503359079</v>
      </c>
      <c r="Q96" s="304"/>
      <c r="R96" s="304">
        <v>1.4409073350677506</v>
      </c>
      <c r="S96" s="304">
        <v>1.6536634074662908</v>
      </c>
      <c r="T96" s="304">
        <v>1.8355652565429437</v>
      </c>
      <c r="U96" s="304"/>
      <c r="V96" s="304">
        <v>1.0011312673219088</v>
      </c>
      <c r="W96" s="304">
        <v>1.0658906390064395</v>
      </c>
      <c r="X96" s="304">
        <v>1.0887019015935206</v>
      </c>
      <c r="Y96" s="304"/>
      <c r="Z96" s="304">
        <v>2.6524592840441064</v>
      </c>
      <c r="AA96" s="304">
        <v>2.4873335470324678</v>
      </c>
      <c r="AB96" s="304">
        <v>0.92366397052062932</v>
      </c>
      <c r="AC96" s="304"/>
      <c r="AD96" s="304">
        <v>2.3072980731150659</v>
      </c>
      <c r="AE96" s="304">
        <v>1.7852688258132898</v>
      </c>
      <c r="AF96" s="304">
        <v>0.33067957118476787</v>
      </c>
      <c r="AG96" s="304"/>
      <c r="AH96" s="304">
        <v>1.2540335221407768</v>
      </c>
      <c r="AI96" s="304">
        <v>0.53858450925348467</v>
      </c>
      <c r="AJ96" s="304">
        <v>4.2410163541809339E-3</v>
      </c>
      <c r="AK96" s="304"/>
      <c r="AL96" s="304">
        <v>0.13625077951348924</v>
      </c>
      <c r="AM96" s="304">
        <v>3.2295282075908052E-2</v>
      </c>
      <c r="AN96" s="304">
        <v>1.2811579048793627E-2</v>
      </c>
    </row>
    <row r="97" spans="1:40" x14ac:dyDescent="0.2">
      <c r="A97" s="13" t="str">
        <f t="shared" si="80"/>
        <v>Skilled trades occupations</v>
      </c>
      <c r="B97" s="305">
        <f t="shared" si="82"/>
        <v>1.400374155078745</v>
      </c>
      <c r="C97" s="305">
        <f t="shared" si="83"/>
        <v>1.3401996938903356</v>
      </c>
      <c r="D97" s="305">
        <f t="shared" si="84"/>
        <v>1.1138857853219934</v>
      </c>
      <c r="E97" s="304"/>
      <c r="F97" s="304">
        <v>1.2589448494305312E-2</v>
      </c>
      <c r="G97" s="304">
        <v>1.5620487581324885E-2</v>
      </c>
      <c r="H97" s="304">
        <v>1.9539334768436785E-2</v>
      </c>
      <c r="I97" s="304"/>
      <c r="J97" s="304">
        <v>3.8611294551808145E-2</v>
      </c>
      <c r="K97" s="304">
        <v>4.8025777629754358E-2</v>
      </c>
      <c r="L97" s="304">
        <v>6.968418789443101E-2</v>
      </c>
      <c r="M97" s="304"/>
      <c r="N97" s="304">
        <v>0.19446081388739958</v>
      </c>
      <c r="O97" s="304">
        <v>0.22846880853243293</v>
      </c>
      <c r="P97" s="304">
        <v>0.25418372391733079</v>
      </c>
      <c r="Q97" s="304"/>
      <c r="R97" s="304">
        <v>8.0937400485279282E-2</v>
      </c>
      <c r="S97" s="304">
        <v>8.3361038332310761E-2</v>
      </c>
      <c r="T97" s="304">
        <v>9.5972722083379494E-2</v>
      </c>
      <c r="U97" s="304"/>
      <c r="V97" s="304">
        <v>7.4571278638662628E-2</v>
      </c>
      <c r="W97" s="304">
        <v>8.2353923345677135E-2</v>
      </c>
      <c r="X97" s="304">
        <v>0.10736335772702993</v>
      </c>
      <c r="Y97" s="304"/>
      <c r="Z97" s="304">
        <v>0.31691728029587329</v>
      </c>
      <c r="AA97" s="304">
        <v>0.26300457784764958</v>
      </c>
      <c r="AB97" s="304">
        <v>0.18134713776994771</v>
      </c>
      <c r="AC97" s="304"/>
      <c r="AD97" s="304">
        <v>0.45034853315138068</v>
      </c>
      <c r="AE97" s="304">
        <v>0.41209567187274904</v>
      </c>
      <c r="AF97" s="304">
        <v>0.23956146611275544</v>
      </c>
      <c r="AG97" s="304"/>
      <c r="AH97" s="304">
        <v>0.18239380353619361</v>
      </c>
      <c r="AI97" s="304">
        <v>0.15805092122872713</v>
      </c>
      <c r="AJ97" s="304">
        <v>0.1214658843361837</v>
      </c>
      <c r="AK97" s="304"/>
      <c r="AL97" s="304">
        <v>4.9544302037842373E-2</v>
      </c>
      <c r="AM97" s="304">
        <v>4.9218487519709656E-2</v>
      </c>
      <c r="AN97" s="304">
        <v>2.476797071249863E-2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29.062941174144044</v>
      </c>
      <c r="C98" s="305">
        <f t="shared" si="83"/>
        <v>29.583181708197667</v>
      </c>
      <c r="D98" s="305">
        <f t="shared" si="84"/>
        <v>31.00490083889904</v>
      </c>
      <c r="E98" s="304"/>
      <c r="F98" s="304">
        <v>2.2491945809505375E-2</v>
      </c>
      <c r="G98" s="304">
        <v>3.0578090642361465E-2</v>
      </c>
      <c r="H98" s="304">
        <v>4.1625526900751039E-2</v>
      </c>
      <c r="I98" s="304"/>
      <c r="J98" s="304">
        <v>1.3183373380668004</v>
      </c>
      <c r="K98" s="304">
        <v>1.7359177597007589</v>
      </c>
      <c r="L98" s="304">
        <v>2.2869380122884668</v>
      </c>
      <c r="M98" s="304"/>
      <c r="N98" s="304">
        <v>3.8776248776770399</v>
      </c>
      <c r="O98" s="304">
        <v>4.5796248447795103</v>
      </c>
      <c r="P98" s="304">
        <v>5.4774948255398517</v>
      </c>
      <c r="Q98" s="304"/>
      <c r="R98" s="304">
        <v>2.986420567486531</v>
      </c>
      <c r="S98" s="304">
        <v>2.9197116179331757</v>
      </c>
      <c r="T98" s="304">
        <v>2.940287790732286</v>
      </c>
      <c r="U98" s="304"/>
      <c r="V98" s="304">
        <v>2.0076186012800528</v>
      </c>
      <c r="W98" s="304">
        <v>2.0104073637022939</v>
      </c>
      <c r="X98" s="304">
        <v>2.0842430937335381</v>
      </c>
      <c r="Y98" s="304"/>
      <c r="Z98" s="304">
        <v>11.25014352134508</v>
      </c>
      <c r="AA98" s="304">
        <v>11.511971969324247</v>
      </c>
      <c r="AB98" s="304">
        <v>12.865648671459494</v>
      </c>
      <c r="AC98" s="304"/>
      <c r="AD98" s="304">
        <v>6.4131759420515433</v>
      </c>
      <c r="AE98" s="304">
        <v>6.0133024174880729</v>
      </c>
      <c r="AF98" s="304">
        <v>4.7563352386625715</v>
      </c>
      <c r="AG98" s="304"/>
      <c r="AH98" s="304">
        <v>1.032202003684132</v>
      </c>
      <c r="AI98" s="304">
        <v>0.64143152145096594</v>
      </c>
      <c r="AJ98" s="304">
        <v>0.41660422935240654</v>
      </c>
      <c r="AK98" s="304"/>
      <c r="AL98" s="304">
        <v>0.15492637674335599</v>
      </c>
      <c r="AM98" s="304">
        <v>0.14023612317628309</v>
      </c>
      <c r="AN98" s="304">
        <v>0.13572345022967425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1.3698472186531494</v>
      </c>
      <c r="C99" s="305">
        <f t="shared" si="83"/>
        <v>1.4692446662024197</v>
      </c>
      <c r="D99" s="305">
        <f>SUM(H99,L99,P99,T99,X99,AB99,AF99,AJ99,AN99)</f>
        <v>1.4255952951574573</v>
      </c>
      <c r="E99" s="304"/>
      <c r="F99" s="304">
        <v>8.7143094868516058E-3</v>
      </c>
      <c r="G99" s="304">
        <v>1.1617125229560894E-2</v>
      </c>
      <c r="H99" s="304">
        <v>1.3712312771943385E-2</v>
      </c>
      <c r="I99" s="304"/>
      <c r="J99" s="304">
        <v>0.15149490544825645</v>
      </c>
      <c r="K99" s="304">
        <v>0.18585268680922373</v>
      </c>
      <c r="L99" s="304">
        <v>0.20869173629070045</v>
      </c>
      <c r="M99" s="304"/>
      <c r="N99" s="304">
        <v>0.34681611447018407</v>
      </c>
      <c r="O99" s="304">
        <v>0.39424815774694039</v>
      </c>
      <c r="P99" s="304">
        <v>0.42711064980736796</v>
      </c>
      <c r="Q99" s="304"/>
      <c r="R99" s="304">
        <v>0.17656951885421771</v>
      </c>
      <c r="S99" s="304">
        <v>0.16659529610994347</v>
      </c>
      <c r="T99" s="304">
        <v>0.15960360196952794</v>
      </c>
      <c r="U99" s="304"/>
      <c r="V99" s="304">
        <v>0.12587750103291104</v>
      </c>
      <c r="W99" s="304">
        <v>0.14007175827962601</v>
      </c>
      <c r="X99" s="304">
        <v>0.14558204217415741</v>
      </c>
      <c r="Y99" s="304"/>
      <c r="Z99" s="304">
        <v>0.26133789875468894</v>
      </c>
      <c r="AA99" s="304">
        <v>0.25932596324397023</v>
      </c>
      <c r="AB99" s="304">
        <v>0.2315431473727583</v>
      </c>
      <c r="AC99" s="304"/>
      <c r="AD99" s="304">
        <v>0.20166805019926834</v>
      </c>
      <c r="AE99" s="304">
        <v>0.19925821225897111</v>
      </c>
      <c r="AF99" s="304">
        <v>0.12812507124131051</v>
      </c>
      <c r="AG99" s="304"/>
      <c r="AH99" s="304">
        <v>6.8725316033136655E-2</v>
      </c>
      <c r="AI99" s="304">
        <v>6.72062624869805E-2</v>
      </c>
      <c r="AJ99" s="304">
        <v>3.5385943245506542E-2</v>
      </c>
      <c r="AK99" s="304"/>
      <c r="AL99" s="304">
        <v>2.8643604373634654E-2</v>
      </c>
      <c r="AM99" s="304">
        <v>4.5069204037203221E-2</v>
      </c>
      <c r="AN99" s="304">
        <v>7.5840790284184903E-2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1.8835747151071662</v>
      </c>
      <c r="C100" s="305">
        <f t="shared" si="83"/>
        <v>2.0139425375556628</v>
      </c>
      <c r="D100" s="305">
        <f t="shared" si="84"/>
        <v>1.8885873148331895</v>
      </c>
      <c r="E100" s="304"/>
      <c r="F100" s="304">
        <v>1.3486938183648369E-2</v>
      </c>
      <c r="G100" s="304">
        <v>1.7503533840481807E-2</v>
      </c>
      <c r="H100" s="304">
        <v>2.2154245839743326E-2</v>
      </c>
      <c r="I100" s="304"/>
      <c r="J100" s="304">
        <v>3.6488143766948498E-2</v>
      </c>
      <c r="K100" s="304">
        <v>5.1083961659083715E-2</v>
      </c>
      <c r="L100" s="304">
        <v>6.0344431985692379E-2</v>
      </c>
      <c r="M100" s="304"/>
      <c r="N100" s="304">
        <v>0.19266660173061512</v>
      </c>
      <c r="O100" s="304">
        <v>0.22230142721429794</v>
      </c>
      <c r="P100" s="304">
        <v>0.25150583197681836</v>
      </c>
      <c r="Q100" s="304"/>
      <c r="R100" s="304">
        <v>8.5112522414804451E-2</v>
      </c>
      <c r="S100" s="304">
        <v>0.10613926567452377</v>
      </c>
      <c r="T100" s="304">
        <v>0.12952287825668127</v>
      </c>
      <c r="U100" s="304"/>
      <c r="V100" s="304">
        <v>0.22120175923507585</v>
      </c>
      <c r="W100" s="304">
        <v>0.2341707349233608</v>
      </c>
      <c r="X100" s="304">
        <v>0.27790541687522763</v>
      </c>
      <c r="Y100" s="304"/>
      <c r="Z100" s="304">
        <v>0.48509366171923246</v>
      </c>
      <c r="AA100" s="304">
        <v>0.53107125555916634</v>
      </c>
      <c r="AB100" s="304">
        <v>0.56117454553893797</v>
      </c>
      <c r="AC100" s="304"/>
      <c r="AD100" s="304">
        <v>0.31992863118466847</v>
      </c>
      <c r="AE100" s="304">
        <v>0.31134118033180225</v>
      </c>
      <c r="AF100" s="304">
        <v>0.17812761772509225</v>
      </c>
      <c r="AG100" s="304"/>
      <c r="AH100" s="304">
        <v>0.43639309571443347</v>
      </c>
      <c r="AI100" s="304">
        <v>0.42537630411208371</v>
      </c>
      <c r="AJ100" s="304">
        <v>0.22716434621156417</v>
      </c>
      <c r="AK100" s="304"/>
      <c r="AL100" s="304">
        <v>9.3203361157739473E-2</v>
      </c>
      <c r="AM100" s="304">
        <v>0.11495487424086258</v>
      </c>
      <c r="AN100" s="304">
        <v>0.18068800042343208</v>
      </c>
    </row>
    <row r="101" spans="1:40" x14ac:dyDescent="0.2">
      <c r="A101" s="39" t="str">
        <f t="shared" si="80"/>
        <v>Elementary occupations</v>
      </c>
      <c r="B101" s="307">
        <f t="shared" si="82"/>
        <v>4.9047669544209942</v>
      </c>
      <c r="C101" s="307">
        <f t="shared" si="83"/>
        <v>3.8708366617819294</v>
      </c>
      <c r="D101" s="307">
        <f t="shared" si="84"/>
        <v>2.8474522821278216</v>
      </c>
      <c r="E101" s="307"/>
      <c r="F101" s="307">
        <v>3.8539855117323369E-3</v>
      </c>
      <c r="G101" s="307">
        <v>3.2680924300975845E-3</v>
      </c>
      <c r="H101" s="307">
        <v>2.5902784486488057E-3</v>
      </c>
      <c r="I101" s="307"/>
      <c r="J101" s="307">
        <v>8.1112089415678254E-2</v>
      </c>
      <c r="K101" s="307">
        <v>8.5041021033923997E-2</v>
      </c>
      <c r="L101" s="307">
        <v>0.1037405117891386</v>
      </c>
      <c r="M101" s="307"/>
      <c r="N101" s="307">
        <v>0.24635035118530166</v>
      </c>
      <c r="O101" s="307">
        <v>0.25492205690222602</v>
      </c>
      <c r="P101" s="307">
        <v>0.32061166588613549</v>
      </c>
      <c r="Q101" s="307"/>
      <c r="R101" s="307">
        <v>0.21919461425284123</v>
      </c>
      <c r="S101" s="307">
        <v>0.23796055826556681</v>
      </c>
      <c r="T101" s="307">
        <v>0.28542802680503632</v>
      </c>
      <c r="U101" s="307"/>
      <c r="V101" s="307">
        <v>0.16783599804455201</v>
      </c>
      <c r="W101" s="307">
        <v>0.17910124158319987</v>
      </c>
      <c r="X101" s="307">
        <v>0.20070744642561386</v>
      </c>
      <c r="Y101" s="307"/>
      <c r="Z101" s="307">
        <v>1.1962816252867783</v>
      </c>
      <c r="AA101" s="307">
        <v>0.96642578899483389</v>
      </c>
      <c r="AB101" s="307">
        <v>0.79307484824589924</v>
      </c>
      <c r="AC101" s="307"/>
      <c r="AD101" s="307">
        <v>1.5418313377841892</v>
      </c>
      <c r="AE101" s="307">
        <v>1.2844382846291476</v>
      </c>
      <c r="AF101" s="307">
        <v>0.94996783135888563</v>
      </c>
      <c r="AG101" s="307"/>
      <c r="AH101" s="307">
        <v>1.1104960634096768</v>
      </c>
      <c r="AI101" s="307">
        <v>0.72743242227001081</v>
      </c>
      <c r="AJ101" s="307">
        <v>9.6937226833693782E-2</v>
      </c>
      <c r="AK101" s="307"/>
      <c r="AL101" s="307">
        <v>0.33781088953024435</v>
      </c>
      <c r="AM101" s="307">
        <v>0.13224719567292298</v>
      </c>
      <c r="AN101" s="307">
        <v>9.439444633477001E-2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Oxfordshire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Oxfordshire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Oxfordshire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Oxfordshire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Oxfordshire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Oxfordshire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Oxfordshire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Oxfordshire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Oxfordshire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0.48308113234105121</v>
      </c>
      <c r="C8" s="69">
        <v>0.60318085017467593</v>
      </c>
      <c r="D8" s="69">
        <v>0.68041241420032461</v>
      </c>
      <c r="E8" s="69">
        <v>0.68566627624474474</v>
      </c>
      <c r="F8" s="69">
        <v>0.89802101153523062</v>
      </c>
      <c r="G8" s="10"/>
      <c r="H8" s="69">
        <f>F8-D8</f>
        <v>0.21760859733490601</v>
      </c>
      <c r="I8" s="69">
        <f>'RD T1'!E36</f>
        <v>0.40527144586165964</v>
      </c>
      <c r="J8" s="69">
        <f>SUM(H8:I8)</f>
        <v>0.62288004319656565</v>
      </c>
      <c r="L8" t="str">
        <f>A8</f>
        <v>11 Corporate managers and directors</v>
      </c>
      <c r="M8" s="69">
        <v>3.5308864993822251</v>
      </c>
      <c r="N8" s="69">
        <v>4.8123713831403512</v>
      </c>
      <c r="O8" s="69">
        <v>5.2081599636173825</v>
      </c>
      <c r="P8" s="69">
        <v>5.2565450694822786</v>
      </c>
      <c r="Q8" s="69">
        <v>6.7707427015250925</v>
      </c>
      <c r="R8" s="10"/>
      <c r="S8" s="69">
        <f>Q8-O8</f>
        <v>1.56258273790771</v>
      </c>
      <c r="T8" s="69">
        <f>'RD T1'!E65</f>
        <v>3.1125232994411887</v>
      </c>
      <c r="U8" s="69">
        <f>SUM(S8:T8)</f>
        <v>4.6751060373488986</v>
      </c>
      <c r="W8" t="str">
        <f>A8</f>
        <v>11 Corporate managers and directors</v>
      </c>
      <c r="X8" s="69">
        <v>8.87282550963136</v>
      </c>
      <c r="Y8" s="69">
        <v>11.103425422904429</v>
      </c>
      <c r="Z8" s="69">
        <v>10.68440614902757</v>
      </c>
      <c r="AA8" s="69">
        <v>9.9222315385541382</v>
      </c>
      <c r="AB8" s="69">
        <v>11.313348998798231</v>
      </c>
      <c r="AC8" s="69"/>
      <c r="AD8" s="69">
        <f>AB8-Z8</f>
        <v>0.62894284977066128</v>
      </c>
      <c r="AE8" s="69">
        <f>'RD T1'!E94</f>
        <v>6.0028316713407293</v>
      </c>
      <c r="AF8" s="69">
        <f>SUM(AD8:AE8)</f>
        <v>6.6317745211113905</v>
      </c>
      <c r="AH8" t="str">
        <f>L8</f>
        <v>11 Corporate managers and directors</v>
      </c>
      <c r="AI8" s="69">
        <v>1.6537349470756737</v>
      </c>
      <c r="AJ8" s="69">
        <v>2.0798275482205759</v>
      </c>
      <c r="AK8" s="69">
        <v>2.1063366174918046</v>
      </c>
      <c r="AL8" s="69">
        <v>1.8970028145401236</v>
      </c>
      <c r="AM8" s="69">
        <v>2.108924575588639</v>
      </c>
      <c r="AN8" s="69"/>
      <c r="AO8" s="69">
        <f>AM8-AK8</f>
        <v>2.5879580968344307E-3</v>
      </c>
      <c r="AP8" s="69">
        <f>'RD T1'!E123</f>
        <v>1.0547492773404072</v>
      </c>
      <c r="AQ8" s="69">
        <f>SUM(AO8:AP8)</f>
        <v>1.0573372354372417</v>
      </c>
      <c r="AS8" t="str">
        <f>W8</f>
        <v>11 Corporate managers and directors</v>
      </c>
      <c r="AT8" s="69">
        <v>2.4938243088872398</v>
      </c>
      <c r="AU8" s="69">
        <v>3.0882514188440444</v>
      </c>
      <c r="AV8" s="69">
        <v>3.0798593380577404</v>
      </c>
      <c r="AW8" s="69">
        <v>2.683462965076334</v>
      </c>
      <c r="AX8" s="69">
        <v>2.9945928091643164</v>
      </c>
      <c r="AY8" s="69"/>
      <c r="AZ8" s="69">
        <f>AX8-AV8</f>
        <v>-8.526652889342401E-2</v>
      </c>
      <c r="BA8" s="69">
        <f>'RD T1'!E152</f>
        <v>1.4992310910222368</v>
      </c>
      <c r="BB8" s="69">
        <f>SUM(AZ8:BA8)</f>
        <v>1.4139645621288128</v>
      </c>
      <c r="BD8" t="str">
        <f>AH8</f>
        <v>11 Corporate managers and directors</v>
      </c>
      <c r="BE8" s="69">
        <v>5.3488279836490662</v>
      </c>
      <c r="BF8" s="69">
        <v>5.9281117824713458</v>
      </c>
      <c r="BG8" s="69">
        <v>6.3891893421964534</v>
      </c>
      <c r="BH8" s="69">
        <v>5.5011689113568822</v>
      </c>
      <c r="BI8" s="69">
        <v>5.8868437542006573</v>
      </c>
      <c r="BJ8" s="69"/>
      <c r="BK8" s="69">
        <f>BI8-BG8</f>
        <v>-0.50234558799579609</v>
      </c>
      <c r="BL8" s="69">
        <f>'RD T1'!E181</f>
        <v>2.5585658864396961</v>
      </c>
      <c r="BM8" s="69">
        <f>SUM(BK8:BL8)</f>
        <v>2.0562202984439</v>
      </c>
      <c r="BO8" t="str">
        <f>AS8</f>
        <v>11 Corporate managers and directors</v>
      </c>
      <c r="BP8" s="69">
        <v>4.2307075233227076</v>
      </c>
      <c r="BQ8" s="69">
        <v>4.8532947228069103</v>
      </c>
      <c r="BR8" s="69">
        <v>4.5449496157142626</v>
      </c>
      <c r="BS8" s="69">
        <v>3.9178513193961724</v>
      </c>
      <c r="BT8" s="69">
        <v>3.3071295132733205</v>
      </c>
      <c r="BU8" s="69"/>
      <c r="BV8" s="69">
        <f>BT8-BR8</f>
        <v>-1.2378201024409421</v>
      </c>
      <c r="BW8" s="69">
        <f>'RD T1'!E210</f>
        <v>1.6992728606026388</v>
      </c>
      <c r="BX8" s="69">
        <f>SUM(BV8:BW8)</f>
        <v>0.46145275816169673</v>
      </c>
      <c r="BZ8" t="str">
        <f>BD8</f>
        <v>11 Corporate managers and directors</v>
      </c>
      <c r="CA8" s="69">
        <v>2.8576593319718464</v>
      </c>
      <c r="CB8" s="69">
        <v>3.0329568519947561</v>
      </c>
      <c r="CC8" s="69">
        <v>2.9446935467921227</v>
      </c>
      <c r="CD8" s="69">
        <v>2.7259842577108229</v>
      </c>
      <c r="CE8" s="69">
        <v>2.1070619628779745</v>
      </c>
      <c r="CF8" s="69"/>
      <c r="CG8" s="69">
        <f>CE8-CC8</f>
        <v>-0.83763158391414816</v>
      </c>
      <c r="CH8" s="69">
        <f>'RD T1'!E239</f>
        <v>1.0932326541261468</v>
      </c>
      <c r="CI8" s="69">
        <f>SUM(CG8:CH8)</f>
        <v>0.25560107021199863</v>
      </c>
      <c r="CK8" t="str">
        <f>BO8</f>
        <v>11 Corporate managers and directors</v>
      </c>
      <c r="CL8" s="69">
        <v>0.44856781135103069</v>
      </c>
      <c r="CM8" s="69">
        <v>0.58020929054805792</v>
      </c>
      <c r="CN8" s="69">
        <v>0.53734330470544012</v>
      </c>
      <c r="CO8" s="69">
        <v>0.59920615485827033</v>
      </c>
      <c r="CP8" s="69">
        <v>0.74982460508213333</v>
      </c>
      <c r="CQ8" s="69"/>
      <c r="CR8" s="69">
        <f>CP8-CN8</f>
        <v>0.21248130037669322</v>
      </c>
      <c r="CS8" s="69">
        <f>'RD T1'!E268</f>
        <v>0.19221084197795876</v>
      </c>
      <c r="CT8" s="69">
        <f>SUM(CR8:CS8)</f>
        <v>0.40469214235465201</v>
      </c>
    </row>
    <row r="9" spans="1:98" x14ac:dyDescent="0.2">
      <c r="A9" s="10" t="str">
        <f>name!D5</f>
        <v>12 Other managers and proprietors</v>
      </c>
      <c r="B9" s="69">
        <v>0.16820150275939522</v>
      </c>
      <c r="C9" s="69">
        <v>0.2211417413355154</v>
      </c>
      <c r="D9" s="69">
        <v>0.22174594432798764</v>
      </c>
      <c r="E9" s="69">
        <v>0.25967348996119477</v>
      </c>
      <c r="F9" s="69">
        <v>0.3508855185522905</v>
      </c>
      <c r="H9" s="69">
        <f t="shared" ref="H9:H32" si="26">F9-D9</f>
        <v>0.12913957422430286</v>
      </c>
      <c r="I9" s="69">
        <f>'RD T1'!E37</f>
        <v>0.17674146840025548</v>
      </c>
      <c r="J9" s="69">
        <f t="shared" ref="J9:J32" si="27">SUM(H9:I9)</f>
        <v>0.30588104262455834</v>
      </c>
      <c r="L9" t="str">
        <f t="shared" ref="L9:L32" si="28">A9</f>
        <v>12 Other managers and proprietors</v>
      </c>
      <c r="M9" s="69">
        <v>1.3971866840594793</v>
      </c>
      <c r="N9" s="69">
        <v>1.7794182191206074</v>
      </c>
      <c r="O9" s="69">
        <v>1.9142264466287011</v>
      </c>
      <c r="P9" s="69">
        <v>2.22131832171896</v>
      </c>
      <c r="Q9" s="69">
        <v>3.0237521624419554</v>
      </c>
      <c r="S9" s="69">
        <f t="shared" ref="S9:S35" si="29">Q9-O9</f>
        <v>1.1095257158132543</v>
      </c>
      <c r="T9" s="69">
        <f>'RD T1'!E66</f>
        <v>1.4850409892860215</v>
      </c>
      <c r="U9" s="69">
        <f t="shared" ref="U9:U32" si="30">SUM(S9:T9)</f>
        <v>2.5945667050992758</v>
      </c>
      <c r="W9" t="str">
        <f t="shared" ref="W9:W32" si="31">A9</f>
        <v>12 Other managers and proprietors</v>
      </c>
      <c r="X9" s="69">
        <v>3.3402985173233599</v>
      </c>
      <c r="Y9" s="69">
        <v>3.816588363218552</v>
      </c>
      <c r="Z9" s="69">
        <v>3.6404510473420282</v>
      </c>
      <c r="AA9" s="69">
        <v>3.8979065777974711</v>
      </c>
      <c r="AB9" s="69">
        <v>4.6928872567518205</v>
      </c>
      <c r="AC9" s="69"/>
      <c r="AD9" s="69">
        <f t="shared" ref="AD9:AD32" si="32">AB9-Z9</f>
        <v>1.0524362094097923</v>
      </c>
      <c r="AE9" s="69">
        <f>'RD T1'!E95</f>
        <v>2.6255220708758631</v>
      </c>
      <c r="AF9" s="69">
        <f t="shared" ref="AF9:AF32" si="33">SUM(AD9:AE9)</f>
        <v>3.6779582802856554</v>
      </c>
      <c r="AH9" t="str">
        <f t="shared" ref="AH9:AH32" si="34">L9</f>
        <v>12 Other managers and proprietors</v>
      </c>
      <c r="AI9" s="69">
        <v>0.91699349169204147</v>
      </c>
      <c r="AJ9" s="69">
        <v>1.0897568927044494</v>
      </c>
      <c r="AK9" s="69">
        <v>1.1144484935371963</v>
      </c>
      <c r="AL9" s="69">
        <v>1.1236055390525661</v>
      </c>
      <c r="AM9" s="69">
        <v>1.375566422072233</v>
      </c>
      <c r="AN9" s="69"/>
      <c r="AO9" s="69">
        <f t="shared" ref="AO9:AO32" si="35">AM9-AK9</f>
        <v>0.26111792853503668</v>
      </c>
      <c r="AP9" s="69">
        <f>'RD T1'!E124</f>
        <v>0.77805694043332507</v>
      </c>
      <c r="AQ9" s="69">
        <f t="shared" ref="AQ9:AQ32" si="36">SUM(AO9:AP9)</f>
        <v>1.0391748689683618</v>
      </c>
      <c r="AS9" t="str">
        <f t="shared" ref="AS9:AS32" si="37">W9</f>
        <v>12 Other managers and proprietors</v>
      </c>
      <c r="AT9" s="69">
        <v>1.0676294258225496</v>
      </c>
      <c r="AU9" s="69">
        <v>1.2138241915013481</v>
      </c>
      <c r="AV9" s="69">
        <v>1.1859461412092083</v>
      </c>
      <c r="AW9" s="69">
        <v>1.278630109488212</v>
      </c>
      <c r="AX9" s="69">
        <v>1.5111305598211817</v>
      </c>
      <c r="AY9" s="69"/>
      <c r="AZ9" s="69">
        <f t="shared" ref="AZ9:AZ32" si="38">AX9-AV9</f>
        <v>0.32518441861197345</v>
      </c>
      <c r="BA9" s="69">
        <f>'RD T1'!E153</f>
        <v>0.81153753669632056</v>
      </c>
      <c r="BB9" s="69">
        <f t="shared" ref="BB9:BB32" si="39">SUM(AZ9:BA9)</f>
        <v>1.1367219553082939</v>
      </c>
      <c r="BD9" t="str">
        <f t="shared" ref="BD9:BD32" si="40">AH9</f>
        <v>12 Other managers and proprietors</v>
      </c>
      <c r="BE9" s="69">
        <v>2.6146561132846324</v>
      </c>
      <c r="BF9" s="69">
        <v>2.4214928369710584</v>
      </c>
      <c r="BG9" s="69">
        <v>2.5511037361702731</v>
      </c>
      <c r="BH9" s="69">
        <v>2.4257952255232054</v>
      </c>
      <c r="BI9" s="69">
        <v>2.5094060542178123</v>
      </c>
      <c r="BJ9" s="69"/>
      <c r="BK9" s="69">
        <f t="shared" ref="BK9:BK32" si="41">BI9-BG9</f>
        <v>-4.1697681952460819E-2</v>
      </c>
      <c r="BL9" s="69">
        <f>'RD T1'!E182</f>
        <v>1.1918847674080699</v>
      </c>
      <c r="BM9" s="69">
        <f t="shared" ref="BM9:BM32" si="42">SUM(BK9:BL9)</f>
        <v>1.1501870854556091</v>
      </c>
      <c r="BO9" t="str">
        <f t="shared" ref="BO9:BO32" si="43">AS9</f>
        <v>12 Other managers and proprietors</v>
      </c>
      <c r="BP9" s="69">
        <v>2.4782046119088257</v>
      </c>
      <c r="BQ9" s="69">
        <v>2.5352561272685881</v>
      </c>
      <c r="BR9" s="69">
        <v>2.3973912868415521</v>
      </c>
      <c r="BS9" s="69">
        <v>2.4526767033728607</v>
      </c>
      <c r="BT9" s="69">
        <v>2.3790601165586533</v>
      </c>
      <c r="BU9" s="69"/>
      <c r="BV9" s="69">
        <f t="shared" ref="BV9:BV32" si="44">BT9-BR9</f>
        <v>-1.8331170282898768E-2</v>
      </c>
      <c r="BW9" s="69">
        <f>'RD T1'!E211</f>
        <v>1.2808573412747881</v>
      </c>
      <c r="BX9" s="69">
        <f t="shared" ref="BX9:BX32" si="45">SUM(BV9:BW9)</f>
        <v>1.2625261709918894</v>
      </c>
      <c r="BZ9" t="str">
        <f t="shared" ref="BZ9:BZ32" si="46">BD9</f>
        <v>12 Other managers and proprietors</v>
      </c>
      <c r="CA9" s="69">
        <v>1.5456758415186638</v>
      </c>
      <c r="CB9" s="69">
        <v>1.472326526417099</v>
      </c>
      <c r="CC9" s="69">
        <v>1.2571201479770417</v>
      </c>
      <c r="CD9" s="69">
        <v>1.2673397491249265</v>
      </c>
      <c r="CE9" s="69">
        <v>0.9757848718718829</v>
      </c>
      <c r="CF9" s="69"/>
      <c r="CG9" s="69">
        <f t="shared" ref="CG9:CG32" si="47">CE9-CC9</f>
        <v>-0.28133527610515885</v>
      </c>
      <c r="CH9" s="69">
        <f>'RD T1'!E240</f>
        <v>0.52102903284972502</v>
      </c>
      <c r="CI9" s="69">
        <f t="shared" ref="CI9:CI32" si="48">SUM(CG9:CH9)</f>
        <v>0.23969375674456617</v>
      </c>
      <c r="CK9" t="str">
        <f t="shared" ref="CK9:CK32" si="49">BO9</f>
        <v>12 Other managers and proprietors</v>
      </c>
      <c r="CL9" s="69">
        <v>0.44726133509640892</v>
      </c>
      <c r="CM9" s="69">
        <v>0.49202692934201531</v>
      </c>
      <c r="CN9" s="69">
        <v>0.43143034121524021</v>
      </c>
      <c r="CO9" s="69">
        <v>0.53200254066272867</v>
      </c>
      <c r="CP9" s="69">
        <v>0.67939538290793933</v>
      </c>
      <c r="CQ9" s="69"/>
      <c r="CR9" s="69">
        <f t="shared" ref="CR9:CR32" si="50">CP9-CN9</f>
        <v>0.24796504169269912</v>
      </c>
      <c r="CS9" s="69">
        <f>'RD T1'!E269</f>
        <v>0.18992175324951086</v>
      </c>
      <c r="CT9" s="69">
        <f t="shared" ref="CT9:CT32" si="51">SUM(CR9:CS9)</f>
        <v>0.43788679494220994</v>
      </c>
    </row>
    <row r="10" spans="1:98" x14ac:dyDescent="0.2">
      <c r="A10" s="10" t="str">
        <f>name!D6</f>
        <v>21 Science, research, engineering and technology professionals</v>
      </c>
      <c r="B10" s="69">
        <v>1.3992358653781198</v>
      </c>
      <c r="C10" s="69">
        <v>1.7552324755270798</v>
      </c>
      <c r="D10" s="69">
        <v>1.8330886866321885</v>
      </c>
      <c r="E10" s="69">
        <v>2.3235926255391246</v>
      </c>
      <c r="F10" s="69">
        <v>2.9370319466845296</v>
      </c>
      <c r="G10" s="11"/>
      <c r="H10" s="69">
        <f t="shared" si="26"/>
        <v>1.1039432600523411</v>
      </c>
      <c r="I10" s="69">
        <f>'RD T1'!E38</f>
        <v>0.95379606282325302</v>
      </c>
      <c r="J10" s="69">
        <f t="shared" si="27"/>
        <v>2.057739322875594</v>
      </c>
      <c r="L10" t="str">
        <f t="shared" si="28"/>
        <v>21 Science, research, engineering and technology professionals</v>
      </c>
      <c r="M10" s="69">
        <v>5.0664751404118213</v>
      </c>
      <c r="N10" s="69">
        <v>6.5311637314867097</v>
      </c>
      <c r="O10" s="69">
        <v>7.2775140449496005</v>
      </c>
      <c r="P10" s="69">
        <v>10.031833847471729</v>
      </c>
      <c r="Q10" s="69">
        <v>13.555196293830596</v>
      </c>
      <c r="R10" s="11"/>
      <c r="S10" s="69">
        <f t="shared" si="29"/>
        <v>6.2776822488809954</v>
      </c>
      <c r="T10" s="69">
        <f>'RD T1'!E67</f>
        <v>4.4409520791568884</v>
      </c>
      <c r="U10" s="69">
        <f t="shared" si="30"/>
        <v>10.718634328037883</v>
      </c>
      <c r="W10" t="str">
        <f t="shared" si="31"/>
        <v>21 Science, research, engineering and technology professionals</v>
      </c>
      <c r="X10" s="69">
        <v>9.4926293412583682</v>
      </c>
      <c r="Y10" s="69">
        <v>10.598303656598798</v>
      </c>
      <c r="Z10" s="69">
        <v>10.393427305474697</v>
      </c>
      <c r="AA10" s="69">
        <v>12.59518384802546</v>
      </c>
      <c r="AB10" s="69">
        <v>13.72079280765554</v>
      </c>
      <c r="AC10" s="69"/>
      <c r="AD10" s="69">
        <f t="shared" si="32"/>
        <v>3.327365502180843</v>
      </c>
      <c r="AE10" s="69">
        <f>'RD T1'!E96</f>
        <v>5.1215970186153816</v>
      </c>
      <c r="AF10" s="69">
        <f t="shared" si="33"/>
        <v>8.4489625207962256</v>
      </c>
      <c r="AH10" t="str">
        <f t="shared" si="34"/>
        <v>21 Science, research, engineering and technology professionals</v>
      </c>
      <c r="AI10" s="69">
        <v>0.95961901675372951</v>
      </c>
      <c r="AJ10" s="69">
        <v>1.0709710021846259</v>
      </c>
      <c r="AK10" s="69">
        <v>1.1011674475203108</v>
      </c>
      <c r="AL10" s="69">
        <v>1.3418023636530503</v>
      </c>
      <c r="AM10" s="69">
        <v>1.5627062316865679</v>
      </c>
      <c r="AN10" s="69"/>
      <c r="AO10" s="69">
        <f t="shared" si="35"/>
        <v>0.46153878416625704</v>
      </c>
      <c r="AP10" s="69">
        <f>'RD T1'!E125</f>
        <v>0.54538742697680942</v>
      </c>
      <c r="AQ10" s="69">
        <f t="shared" si="36"/>
        <v>1.0069262111430666</v>
      </c>
      <c r="AS10" t="str">
        <f t="shared" si="37"/>
        <v>21 Science, research, engineering and technology professionals</v>
      </c>
      <c r="AT10" s="69">
        <v>2.3641935668893228</v>
      </c>
      <c r="AU10" s="69">
        <v>2.6056782885350547</v>
      </c>
      <c r="AV10" s="69">
        <v>2.5195416937822732</v>
      </c>
      <c r="AW10" s="69">
        <v>2.7089963016434018</v>
      </c>
      <c r="AX10" s="69">
        <v>2.7613871588255172</v>
      </c>
      <c r="AY10" s="69"/>
      <c r="AZ10" s="69">
        <f t="shared" si="38"/>
        <v>0.241845465043244</v>
      </c>
      <c r="BA10" s="69">
        <f>'RD T1'!E154</f>
        <v>0.99914969908649065</v>
      </c>
      <c r="BB10" s="69">
        <f t="shared" si="39"/>
        <v>1.2409951641297345</v>
      </c>
      <c r="BD10" t="str">
        <f t="shared" si="40"/>
        <v>21 Science, research, engineering and technology professionals</v>
      </c>
      <c r="BE10" s="69">
        <v>2.9879783243010984</v>
      </c>
      <c r="BF10" s="69">
        <v>3.0147588307602895</v>
      </c>
      <c r="BG10" s="69">
        <v>3.2599326025029582</v>
      </c>
      <c r="BH10" s="69">
        <v>3.5755564479693565</v>
      </c>
      <c r="BI10" s="69">
        <v>3.4943182984806183</v>
      </c>
      <c r="BJ10" s="69"/>
      <c r="BK10" s="69">
        <f t="shared" si="41"/>
        <v>0.23438569597766001</v>
      </c>
      <c r="BL10" s="69">
        <f>'RD T1'!E183</f>
        <v>1.0018541924990285</v>
      </c>
      <c r="BM10" s="69">
        <f t="shared" si="42"/>
        <v>1.2362398884766885</v>
      </c>
      <c r="BO10" t="str">
        <f t="shared" si="43"/>
        <v>21 Science, research, engineering and technology professionals</v>
      </c>
      <c r="BP10" s="69">
        <v>2.2302619055006674</v>
      </c>
      <c r="BQ10" s="69">
        <v>2.4309372029112626</v>
      </c>
      <c r="BR10" s="69">
        <v>2.3115862101406566</v>
      </c>
      <c r="BS10" s="69">
        <v>2.7488897583437377</v>
      </c>
      <c r="BT10" s="69">
        <v>2.595718080913306</v>
      </c>
      <c r="BU10" s="69"/>
      <c r="BV10" s="69">
        <f t="shared" si="44"/>
        <v>0.28413187077264945</v>
      </c>
      <c r="BW10" s="69">
        <f>'RD T1'!E212</f>
        <v>0.87272170744334299</v>
      </c>
      <c r="BX10" s="69">
        <f t="shared" si="45"/>
        <v>1.1568535782159923</v>
      </c>
      <c r="BZ10" t="str">
        <f t="shared" si="46"/>
        <v>21 Science, research, engineering and technology professionals</v>
      </c>
      <c r="CA10" s="69">
        <v>1.4097457637323543</v>
      </c>
      <c r="CB10" s="69">
        <v>1.3778148126369154</v>
      </c>
      <c r="CC10" s="69">
        <v>1.3095529422506478</v>
      </c>
      <c r="CD10" s="69">
        <v>1.6425352240258699</v>
      </c>
      <c r="CE10" s="69">
        <v>1.1387670894030193</v>
      </c>
      <c r="CF10" s="69"/>
      <c r="CG10" s="69">
        <f t="shared" si="47"/>
        <v>-0.17078585284762848</v>
      </c>
      <c r="CH10" s="69">
        <f>'RD T1'!E241</f>
        <v>0.42727262057572274</v>
      </c>
      <c r="CI10" s="69">
        <f t="shared" si="48"/>
        <v>0.25648676772809426</v>
      </c>
      <c r="CK10" t="str">
        <f t="shared" si="49"/>
        <v>21 Science, research, engineering and technology professionals</v>
      </c>
      <c r="CL10" s="69">
        <v>0.22551292443689289</v>
      </c>
      <c r="CM10" s="69">
        <v>0.31174484438693584</v>
      </c>
      <c r="CN10" s="69">
        <v>0.3093751878259427</v>
      </c>
      <c r="CO10" s="69">
        <v>0.53010032715085065</v>
      </c>
      <c r="CP10" s="69">
        <v>0.79155128081422621</v>
      </c>
      <c r="CQ10" s="69"/>
      <c r="CR10" s="69">
        <f t="shared" si="50"/>
        <v>0.48217609298828351</v>
      </c>
      <c r="CS10" s="69">
        <f>'RD T1'!E270</f>
        <v>0.16816334229574512</v>
      </c>
      <c r="CT10" s="69">
        <f t="shared" si="51"/>
        <v>0.6503394352840286</v>
      </c>
    </row>
    <row r="11" spans="1:98" x14ac:dyDescent="0.2">
      <c r="A11" s="10" t="str">
        <f>name!D7</f>
        <v>22 Health professionals</v>
      </c>
      <c r="B11" s="69">
        <v>0.7305550158247448</v>
      </c>
      <c r="C11" s="69">
        <v>1.0189602695346571</v>
      </c>
      <c r="D11" s="69">
        <v>1.0627367079640444</v>
      </c>
      <c r="E11" s="69">
        <v>1.2158929969714651</v>
      </c>
      <c r="F11" s="69">
        <v>1.4642329055998422</v>
      </c>
      <c r="G11" s="11"/>
      <c r="H11" s="69">
        <f t="shared" si="26"/>
        <v>0.4014961976357978</v>
      </c>
      <c r="I11" s="69">
        <f>'RD T1'!E39</f>
        <v>0.6443614132147063</v>
      </c>
      <c r="J11" s="69">
        <f t="shared" si="27"/>
        <v>1.0458576108505042</v>
      </c>
      <c r="L11" t="str">
        <f t="shared" si="28"/>
        <v>22 Health professionals</v>
      </c>
      <c r="M11" s="69">
        <v>2.2854016931570142</v>
      </c>
      <c r="N11" s="69">
        <v>3.2117601987917119</v>
      </c>
      <c r="O11" s="69">
        <v>3.3794550331361171</v>
      </c>
      <c r="P11" s="69">
        <v>3.6671639480375635</v>
      </c>
      <c r="Q11" s="69">
        <v>4.2405297351322844</v>
      </c>
      <c r="R11" s="11"/>
      <c r="S11" s="69">
        <f t="shared" si="29"/>
        <v>0.86107470199616731</v>
      </c>
      <c r="T11" s="69">
        <f>'RD T1'!E68</f>
        <v>2.0759713057592859</v>
      </c>
      <c r="U11" s="69">
        <f t="shared" si="30"/>
        <v>2.9370460077554532</v>
      </c>
      <c r="W11" t="str">
        <f t="shared" si="31"/>
        <v>22 Health professionals</v>
      </c>
      <c r="X11" s="69">
        <v>5.023828807234481</v>
      </c>
      <c r="Y11" s="69">
        <v>6.4093349977394256</v>
      </c>
      <c r="Z11" s="69">
        <v>6.2896930055022473</v>
      </c>
      <c r="AA11" s="69">
        <v>6.304666834751905</v>
      </c>
      <c r="AB11" s="69">
        <v>6.759676431666767</v>
      </c>
      <c r="AC11" s="69"/>
      <c r="AD11" s="69">
        <f t="shared" si="32"/>
        <v>0.46998342616451971</v>
      </c>
      <c r="AE11" s="69">
        <f>'RD T1'!E97</f>
        <v>3.6754474540154112</v>
      </c>
      <c r="AF11" s="69">
        <f t="shared" si="33"/>
        <v>4.1454308801799309</v>
      </c>
      <c r="AH11" t="str">
        <f t="shared" si="34"/>
        <v>22 Health professionals</v>
      </c>
      <c r="AI11" s="69">
        <v>2.5753301762953305</v>
      </c>
      <c r="AJ11" s="69">
        <v>2.229759637201262</v>
      </c>
      <c r="AK11" s="69">
        <v>1.9642238995925199</v>
      </c>
      <c r="AL11" s="69">
        <v>1.0603710917614979</v>
      </c>
      <c r="AM11" s="69">
        <v>0.42848317323079321</v>
      </c>
      <c r="AN11" s="69"/>
      <c r="AO11" s="69">
        <f t="shared" si="35"/>
        <v>-1.5357407263617266</v>
      </c>
      <c r="AP11" s="69">
        <f>'RD T1'!E126</f>
        <v>0.3594011486519687</v>
      </c>
      <c r="AQ11" s="69">
        <f t="shared" si="36"/>
        <v>-1.1763395777097578</v>
      </c>
      <c r="AS11" t="str">
        <f t="shared" si="37"/>
        <v>22 Health professionals</v>
      </c>
      <c r="AT11" s="69">
        <v>0.37645565049844348</v>
      </c>
      <c r="AU11" s="69">
        <v>0.47195201043129964</v>
      </c>
      <c r="AV11" s="69">
        <v>0.52140864223742311</v>
      </c>
      <c r="AW11" s="69">
        <v>0.5284904129239254</v>
      </c>
      <c r="AX11" s="69">
        <v>0.57256017683421612</v>
      </c>
      <c r="AY11" s="69"/>
      <c r="AZ11" s="69">
        <f t="shared" si="38"/>
        <v>5.1151534596793002E-2</v>
      </c>
      <c r="BA11" s="69">
        <f>'RD T1'!E155</f>
        <v>0.2799340916813633</v>
      </c>
      <c r="BB11" s="69">
        <f t="shared" si="39"/>
        <v>0.3310856262781563</v>
      </c>
      <c r="BD11" t="str">
        <f t="shared" si="40"/>
        <v>22 Health professionals</v>
      </c>
      <c r="BE11" s="69">
        <v>1.3344102365168271</v>
      </c>
      <c r="BF11" s="69">
        <v>1.6513882740063039</v>
      </c>
      <c r="BG11" s="69">
        <v>1.78537679423924</v>
      </c>
      <c r="BH11" s="69">
        <v>1.7883431860001366</v>
      </c>
      <c r="BI11" s="69">
        <v>1.9528650540407337</v>
      </c>
      <c r="BJ11" s="69"/>
      <c r="BK11" s="69">
        <f t="shared" si="41"/>
        <v>0.16748825980149373</v>
      </c>
      <c r="BL11" s="69">
        <f>'RD T1'!E184</f>
        <v>1.0468707023883774</v>
      </c>
      <c r="BM11" s="69">
        <f t="shared" si="42"/>
        <v>1.2143589621898712</v>
      </c>
      <c r="BO11" t="str">
        <f t="shared" si="43"/>
        <v>22 Health professionals</v>
      </c>
      <c r="BP11" s="69">
        <v>0.98670477803618972</v>
      </c>
      <c r="BQ11" s="69">
        <v>1.1551362180642541</v>
      </c>
      <c r="BR11" s="69">
        <v>1.1443741567058279</v>
      </c>
      <c r="BS11" s="69">
        <v>1.1223019075719658</v>
      </c>
      <c r="BT11" s="69">
        <v>0.93104205434061249</v>
      </c>
      <c r="BU11" s="69"/>
      <c r="BV11" s="69">
        <f t="shared" si="44"/>
        <v>-0.21333210236521538</v>
      </c>
      <c r="BW11" s="69">
        <f>'RD T1'!E213</f>
        <v>0.50049146822204105</v>
      </c>
      <c r="BX11" s="69">
        <f t="shared" si="45"/>
        <v>0.28715936585682567</v>
      </c>
      <c r="BZ11" t="str">
        <f t="shared" si="46"/>
        <v>22 Health professionals</v>
      </c>
      <c r="CA11" s="69">
        <v>0.58914181029236601</v>
      </c>
      <c r="CB11" s="69">
        <v>0.7368978206827852</v>
      </c>
      <c r="CC11" s="69">
        <v>0.59845220331560134</v>
      </c>
      <c r="CD11" s="69">
        <v>0.60709730013672525</v>
      </c>
      <c r="CE11" s="69">
        <v>0.4125213889068276</v>
      </c>
      <c r="CF11" s="69"/>
      <c r="CG11" s="69">
        <f t="shared" si="47"/>
        <v>-0.18593081440877374</v>
      </c>
      <c r="CH11" s="69">
        <f>'RD T1'!E242</f>
        <v>0.23325493806336911</v>
      </c>
      <c r="CI11" s="69">
        <f t="shared" si="48"/>
        <v>4.7324123654595374E-2</v>
      </c>
      <c r="CK11" t="str">
        <f t="shared" si="49"/>
        <v>22 Health professionals</v>
      </c>
      <c r="CL11" s="69">
        <v>5.0027786619152567E-2</v>
      </c>
      <c r="CM11" s="69">
        <v>8.7169644370371058E-2</v>
      </c>
      <c r="CN11" s="69">
        <v>8.8044549480106732E-2</v>
      </c>
      <c r="CO11" s="69">
        <v>0.12932125683344631</v>
      </c>
      <c r="CP11" s="69">
        <v>0.23468720820986852</v>
      </c>
      <c r="CQ11" s="69"/>
      <c r="CR11" s="69">
        <f t="shared" si="50"/>
        <v>0.14664265872976179</v>
      </c>
      <c r="CS11" s="69">
        <f>'RD T1'!E271</f>
        <v>5.7865330265226167E-2</v>
      </c>
      <c r="CT11" s="69">
        <f t="shared" si="51"/>
        <v>0.20450798899498795</v>
      </c>
    </row>
    <row r="12" spans="1:98" x14ac:dyDescent="0.2">
      <c r="A12" s="10" t="str">
        <f>name!D8</f>
        <v>23 Teaching and other educational professionals</v>
      </c>
      <c r="B12" s="69">
        <v>2.1565565044052555</v>
      </c>
      <c r="C12" s="69">
        <v>2.5492888271368241</v>
      </c>
      <c r="D12" s="69">
        <v>2.6231849524592881</v>
      </c>
      <c r="E12" s="69">
        <v>2.7807084612867485</v>
      </c>
      <c r="F12" s="69">
        <v>3.2548782479160043</v>
      </c>
      <c r="G12" s="11"/>
      <c r="H12" s="69">
        <f t="shared" si="26"/>
        <v>0.63169329545671626</v>
      </c>
      <c r="I12" s="69">
        <f>'RD T1'!E40</f>
        <v>1.4813797223695677</v>
      </c>
      <c r="J12" s="69">
        <f t="shared" si="27"/>
        <v>2.113073017826284</v>
      </c>
      <c r="L12" t="str">
        <f t="shared" si="28"/>
        <v>23 Teaching and other educational professionals</v>
      </c>
      <c r="M12" s="69">
        <v>12.606670631277026</v>
      </c>
      <c r="N12" s="69">
        <v>15.27704122169108</v>
      </c>
      <c r="O12" s="69">
        <v>15.290757679729046</v>
      </c>
      <c r="P12" s="69">
        <v>16.122742583658926</v>
      </c>
      <c r="Q12" s="69">
        <v>18.591590117563737</v>
      </c>
      <c r="R12" s="11"/>
      <c r="S12" s="69">
        <f t="shared" si="29"/>
        <v>3.3008324378346909</v>
      </c>
      <c r="T12" s="69">
        <f>'RD T1'!E69</f>
        <v>9.0039110174510384</v>
      </c>
      <c r="U12" s="69">
        <f t="shared" si="30"/>
        <v>12.304743455285729</v>
      </c>
      <c r="W12" t="str">
        <f t="shared" si="31"/>
        <v>23 Teaching and other educational professionals</v>
      </c>
      <c r="X12" s="69">
        <v>9.0331081854275119</v>
      </c>
      <c r="Y12" s="69">
        <v>8.7558142959454273</v>
      </c>
      <c r="Z12" s="69">
        <v>8.3279735613310333</v>
      </c>
      <c r="AA12" s="69">
        <v>6.8070993408379312</v>
      </c>
      <c r="AB12" s="69">
        <v>5.8517927047293687</v>
      </c>
      <c r="AC12" s="69"/>
      <c r="AD12" s="69">
        <f t="shared" si="32"/>
        <v>-2.4761808566016645</v>
      </c>
      <c r="AE12" s="69">
        <f>'RD T1'!E98</f>
        <v>3.4771868978144012</v>
      </c>
      <c r="AF12" s="69">
        <f t="shared" si="33"/>
        <v>1.0010060412127366</v>
      </c>
      <c r="AH12" t="str">
        <f t="shared" si="34"/>
        <v>23 Teaching and other educational professionals</v>
      </c>
      <c r="AI12" s="69">
        <v>1.1633285367818693</v>
      </c>
      <c r="AJ12" s="69">
        <v>0.69065179178603631</v>
      </c>
      <c r="AK12" s="69">
        <v>0.56976585632279331</v>
      </c>
      <c r="AL12" s="69">
        <v>0.30093840138327504</v>
      </c>
      <c r="AM12" s="69">
        <v>0.2988021540833512</v>
      </c>
      <c r="AN12" s="69"/>
      <c r="AO12" s="69">
        <f t="shared" si="35"/>
        <v>-0.27096370223944211</v>
      </c>
      <c r="AP12" s="69">
        <f>'RD T1'!E127</f>
        <v>9.9808985804428346E-2</v>
      </c>
      <c r="AQ12" s="69">
        <f t="shared" si="36"/>
        <v>-0.17115471643501376</v>
      </c>
      <c r="AS12" t="str">
        <f t="shared" si="37"/>
        <v>23 Teaching and other educational professionals</v>
      </c>
      <c r="AT12" s="69">
        <v>0.27360733089769856</v>
      </c>
      <c r="AU12" s="69">
        <v>0.28846456057491532</v>
      </c>
      <c r="AV12" s="69">
        <v>0.27598232595698619</v>
      </c>
      <c r="AW12" s="69">
        <v>0.21436089330156927</v>
      </c>
      <c r="AX12" s="69">
        <v>0.18509057368990259</v>
      </c>
      <c r="AY12" s="69"/>
      <c r="AZ12" s="69">
        <f t="shared" si="38"/>
        <v>-9.0891752267083598E-2</v>
      </c>
      <c r="BA12" s="69">
        <f>'RD T1'!E156</f>
        <v>0.10250784803675674</v>
      </c>
      <c r="BB12" s="69">
        <f t="shared" si="39"/>
        <v>1.1616095769673138E-2</v>
      </c>
      <c r="BD12" t="str">
        <f t="shared" si="40"/>
        <v>23 Teaching and other educational professionals</v>
      </c>
      <c r="BE12" s="69">
        <v>0.97726364475326299</v>
      </c>
      <c r="BF12" s="69">
        <v>0.95326850774007643</v>
      </c>
      <c r="BG12" s="69">
        <v>1.0417499617249646</v>
      </c>
      <c r="BH12" s="69">
        <v>0.97176918699406689</v>
      </c>
      <c r="BI12" s="69">
        <v>1.1579725783251937</v>
      </c>
      <c r="BJ12" s="69"/>
      <c r="BK12" s="69">
        <f t="shared" si="41"/>
        <v>0.11622261660022914</v>
      </c>
      <c r="BL12" s="69">
        <f>'RD T1'!E185</f>
        <v>0.4315338992881792</v>
      </c>
      <c r="BM12" s="69">
        <f t="shared" si="42"/>
        <v>0.54775651588840835</v>
      </c>
      <c r="BO12" t="str">
        <f t="shared" si="43"/>
        <v>23 Teaching and other educational professionals</v>
      </c>
      <c r="BP12" s="69">
        <v>0.7873896898100996</v>
      </c>
      <c r="BQ12" s="69">
        <v>0.75951263616698794</v>
      </c>
      <c r="BR12" s="69">
        <v>0.74320862952486322</v>
      </c>
      <c r="BS12" s="69">
        <v>0.66613076003085925</v>
      </c>
      <c r="BT12" s="69">
        <v>0.59989498911214634</v>
      </c>
      <c r="BU12" s="69"/>
      <c r="BV12" s="69">
        <f t="shared" si="44"/>
        <v>-0.14331364041271688</v>
      </c>
      <c r="BW12" s="69">
        <f>'RD T1'!E214</f>
        <v>0.2961092465671829</v>
      </c>
      <c r="BX12" s="69">
        <f t="shared" si="45"/>
        <v>0.15279560615446602</v>
      </c>
      <c r="BZ12" t="str">
        <f t="shared" si="46"/>
        <v>23 Teaching and other educational professionals</v>
      </c>
      <c r="CA12" s="69">
        <v>0.54745099802903396</v>
      </c>
      <c r="CB12" s="69">
        <v>0.52835950347264227</v>
      </c>
      <c r="CC12" s="69">
        <v>0.48670958717977525</v>
      </c>
      <c r="CD12" s="69">
        <v>0.50445935431911537</v>
      </c>
      <c r="CE12" s="69">
        <v>0.42814572065539852</v>
      </c>
      <c r="CF12" s="69"/>
      <c r="CG12" s="69">
        <f t="shared" si="47"/>
        <v>-5.8563866524376729E-2</v>
      </c>
      <c r="CH12" s="69">
        <f>'RD T1'!E243</f>
        <v>0.20404752865783934</v>
      </c>
      <c r="CI12" s="69">
        <f t="shared" si="48"/>
        <v>0.14548366213346262</v>
      </c>
      <c r="CK12" t="str">
        <f t="shared" si="49"/>
        <v>23 Teaching and other educational professionals</v>
      </c>
      <c r="CL12" s="69">
        <v>7.1260429792374014E-2</v>
      </c>
      <c r="CM12" s="69">
        <v>0.10111719073031383</v>
      </c>
      <c r="CN12" s="69">
        <v>0.10985018944327948</v>
      </c>
      <c r="CO12" s="69">
        <v>0.1417421360499273</v>
      </c>
      <c r="CP12" s="69">
        <v>0.1842236236312659</v>
      </c>
      <c r="CQ12" s="69"/>
      <c r="CR12" s="69">
        <f t="shared" si="50"/>
        <v>7.437343418798642E-2</v>
      </c>
      <c r="CS12" s="69">
        <f>'RD T1'!E272</f>
        <v>5.2503796944029402E-2</v>
      </c>
      <c r="CT12" s="69">
        <f t="shared" si="51"/>
        <v>0.12687723113201582</v>
      </c>
    </row>
    <row r="13" spans="1:98" x14ac:dyDescent="0.2">
      <c r="A13" s="10" t="str">
        <f>name!D9</f>
        <v>24 Business, media and public service professionals</v>
      </c>
      <c r="B13" s="69">
        <v>0.47361989723459341</v>
      </c>
      <c r="C13" s="69">
        <v>0.60543896154424837</v>
      </c>
      <c r="D13" s="69">
        <v>0.68913667581283544</v>
      </c>
      <c r="E13" s="69">
        <v>0.80404412442874318</v>
      </c>
      <c r="F13" s="69">
        <v>1.0734020939970537</v>
      </c>
      <c r="G13" s="11"/>
      <c r="H13" s="69">
        <f t="shared" si="26"/>
        <v>0.38426541818421822</v>
      </c>
      <c r="I13" s="69">
        <f>'RD T1'!E41</f>
        <v>0.43526384316141153</v>
      </c>
      <c r="J13" s="69">
        <f t="shared" si="27"/>
        <v>0.81952926134562976</v>
      </c>
      <c r="L13" t="str">
        <f t="shared" si="28"/>
        <v>24 Business, media and public service professionals</v>
      </c>
      <c r="M13" s="69">
        <v>5.7603784852212554</v>
      </c>
      <c r="N13" s="69">
        <v>7.4435257161876827</v>
      </c>
      <c r="O13" s="69">
        <v>8.0030740988255964</v>
      </c>
      <c r="P13" s="69">
        <v>9.078450022546475</v>
      </c>
      <c r="Q13" s="69">
        <v>11.282481183546402</v>
      </c>
      <c r="R13" s="11"/>
      <c r="S13" s="69">
        <f t="shared" si="29"/>
        <v>3.2794070847208054</v>
      </c>
      <c r="T13" s="69">
        <f>'RD T1'!E70</f>
        <v>4.8531933243379441</v>
      </c>
      <c r="U13" s="69">
        <f t="shared" si="30"/>
        <v>8.1326004090587496</v>
      </c>
      <c r="W13" t="str">
        <f t="shared" si="31"/>
        <v>24 Business, media and public service professionals</v>
      </c>
      <c r="X13" s="69">
        <v>10.364220544166315</v>
      </c>
      <c r="Y13" s="69">
        <v>11.724025792359013</v>
      </c>
      <c r="Z13" s="69">
        <v>11.986817300897959</v>
      </c>
      <c r="AA13" s="69">
        <v>12.312182862387997</v>
      </c>
      <c r="AB13" s="69">
        <v>13.243973968808966</v>
      </c>
      <c r="AC13" s="69"/>
      <c r="AD13" s="69">
        <f t="shared" si="32"/>
        <v>1.2571566679110067</v>
      </c>
      <c r="AE13" s="69">
        <f>'RD T1'!E99</f>
        <v>6.4483414067186331</v>
      </c>
      <c r="AF13" s="69">
        <f t="shared" si="33"/>
        <v>7.7054980746296398</v>
      </c>
      <c r="AH13" t="str">
        <f t="shared" si="34"/>
        <v>24 Business, media and public service professionals</v>
      </c>
      <c r="AI13" s="69">
        <v>1.066054738682926</v>
      </c>
      <c r="AJ13" s="69">
        <v>1.109972865170247</v>
      </c>
      <c r="AK13" s="69">
        <v>1.1834066148024516</v>
      </c>
      <c r="AL13" s="69">
        <v>1.0908447769497347</v>
      </c>
      <c r="AM13" s="69">
        <v>1.1774259034670016</v>
      </c>
      <c r="AN13" s="69"/>
      <c r="AO13" s="69">
        <f t="shared" si="35"/>
        <v>-5.980711335449973E-3</v>
      </c>
      <c r="AP13" s="69">
        <f>'RD T1'!E128</f>
        <v>0.43004683384313264</v>
      </c>
      <c r="AQ13" s="69">
        <f t="shared" si="36"/>
        <v>0.42406612250768266</v>
      </c>
      <c r="AS13" t="str">
        <f t="shared" si="37"/>
        <v>24 Business, media and public service professionals</v>
      </c>
      <c r="AT13" s="69">
        <v>1.6861396374215016</v>
      </c>
      <c r="AU13" s="69">
        <v>1.9200458512567038</v>
      </c>
      <c r="AV13" s="69">
        <v>1.9908610769951125</v>
      </c>
      <c r="AW13" s="69">
        <v>2.0675778433880199</v>
      </c>
      <c r="AX13" s="69">
        <v>2.3363908318092212</v>
      </c>
      <c r="AY13" s="69"/>
      <c r="AZ13" s="69">
        <f t="shared" si="38"/>
        <v>0.34552975481410875</v>
      </c>
      <c r="BA13" s="69">
        <f>'RD T1'!E157</f>
        <v>1.043133451350728</v>
      </c>
      <c r="BB13" s="69">
        <f t="shared" si="39"/>
        <v>1.3886632061648367</v>
      </c>
      <c r="BD13" t="str">
        <f t="shared" si="40"/>
        <v>24 Business, media and public service professionals</v>
      </c>
      <c r="BE13" s="69">
        <v>3.2233287694715553</v>
      </c>
      <c r="BF13" s="69">
        <v>3.399891761381129</v>
      </c>
      <c r="BG13" s="69">
        <v>3.8568864852141846</v>
      </c>
      <c r="BH13" s="69">
        <v>3.977075625755579</v>
      </c>
      <c r="BI13" s="69">
        <v>4.2210982769890144</v>
      </c>
      <c r="BJ13" s="69"/>
      <c r="BK13" s="69">
        <f t="shared" si="41"/>
        <v>0.36421179177482976</v>
      </c>
      <c r="BL13" s="69">
        <f>'RD T1'!E186</f>
        <v>1.6657357552394052</v>
      </c>
      <c r="BM13" s="69">
        <f t="shared" si="42"/>
        <v>2.0299475470142347</v>
      </c>
      <c r="BO13" t="str">
        <f t="shared" si="43"/>
        <v>24 Business, media and public service professionals</v>
      </c>
      <c r="BP13" s="69">
        <v>2.3255283079762674</v>
      </c>
      <c r="BQ13" s="69">
        <v>2.5435210335746072</v>
      </c>
      <c r="BR13" s="69">
        <v>2.49582688120632</v>
      </c>
      <c r="BS13" s="69">
        <v>2.5196021554286947</v>
      </c>
      <c r="BT13" s="69">
        <v>2.2266449773104307</v>
      </c>
      <c r="BU13" s="69"/>
      <c r="BV13" s="69">
        <f t="shared" si="44"/>
        <v>-0.26918190389588936</v>
      </c>
      <c r="BW13" s="69">
        <f>'RD T1'!E215</f>
        <v>0.9587846302881361</v>
      </c>
      <c r="BX13" s="69">
        <f t="shared" si="45"/>
        <v>0.68960272639224673</v>
      </c>
      <c r="BZ13" t="str">
        <f t="shared" si="46"/>
        <v>24 Business, media and public service professionals</v>
      </c>
      <c r="CA13" s="69">
        <v>1.4053602941315557</v>
      </c>
      <c r="CB13" s="69">
        <v>1.4788919447599906</v>
      </c>
      <c r="CC13" s="69">
        <v>1.4273762421224925</v>
      </c>
      <c r="CD13" s="69">
        <v>1.4339496606579527</v>
      </c>
      <c r="CE13" s="69">
        <v>0.95846972440237943</v>
      </c>
      <c r="CF13" s="69"/>
      <c r="CG13" s="69">
        <f t="shared" si="47"/>
        <v>-0.46890651772011305</v>
      </c>
      <c r="CH13" s="69">
        <f>'RD T1'!E244</f>
        <v>0.47581858944456495</v>
      </c>
      <c r="CI13" s="69">
        <f t="shared" si="48"/>
        <v>6.912071724451907E-3</v>
      </c>
      <c r="CK13" t="str">
        <f t="shared" si="49"/>
        <v>24 Business, media and public service professionals</v>
      </c>
      <c r="CL13" s="69">
        <v>0.24227672684339396</v>
      </c>
      <c r="CM13" s="69">
        <v>0.32110001413002182</v>
      </c>
      <c r="CN13" s="69">
        <v>0.32468719315611316</v>
      </c>
      <c r="CO13" s="69">
        <v>0.43957068928590853</v>
      </c>
      <c r="CP13" s="69">
        <v>0.64662382123048801</v>
      </c>
      <c r="CQ13" s="69"/>
      <c r="CR13" s="69">
        <f t="shared" si="50"/>
        <v>0.32193662807437484</v>
      </c>
      <c r="CS13" s="69">
        <f>'RD T1'!E273</f>
        <v>0.1560229985198317</v>
      </c>
      <c r="CT13" s="69">
        <f t="shared" si="51"/>
        <v>0.47795962659420654</v>
      </c>
    </row>
    <row r="14" spans="1:98" x14ac:dyDescent="0.2">
      <c r="A14" s="10" t="str">
        <f>name!D10</f>
        <v>31 Science, engineering and technology associate professionals</v>
      </c>
      <c r="B14" s="69">
        <v>0.15733916269582793</v>
      </c>
      <c r="C14" s="69">
        <v>0.22105865140225275</v>
      </c>
      <c r="D14" s="69">
        <v>0.24728397112465225</v>
      </c>
      <c r="E14" s="69">
        <v>0.27839045017267039</v>
      </c>
      <c r="F14" s="69">
        <v>0.41003617014421173</v>
      </c>
      <c r="G14" s="11"/>
      <c r="H14" s="69">
        <f t="shared" si="26"/>
        <v>0.16275219901955948</v>
      </c>
      <c r="I14" s="69">
        <f>'RD T1'!E42</f>
        <v>0.15338707122089223</v>
      </c>
      <c r="J14" s="69">
        <f t="shared" si="27"/>
        <v>0.31613927024045174</v>
      </c>
      <c r="L14" t="str">
        <f t="shared" si="28"/>
        <v>31 Science, engineering and technology associate professionals</v>
      </c>
      <c r="M14" s="69">
        <v>0.80823077715859615</v>
      </c>
      <c r="N14" s="69">
        <v>1.0858373119030333</v>
      </c>
      <c r="O14" s="69">
        <v>1.2601950657770893</v>
      </c>
      <c r="P14" s="69">
        <v>1.2668501839954922</v>
      </c>
      <c r="Q14" s="69">
        <v>1.6565124992402602</v>
      </c>
      <c r="R14" s="11"/>
      <c r="S14" s="69">
        <f t="shared" si="29"/>
        <v>0.39631743346317094</v>
      </c>
      <c r="T14" s="69">
        <f>'RD T1'!E71</f>
        <v>0.61861527683155526</v>
      </c>
      <c r="U14" s="69">
        <f t="shared" si="30"/>
        <v>1.0149327102947261</v>
      </c>
      <c r="W14" t="str">
        <f t="shared" si="31"/>
        <v>31 Science, engineering and technology associate professionals</v>
      </c>
      <c r="X14" s="69">
        <v>1.995819571665028</v>
      </c>
      <c r="Y14" s="69">
        <v>2.4364710182467388</v>
      </c>
      <c r="Z14" s="69">
        <v>2.4819220241039415</v>
      </c>
      <c r="AA14" s="69">
        <v>2.428974954532745</v>
      </c>
      <c r="AB14" s="69">
        <v>2.7670429295293664</v>
      </c>
      <c r="AC14" s="69"/>
      <c r="AD14" s="69">
        <f t="shared" si="32"/>
        <v>0.2851209054254249</v>
      </c>
      <c r="AE14" s="69">
        <f>'RD T1'!E100</f>
        <v>1.153546945125921</v>
      </c>
      <c r="AF14" s="69">
        <f t="shared" si="33"/>
        <v>1.4386678505513459</v>
      </c>
      <c r="AH14" t="str">
        <f t="shared" si="34"/>
        <v>31 Science, engineering and technology associate professionals</v>
      </c>
      <c r="AI14" s="69">
        <v>0.33270927600652012</v>
      </c>
      <c r="AJ14" s="69">
        <v>0.40990015532065316</v>
      </c>
      <c r="AK14" s="69">
        <v>0.44697578814408301</v>
      </c>
      <c r="AL14" s="69">
        <v>0.47240896146839956</v>
      </c>
      <c r="AM14" s="69">
        <v>0.6243187363035555</v>
      </c>
      <c r="AN14" s="69"/>
      <c r="AO14" s="69">
        <f t="shared" si="35"/>
        <v>0.17734294815947249</v>
      </c>
      <c r="AP14" s="69">
        <f>'RD T1'!E129</f>
        <v>0.25027544539124846</v>
      </c>
      <c r="AQ14" s="69">
        <f t="shared" si="36"/>
        <v>0.42761839355072095</v>
      </c>
      <c r="AS14" t="str">
        <f t="shared" si="37"/>
        <v>31 Science, engineering and technology associate professionals</v>
      </c>
      <c r="AT14" s="69">
        <v>0.86231120113426674</v>
      </c>
      <c r="AU14" s="69">
        <v>0.956850160914265</v>
      </c>
      <c r="AV14" s="69">
        <v>0.96065069138798542</v>
      </c>
      <c r="AW14" s="69">
        <v>0.82733030072107028</v>
      </c>
      <c r="AX14" s="69">
        <v>0.80474690435776486</v>
      </c>
      <c r="AY14" s="69"/>
      <c r="AZ14" s="69">
        <f t="shared" si="38"/>
        <v>-0.15590378703022056</v>
      </c>
      <c r="BA14" s="69">
        <f>'RD T1'!E158</f>
        <v>0.32210221483212731</v>
      </c>
      <c r="BB14" s="69">
        <f t="shared" si="39"/>
        <v>0.16619842780190675</v>
      </c>
      <c r="BD14" t="str">
        <f t="shared" si="40"/>
        <v>31 Science, engineering and technology associate professionals</v>
      </c>
      <c r="BE14" s="69">
        <v>1.2320417572494573</v>
      </c>
      <c r="BF14" s="69">
        <v>1.2006824924997617</v>
      </c>
      <c r="BG14" s="69">
        <v>1.3900668251487143</v>
      </c>
      <c r="BH14" s="69">
        <v>1.0683993783902144</v>
      </c>
      <c r="BI14" s="69">
        <v>0.81107979332309865</v>
      </c>
      <c r="BJ14" s="69"/>
      <c r="BK14" s="69">
        <f t="shared" si="41"/>
        <v>-0.57898703182561562</v>
      </c>
      <c r="BL14" s="69">
        <f>'RD T1'!E187</f>
        <v>0.3664902278594756</v>
      </c>
      <c r="BM14" s="69">
        <f t="shared" si="42"/>
        <v>-0.21249680396614001</v>
      </c>
      <c r="BO14" t="str">
        <f t="shared" si="43"/>
        <v>31 Science, engineering and technology associate professionals</v>
      </c>
      <c r="BP14" s="69">
        <v>0.84948972235974063</v>
      </c>
      <c r="BQ14" s="69">
        <v>0.98558473863994223</v>
      </c>
      <c r="BR14" s="69">
        <v>0.98364340607738365</v>
      </c>
      <c r="BS14" s="69">
        <v>0.89979817994035527</v>
      </c>
      <c r="BT14" s="69">
        <v>0.85506701613006042</v>
      </c>
      <c r="BU14" s="69"/>
      <c r="BV14" s="69">
        <f t="shared" si="44"/>
        <v>-0.12857638994732323</v>
      </c>
      <c r="BW14" s="69">
        <f>'RD T1'!E216</f>
        <v>0.33616401035093979</v>
      </c>
      <c r="BX14" s="69">
        <f t="shared" si="45"/>
        <v>0.20758762040361656</v>
      </c>
      <c r="BZ14" t="str">
        <f t="shared" si="46"/>
        <v>31 Science, engineering and technology associate professionals</v>
      </c>
      <c r="CA14" s="69">
        <v>0.69049918014813561</v>
      </c>
      <c r="CB14" s="69">
        <v>0.72795554626426617</v>
      </c>
      <c r="CC14" s="69">
        <v>0.75051657000661631</v>
      </c>
      <c r="CD14" s="69">
        <v>0.7388715451381338</v>
      </c>
      <c r="CE14" s="69">
        <v>0.61151847330428311</v>
      </c>
      <c r="CF14" s="69"/>
      <c r="CG14" s="69">
        <f t="shared" si="47"/>
        <v>-0.13899809670233321</v>
      </c>
      <c r="CH14" s="69">
        <f>'RD T1'!E245</f>
        <v>0.2404970182974937</v>
      </c>
      <c r="CI14" s="69">
        <f t="shared" si="48"/>
        <v>0.1014989215951605</v>
      </c>
      <c r="CK14" t="str">
        <f t="shared" si="49"/>
        <v>31 Science, engineering and technology associate professionals</v>
      </c>
      <c r="CL14" s="69">
        <v>0.10116800356028646</v>
      </c>
      <c r="CM14" s="69">
        <v>0.14363266669110059</v>
      </c>
      <c r="CN14" s="69">
        <v>0.16880980221712261</v>
      </c>
      <c r="CO14" s="69">
        <v>0.23309233733758417</v>
      </c>
      <c r="CP14" s="69">
        <v>0.40533271338849663</v>
      </c>
      <c r="CQ14" s="69"/>
      <c r="CR14" s="69">
        <f t="shared" si="50"/>
        <v>0.23652291117137403</v>
      </c>
      <c r="CS14" s="69">
        <f>'RD T1'!E274</f>
        <v>9.6788979195046962E-2</v>
      </c>
      <c r="CT14" s="69">
        <f t="shared" si="51"/>
        <v>0.333311890366421</v>
      </c>
    </row>
    <row r="15" spans="1:98" x14ac:dyDescent="0.2">
      <c r="A15" s="10" t="str">
        <f>name!D11</f>
        <v>32 Health and social care associate professionals</v>
      </c>
      <c r="B15" s="69">
        <v>3.1842844807689397E-2</v>
      </c>
      <c r="C15" s="69">
        <v>4.1314095273282753E-2</v>
      </c>
      <c r="D15" s="69">
        <v>4.0025448316819749E-2</v>
      </c>
      <c r="E15" s="69">
        <v>7.0135365788445897E-2</v>
      </c>
      <c r="F15" s="69">
        <v>0.10110024112991245</v>
      </c>
      <c r="G15" s="11"/>
      <c r="H15" s="69">
        <f t="shared" si="26"/>
        <v>6.10747928130927E-2</v>
      </c>
      <c r="I15" s="69">
        <f>'RD T1'!E43</f>
        <v>4.7381519897089983E-2</v>
      </c>
      <c r="J15" s="69">
        <f t="shared" si="27"/>
        <v>0.10845631271018269</v>
      </c>
      <c r="L15" t="str">
        <f t="shared" si="28"/>
        <v>32 Health and social care associate professionals</v>
      </c>
      <c r="M15" s="69">
        <v>0.63427974037216683</v>
      </c>
      <c r="N15" s="69">
        <v>0.88051306906099447</v>
      </c>
      <c r="O15" s="69">
        <v>0.92046803062750437</v>
      </c>
      <c r="P15" s="69">
        <v>1.6468339877170806</v>
      </c>
      <c r="Q15" s="69">
        <v>2.2524109579500635</v>
      </c>
      <c r="R15" s="11"/>
      <c r="S15" s="69">
        <f t="shared" si="29"/>
        <v>1.3319429273225591</v>
      </c>
      <c r="T15" s="69">
        <f>'RD T1'!E72</f>
        <v>1.0520963551388052</v>
      </c>
      <c r="U15" s="69">
        <f t="shared" si="30"/>
        <v>2.3840392824613641</v>
      </c>
      <c r="W15" t="str">
        <f t="shared" si="31"/>
        <v>32 Health and social care associate professionals</v>
      </c>
      <c r="X15" s="69">
        <v>1.8804800318668431</v>
      </c>
      <c r="Y15" s="69">
        <v>2.3654858653986008</v>
      </c>
      <c r="Z15" s="69">
        <v>2.3675891687284323</v>
      </c>
      <c r="AA15" s="69">
        <v>3.9751215926390744</v>
      </c>
      <c r="AB15" s="69">
        <v>4.9779885233146812</v>
      </c>
      <c r="AC15" s="69"/>
      <c r="AD15" s="69">
        <f t="shared" si="32"/>
        <v>2.6103993545862489</v>
      </c>
      <c r="AE15" s="69">
        <f>'RD T1'!E101</f>
        <v>2.6269303415969514</v>
      </c>
      <c r="AF15" s="69">
        <f t="shared" si="33"/>
        <v>5.2373296961832008</v>
      </c>
      <c r="AH15" t="str">
        <f t="shared" si="34"/>
        <v>32 Health and social care associate professionals</v>
      </c>
      <c r="AI15" s="69">
        <v>1.2543786846119913</v>
      </c>
      <c r="AJ15" s="69">
        <v>1.1755749995196874</v>
      </c>
      <c r="AK15" s="69">
        <v>1.1140140322567298</v>
      </c>
      <c r="AL15" s="69">
        <v>1.2544542009685773</v>
      </c>
      <c r="AM15" s="69">
        <v>0.83743530329879001</v>
      </c>
      <c r="AN15" s="69"/>
      <c r="AO15" s="69">
        <f t="shared" si="35"/>
        <v>-0.27657872895793978</v>
      </c>
      <c r="AP15" s="69">
        <f>'RD T1'!E130</f>
        <v>0.48332059751979889</v>
      </c>
      <c r="AQ15" s="69">
        <f t="shared" si="36"/>
        <v>0.20674186856185911</v>
      </c>
      <c r="AS15" t="str">
        <f t="shared" si="37"/>
        <v>32 Health and social care associate professionals</v>
      </c>
      <c r="AT15" s="69">
        <v>0.31365214930092089</v>
      </c>
      <c r="AU15" s="69">
        <v>0.3740047737794987</v>
      </c>
      <c r="AV15" s="69">
        <v>0.4132160542757668</v>
      </c>
      <c r="AW15" s="69">
        <v>0.5897654700675613</v>
      </c>
      <c r="AX15" s="69">
        <v>0.67845503218205161</v>
      </c>
      <c r="AY15" s="69"/>
      <c r="AZ15" s="69">
        <f t="shared" si="38"/>
        <v>0.26523897790628481</v>
      </c>
      <c r="BA15" s="69">
        <f>'RD T1'!E159</f>
        <v>0.34649698112488375</v>
      </c>
      <c r="BB15" s="69">
        <f t="shared" si="39"/>
        <v>0.61173595903116862</v>
      </c>
      <c r="BD15" t="str">
        <f t="shared" si="40"/>
        <v>32 Health and social care associate professionals</v>
      </c>
      <c r="BE15" s="69">
        <v>1.1535395713212082</v>
      </c>
      <c r="BF15" s="69">
        <v>1.3829127462866899</v>
      </c>
      <c r="BG15" s="69">
        <v>1.5138027093813029</v>
      </c>
      <c r="BH15" s="69">
        <v>2.4009069555989706</v>
      </c>
      <c r="BI15" s="69">
        <v>3.003506417103087</v>
      </c>
      <c r="BJ15" s="69"/>
      <c r="BK15" s="69">
        <f t="shared" si="41"/>
        <v>1.4897037077217841</v>
      </c>
      <c r="BL15" s="69">
        <f>'RD T1'!E188</f>
        <v>1.5125886254843182</v>
      </c>
      <c r="BM15" s="69">
        <f t="shared" si="42"/>
        <v>3.0022923332061024</v>
      </c>
      <c r="BO15" t="str">
        <f t="shared" si="43"/>
        <v>32 Health and social care associate professionals</v>
      </c>
      <c r="BP15" s="69">
        <v>0.86463718988680771</v>
      </c>
      <c r="BQ15" s="69">
        <v>0.94117676067497813</v>
      </c>
      <c r="BR15" s="69">
        <v>0.93931921576219712</v>
      </c>
      <c r="BS15" s="69">
        <v>1.392372712773519</v>
      </c>
      <c r="BT15" s="69">
        <v>1.2258201024979833</v>
      </c>
      <c r="BU15" s="69"/>
      <c r="BV15" s="69">
        <f t="shared" si="44"/>
        <v>0.28650088673578622</v>
      </c>
      <c r="BW15" s="69">
        <f>'RD T1'!E217</f>
        <v>0.66597145266617197</v>
      </c>
      <c r="BX15" s="69">
        <f t="shared" si="45"/>
        <v>0.95247233940195819</v>
      </c>
      <c r="BZ15" t="str">
        <f t="shared" si="46"/>
        <v>32 Health and social care associate professionals</v>
      </c>
      <c r="CA15" s="69">
        <v>0.36120976760511536</v>
      </c>
      <c r="CB15" s="69">
        <v>0.34579485968857065</v>
      </c>
      <c r="CC15" s="69">
        <v>0.28702850522195206</v>
      </c>
      <c r="CD15" s="69">
        <v>0.39663871627246278</v>
      </c>
      <c r="CE15" s="69">
        <v>0.28090697186435593</v>
      </c>
      <c r="CF15" s="69"/>
      <c r="CG15" s="69">
        <f t="shared" si="47"/>
        <v>-6.1215333575961317E-3</v>
      </c>
      <c r="CH15" s="69">
        <f>'RD T1'!E246</f>
        <v>0.15421016700659129</v>
      </c>
      <c r="CI15" s="69">
        <f t="shared" si="48"/>
        <v>0.14808863364899516</v>
      </c>
      <c r="CK15" t="str">
        <f t="shared" si="49"/>
        <v>32 Health and social care associate professionals</v>
      </c>
      <c r="CL15" s="69">
        <v>3.7991242946767423E-2</v>
      </c>
      <c r="CM15" s="69">
        <v>5.1393789367147967E-2</v>
      </c>
      <c r="CN15" s="69">
        <v>5.2995843616246339E-2</v>
      </c>
      <c r="CO15" s="69">
        <v>0.1054175086497602</v>
      </c>
      <c r="CP15" s="69">
        <v>0.19386888763627111</v>
      </c>
      <c r="CQ15" s="69"/>
      <c r="CR15" s="69">
        <f t="shared" si="50"/>
        <v>0.14087304402002476</v>
      </c>
      <c r="CS15" s="69">
        <f>'RD T1'!E275</f>
        <v>4.9581137436093728E-2</v>
      </c>
      <c r="CT15" s="69">
        <f t="shared" si="51"/>
        <v>0.19045418145611848</v>
      </c>
    </row>
    <row r="16" spans="1:98" x14ac:dyDescent="0.2">
      <c r="A16" s="10" t="str">
        <f>name!D12</f>
        <v>33 Protective service occupations</v>
      </c>
      <c r="B16" s="69">
        <v>1.4938858636445593E-2</v>
      </c>
      <c r="C16" s="69">
        <v>1.5133273455303365E-2</v>
      </c>
      <c r="D16" s="69">
        <v>1.7076932754099487E-2</v>
      </c>
      <c r="E16" s="69">
        <v>1.847111919533212E-2</v>
      </c>
      <c r="F16" s="69">
        <v>2.4941623516113325E-2</v>
      </c>
      <c r="G16" s="11"/>
      <c r="H16" s="69">
        <f t="shared" si="26"/>
        <v>7.864690762013838E-3</v>
      </c>
      <c r="I16" s="69">
        <f>'RD T1'!E44</f>
        <v>7.1322081424007849E-3</v>
      </c>
      <c r="J16" s="69">
        <f t="shared" si="27"/>
        <v>1.4996898904414623E-2</v>
      </c>
      <c r="L16" t="str">
        <f t="shared" si="28"/>
        <v>33 Protective service occupations</v>
      </c>
      <c r="M16" s="69">
        <v>0.256345786342704</v>
      </c>
      <c r="N16" s="69">
        <v>0.2971890026984505</v>
      </c>
      <c r="O16" s="69">
        <v>0.36386896278182629</v>
      </c>
      <c r="P16" s="69">
        <v>0.34922850738307759</v>
      </c>
      <c r="Q16" s="69">
        <v>0.49496694046266254</v>
      </c>
      <c r="R16" s="11"/>
      <c r="S16" s="69">
        <f t="shared" si="29"/>
        <v>0.13109797768083625</v>
      </c>
      <c r="T16" s="69">
        <f>'RD T1'!E73</f>
        <v>0.1320500262181255</v>
      </c>
      <c r="U16" s="69">
        <f t="shared" si="30"/>
        <v>0.26314800389896176</v>
      </c>
      <c r="W16" t="str">
        <f t="shared" si="31"/>
        <v>33 Protective service occupations</v>
      </c>
      <c r="X16" s="69">
        <v>1.1543418815196422</v>
      </c>
      <c r="Y16" s="69">
        <v>1.3319417884267961</v>
      </c>
      <c r="Z16" s="69">
        <v>1.4442793099322051</v>
      </c>
      <c r="AA16" s="69">
        <v>1.3518600012117452</v>
      </c>
      <c r="AB16" s="69">
        <v>1.7692753959110497</v>
      </c>
      <c r="AC16" s="69"/>
      <c r="AD16" s="69">
        <f t="shared" si="32"/>
        <v>0.32499608597884455</v>
      </c>
      <c r="AE16" s="69">
        <f>'RD T1'!E102</f>
        <v>0.62643670299176135</v>
      </c>
      <c r="AF16" s="69">
        <f t="shared" si="33"/>
        <v>0.9514327889706059</v>
      </c>
      <c r="AH16" t="str">
        <f t="shared" si="34"/>
        <v>33 Protective service occupations</v>
      </c>
      <c r="AI16" s="69">
        <v>0.31083956466836832</v>
      </c>
      <c r="AJ16" s="69">
        <v>0.34795693261232924</v>
      </c>
      <c r="AK16" s="69">
        <v>0.37662572860161825</v>
      </c>
      <c r="AL16" s="69">
        <v>0.34720889405373451</v>
      </c>
      <c r="AM16" s="69">
        <v>0.43084648492581495</v>
      </c>
      <c r="AN16" s="69"/>
      <c r="AO16" s="69">
        <f t="shared" si="35"/>
        <v>5.4220756324196706E-2</v>
      </c>
      <c r="AP16" s="69">
        <f>'RD T1'!E131</f>
        <v>0.1398501535401758</v>
      </c>
      <c r="AQ16" s="69">
        <f t="shared" si="36"/>
        <v>0.1940709098643725</v>
      </c>
      <c r="AS16" t="str">
        <f t="shared" si="37"/>
        <v>33 Protective service occupations</v>
      </c>
      <c r="AT16" s="69">
        <v>0.29891941971024943</v>
      </c>
      <c r="AU16" s="69">
        <v>0.28582682884753197</v>
      </c>
      <c r="AV16" s="69">
        <v>0.3041204823895563</v>
      </c>
      <c r="AW16" s="69">
        <v>0.23916692165026177</v>
      </c>
      <c r="AX16" s="69">
        <v>0.25367158924144906</v>
      </c>
      <c r="AY16" s="69"/>
      <c r="AZ16" s="69">
        <f t="shared" si="38"/>
        <v>-5.0448893148107243E-2</v>
      </c>
      <c r="BA16" s="69">
        <f>'RD T1'!E160</f>
        <v>8.9151988736936374E-2</v>
      </c>
      <c r="BB16" s="69">
        <f t="shared" si="39"/>
        <v>3.8703095588829131E-2</v>
      </c>
      <c r="BD16" t="str">
        <f t="shared" si="40"/>
        <v>33 Protective service occupations</v>
      </c>
      <c r="BE16" s="69">
        <v>1.0318469616308941</v>
      </c>
      <c r="BF16" s="69">
        <v>0.88648522340195779</v>
      </c>
      <c r="BG16" s="69">
        <v>0.97791765150330623</v>
      </c>
      <c r="BH16" s="69">
        <v>0.84307377169242004</v>
      </c>
      <c r="BI16" s="69">
        <v>0.77069852374141024</v>
      </c>
      <c r="BJ16" s="69"/>
      <c r="BK16" s="69">
        <f t="shared" si="41"/>
        <v>-0.20721912776189599</v>
      </c>
      <c r="BL16" s="69">
        <f>'RD T1'!E189</f>
        <v>0.20680771126596942</v>
      </c>
      <c r="BM16" s="69">
        <f t="shared" si="42"/>
        <v>-4.1141649592657537E-4</v>
      </c>
      <c r="BO16" t="str">
        <f t="shared" si="43"/>
        <v>33 Protective service occupations</v>
      </c>
      <c r="BP16" s="69">
        <v>1.080990946826744</v>
      </c>
      <c r="BQ16" s="69">
        <v>1.0732676082250867</v>
      </c>
      <c r="BR16" s="69">
        <v>1.0187924834730693</v>
      </c>
      <c r="BS16" s="69">
        <v>0.84903076283955625</v>
      </c>
      <c r="BT16" s="69">
        <v>0.65808416877674614</v>
      </c>
      <c r="BU16" s="69"/>
      <c r="BV16" s="69">
        <f t="shared" si="44"/>
        <v>-0.36070831469632314</v>
      </c>
      <c r="BW16" s="69">
        <f>'RD T1'!E218</f>
        <v>0.22866070437781458</v>
      </c>
      <c r="BX16" s="69">
        <f t="shared" si="45"/>
        <v>-0.13204761031850856</v>
      </c>
      <c r="BZ16" t="str">
        <f t="shared" si="46"/>
        <v>33 Protective service occupations</v>
      </c>
      <c r="CA16" s="69">
        <v>0.61304875048193819</v>
      </c>
      <c r="CB16" s="69">
        <v>0.55600224859220404</v>
      </c>
      <c r="CC16" s="69">
        <v>0.5415375216836138</v>
      </c>
      <c r="CD16" s="69">
        <v>0.46856808865339078</v>
      </c>
      <c r="CE16" s="69">
        <v>0.3930403249352295</v>
      </c>
      <c r="CF16" s="69"/>
      <c r="CG16" s="69">
        <f t="shared" si="47"/>
        <v>-0.1484971967483843</v>
      </c>
      <c r="CH16" s="69">
        <f>'RD T1'!E247</f>
        <v>0.16232120695008029</v>
      </c>
      <c r="CI16" s="69">
        <f t="shared" si="48"/>
        <v>1.3824010201695991E-2</v>
      </c>
      <c r="CK16" t="str">
        <f t="shared" si="49"/>
        <v>33 Protective service occupations</v>
      </c>
      <c r="CL16" s="69">
        <v>8.257473044200192E-2</v>
      </c>
      <c r="CM16" s="69">
        <v>7.4354936876604188E-2</v>
      </c>
      <c r="CN16" s="69">
        <v>7.0277300520625752E-2</v>
      </c>
      <c r="CO16" s="69">
        <v>3.8273095207767699E-2</v>
      </c>
      <c r="CP16" s="69">
        <v>4.2479266938088914E-2</v>
      </c>
      <c r="CQ16" s="69"/>
      <c r="CR16" s="69">
        <f t="shared" si="50"/>
        <v>-2.7798033582536838E-2</v>
      </c>
      <c r="CS16" s="69">
        <f>'RD T1'!E276</f>
        <v>8.2652385682388044E-3</v>
      </c>
      <c r="CT16" s="69">
        <f t="shared" si="51"/>
        <v>-1.9532795014298034E-2</v>
      </c>
    </row>
    <row r="17" spans="1:98" x14ac:dyDescent="0.2">
      <c r="A17" s="10" t="str">
        <f>name!D13</f>
        <v>34 Culture, media and sports occupations</v>
      </c>
      <c r="B17" s="69">
        <v>0.10302473298971304</v>
      </c>
      <c r="C17" s="69">
        <v>0.13199619155906489</v>
      </c>
      <c r="D17" s="69">
        <v>0.13979449495770654</v>
      </c>
      <c r="E17" s="69">
        <v>0.14944690184896323</v>
      </c>
      <c r="F17" s="69">
        <v>0.18739164419287491</v>
      </c>
      <c r="G17" s="11"/>
      <c r="H17" s="69">
        <f t="shared" si="26"/>
        <v>4.7597149235168362E-2</v>
      </c>
      <c r="I17" s="69">
        <f>'RD T1'!E45</f>
        <v>8.6289755548465769E-2</v>
      </c>
      <c r="J17" s="69">
        <f t="shared" si="27"/>
        <v>0.13388690478363413</v>
      </c>
      <c r="L17" t="str">
        <f t="shared" si="28"/>
        <v>34 Culture, media and sports occupations</v>
      </c>
      <c r="M17" s="69">
        <v>1.8116594737749361</v>
      </c>
      <c r="N17" s="69">
        <v>1.9043840096197773</v>
      </c>
      <c r="O17" s="69">
        <v>2.3217137028973851</v>
      </c>
      <c r="P17" s="69">
        <v>2.4016588017699125</v>
      </c>
      <c r="Q17" s="69">
        <v>3.0140646647947289</v>
      </c>
      <c r="R17" s="11"/>
      <c r="S17" s="69">
        <f t="shared" si="29"/>
        <v>0.6923509618973438</v>
      </c>
      <c r="T17" s="69">
        <f>'RD T1'!E74</f>
        <v>1.371988644794937</v>
      </c>
      <c r="U17" s="69">
        <f t="shared" si="30"/>
        <v>2.0643396066922808</v>
      </c>
      <c r="W17" t="str">
        <f t="shared" si="31"/>
        <v>34 Culture, media and sports occupations</v>
      </c>
      <c r="X17" s="69">
        <v>3.9098797110366785</v>
      </c>
      <c r="Y17" s="69">
        <v>3.7863785348091463</v>
      </c>
      <c r="Z17" s="69">
        <v>3.8028744577650189</v>
      </c>
      <c r="AA17" s="69">
        <v>3.4275346021043953</v>
      </c>
      <c r="AB17" s="69">
        <v>3.6547545878602112</v>
      </c>
      <c r="AC17" s="69"/>
      <c r="AD17" s="69">
        <f t="shared" si="32"/>
        <v>-0.14811986990480763</v>
      </c>
      <c r="AE17" s="69">
        <f>'RD T1'!E103</f>
        <v>1.7267615869750794</v>
      </c>
      <c r="AF17" s="69">
        <f t="shared" si="33"/>
        <v>1.5786417170702718</v>
      </c>
      <c r="AH17" t="str">
        <f t="shared" si="34"/>
        <v>34 Culture, media and sports occupations</v>
      </c>
      <c r="AI17" s="69">
        <v>0.43173428366803462</v>
      </c>
      <c r="AJ17" s="69">
        <v>0.43572878426460349</v>
      </c>
      <c r="AK17" s="69">
        <v>0.50120318634305483</v>
      </c>
      <c r="AL17" s="69">
        <v>0.4373692493552408</v>
      </c>
      <c r="AM17" s="69">
        <v>0.52735344361937075</v>
      </c>
      <c r="AN17" s="69"/>
      <c r="AO17" s="69">
        <f t="shared" si="35"/>
        <v>2.6150257276315925E-2</v>
      </c>
      <c r="AP17" s="69">
        <f>'RD T1'!E132</f>
        <v>0.21569862077641511</v>
      </c>
      <c r="AQ17" s="69">
        <f t="shared" si="36"/>
        <v>0.24184887805273103</v>
      </c>
      <c r="AS17" t="str">
        <f t="shared" si="37"/>
        <v>34 Culture, media and sports occupations</v>
      </c>
      <c r="AT17" s="69">
        <v>0.69086682156620027</v>
      </c>
      <c r="AU17" s="69">
        <v>0.64931413405813898</v>
      </c>
      <c r="AV17" s="69">
        <v>0.6459440915044169</v>
      </c>
      <c r="AW17" s="69">
        <v>0.54201301337647023</v>
      </c>
      <c r="AX17" s="69">
        <v>0.54018549713491204</v>
      </c>
      <c r="AY17" s="69"/>
      <c r="AZ17" s="69">
        <f t="shared" si="38"/>
        <v>-0.10575859436950485</v>
      </c>
      <c r="BA17" s="69">
        <f>'RD T1'!E161</f>
        <v>0.25675044307751177</v>
      </c>
      <c r="BB17" s="69">
        <f t="shared" si="39"/>
        <v>0.15099184870800691</v>
      </c>
      <c r="BD17" t="str">
        <f t="shared" si="40"/>
        <v>34 Culture, media and sports occupations</v>
      </c>
      <c r="BE17" s="69">
        <v>1.5340859412945325</v>
      </c>
      <c r="BF17" s="69">
        <v>1.2279549915797419</v>
      </c>
      <c r="BG17" s="69">
        <v>1.355882325545106</v>
      </c>
      <c r="BH17" s="69">
        <v>1.1135801069257578</v>
      </c>
      <c r="BI17" s="69">
        <v>1.1051807541384362</v>
      </c>
      <c r="BJ17" s="69"/>
      <c r="BK17" s="69">
        <f t="shared" si="41"/>
        <v>-0.25070157140666982</v>
      </c>
      <c r="BL17" s="69">
        <f>'RD T1'!E190</f>
        <v>0.40989644437300371</v>
      </c>
      <c r="BM17" s="69">
        <f t="shared" si="42"/>
        <v>0.15919487296633389</v>
      </c>
      <c r="BO17" t="str">
        <f t="shared" si="43"/>
        <v>34 Culture, media and sports occupations</v>
      </c>
      <c r="BP17" s="69">
        <v>0.95003150468926156</v>
      </c>
      <c r="BQ17" s="69">
        <v>0.72831974646726771</v>
      </c>
      <c r="BR17" s="69">
        <v>0.6752465845923904</v>
      </c>
      <c r="BS17" s="69">
        <v>0.50578070738152414</v>
      </c>
      <c r="BT17" s="69">
        <v>0.31770842971946994</v>
      </c>
      <c r="BU17" s="69"/>
      <c r="BV17" s="69">
        <f t="shared" si="44"/>
        <v>-0.35753815487292046</v>
      </c>
      <c r="BW17" s="69">
        <f>'RD T1'!E219</f>
        <v>0.17331033671998916</v>
      </c>
      <c r="BX17" s="69">
        <f t="shared" si="45"/>
        <v>-0.18422781815293129</v>
      </c>
      <c r="BZ17" t="str">
        <f t="shared" si="46"/>
        <v>34 Culture, media and sports occupations</v>
      </c>
      <c r="CA17" s="69">
        <v>0.69082651373256554</v>
      </c>
      <c r="CB17" s="69">
        <v>0.58350699700505426</v>
      </c>
      <c r="CC17" s="69">
        <v>0.53235392591701824</v>
      </c>
      <c r="CD17" s="69">
        <v>0.4213996788940681</v>
      </c>
      <c r="CE17" s="69">
        <v>0.2419699589752913</v>
      </c>
      <c r="CF17" s="69"/>
      <c r="CG17" s="69">
        <f t="shared" si="47"/>
        <v>-0.29038396694172697</v>
      </c>
      <c r="CH17" s="69">
        <f>'RD T1'!E248</f>
        <v>0.13581927554919263</v>
      </c>
      <c r="CI17" s="69">
        <f t="shared" si="48"/>
        <v>-0.15456469139253434</v>
      </c>
      <c r="CK17" t="str">
        <f t="shared" si="49"/>
        <v>34 Culture, media and sports occupations</v>
      </c>
      <c r="CL17" s="69">
        <v>0.16280375739199923</v>
      </c>
      <c r="CM17" s="69">
        <v>0.18184508689923626</v>
      </c>
      <c r="CN17" s="69">
        <v>0.17364772681074453</v>
      </c>
      <c r="CO17" s="69">
        <v>0.20502515365805213</v>
      </c>
      <c r="CP17" s="69">
        <v>0.28899218939505733</v>
      </c>
      <c r="CQ17" s="69"/>
      <c r="CR17" s="69">
        <f t="shared" si="50"/>
        <v>0.1153444625843128</v>
      </c>
      <c r="CS17" s="69">
        <f>'RD T1'!E277</f>
        <v>6.8086016990451068E-2</v>
      </c>
      <c r="CT17" s="69">
        <f t="shared" si="51"/>
        <v>0.18343047957476388</v>
      </c>
    </row>
    <row r="18" spans="1:98" x14ac:dyDescent="0.2">
      <c r="A18" s="10" t="str">
        <f>name!D14</f>
        <v>35 Business and public service associate professionals</v>
      </c>
      <c r="B18" s="69">
        <v>0.32505908897844271</v>
      </c>
      <c r="C18" s="69">
        <v>0.39756890737371003</v>
      </c>
      <c r="D18" s="69">
        <v>0.44369780549933957</v>
      </c>
      <c r="E18" s="69">
        <v>0.51780172850632089</v>
      </c>
      <c r="F18" s="69">
        <v>0.69515345711909993</v>
      </c>
      <c r="G18" s="11"/>
      <c r="H18" s="69">
        <f t="shared" si="26"/>
        <v>0.25145565161976036</v>
      </c>
      <c r="I18" s="69">
        <f>'RD T1'!E46</f>
        <v>0.27825192467358073</v>
      </c>
      <c r="J18" s="69">
        <f t="shared" si="27"/>
        <v>0.52970757629334109</v>
      </c>
      <c r="L18" t="str">
        <f t="shared" si="28"/>
        <v>35 Business and public service associate professionals</v>
      </c>
      <c r="M18" s="69">
        <v>3.236629050076647</v>
      </c>
      <c r="N18" s="69">
        <v>4.0180887676095978</v>
      </c>
      <c r="O18" s="69">
        <v>4.2275672881407749</v>
      </c>
      <c r="P18" s="69">
        <v>4.8772596853468952</v>
      </c>
      <c r="Q18" s="69">
        <v>6.1646858898176822</v>
      </c>
      <c r="R18" s="11"/>
      <c r="S18" s="69">
        <f t="shared" si="29"/>
        <v>1.9371186016769073</v>
      </c>
      <c r="T18" s="69">
        <f>'RD T1'!E75</f>
        <v>2.5985660384468705</v>
      </c>
      <c r="U18" s="69">
        <f t="shared" si="30"/>
        <v>4.5356846401237778</v>
      </c>
      <c r="W18" t="str">
        <f t="shared" si="31"/>
        <v>35 Business and public service associate professionals</v>
      </c>
      <c r="X18" s="69">
        <v>7.3043203957952771</v>
      </c>
      <c r="Y18" s="69">
        <v>8.1436454711861668</v>
      </c>
      <c r="Z18" s="69">
        <v>7.9541019012284186</v>
      </c>
      <c r="AA18" s="69">
        <v>8.2364279503335815</v>
      </c>
      <c r="AB18" s="69">
        <v>8.9825364510824919</v>
      </c>
      <c r="AC18" s="69"/>
      <c r="AD18" s="69">
        <f t="shared" si="32"/>
        <v>1.0284345498540732</v>
      </c>
      <c r="AE18" s="69">
        <f>'RD T1'!E104</f>
        <v>4.276217082113388</v>
      </c>
      <c r="AF18" s="69">
        <f t="shared" si="33"/>
        <v>5.3046516319674613</v>
      </c>
      <c r="AH18" t="str">
        <f t="shared" si="34"/>
        <v>35 Business and public service associate professionals</v>
      </c>
      <c r="AI18" s="69">
        <v>1.8535752832880674</v>
      </c>
      <c r="AJ18" s="69">
        <v>2.0836785092035712</v>
      </c>
      <c r="AK18" s="69">
        <v>2.1380105022491889</v>
      </c>
      <c r="AL18" s="69">
        <v>2.213331668318717</v>
      </c>
      <c r="AM18" s="69">
        <v>2.506604817035988</v>
      </c>
      <c r="AN18" s="69"/>
      <c r="AO18" s="69">
        <f t="shared" si="35"/>
        <v>0.36859431478679916</v>
      </c>
      <c r="AP18" s="69">
        <f>'RD T1'!E133</f>
        <v>1.1081424176027224</v>
      </c>
      <c r="AQ18" s="69">
        <f t="shared" si="36"/>
        <v>1.4767367323895215</v>
      </c>
      <c r="AS18" t="str">
        <f t="shared" si="37"/>
        <v>35 Business and public service associate professionals</v>
      </c>
      <c r="AT18" s="69">
        <v>1.6807101550308305</v>
      </c>
      <c r="AU18" s="69">
        <v>1.8915775377635473</v>
      </c>
      <c r="AV18" s="69">
        <v>1.9100546594606893</v>
      </c>
      <c r="AW18" s="69">
        <v>1.9510946623852599</v>
      </c>
      <c r="AX18" s="69">
        <v>2.1912194775625453</v>
      </c>
      <c r="AY18" s="69"/>
      <c r="AZ18" s="69">
        <f t="shared" si="38"/>
        <v>0.28116481810185601</v>
      </c>
      <c r="BA18" s="69">
        <f>'RD T1'!E162</f>
        <v>0.96050171008512375</v>
      </c>
      <c r="BB18" s="69">
        <f t="shared" si="39"/>
        <v>1.2416665281869799</v>
      </c>
      <c r="BD18" t="str">
        <f t="shared" si="40"/>
        <v>35 Business and public service associate professionals</v>
      </c>
      <c r="BE18" s="69">
        <v>4.6641925992176363</v>
      </c>
      <c r="BF18" s="69">
        <v>4.658710738247227</v>
      </c>
      <c r="BG18" s="69">
        <v>5.0979211497713788</v>
      </c>
      <c r="BH18" s="69">
        <v>4.8744893803950786</v>
      </c>
      <c r="BI18" s="69">
        <v>4.8621660243524794</v>
      </c>
      <c r="BJ18" s="69"/>
      <c r="BK18" s="69">
        <f t="shared" si="41"/>
        <v>-0.23575512541889942</v>
      </c>
      <c r="BL18" s="69">
        <f>'RD T1'!E191</f>
        <v>2.1148011211874183</v>
      </c>
      <c r="BM18" s="69">
        <f t="shared" si="42"/>
        <v>1.8790459957685188</v>
      </c>
      <c r="BO18" t="str">
        <f t="shared" si="43"/>
        <v>35 Business and public service associate professionals</v>
      </c>
      <c r="BP18" s="69">
        <v>3.6791995457339026</v>
      </c>
      <c r="BQ18" s="69">
        <v>3.7458054392246667</v>
      </c>
      <c r="BR18" s="69">
        <v>3.6020613341754748</v>
      </c>
      <c r="BS18" s="69">
        <v>3.4705363600874426</v>
      </c>
      <c r="BT18" s="69">
        <v>3.0092911406574241</v>
      </c>
      <c r="BU18" s="69"/>
      <c r="BV18" s="69">
        <f t="shared" si="44"/>
        <v>-0.59277019351805071</v>
      </c>
      <c r="BW18" s="69">
        <f>'RD T1'!E220</f>
        <v>1.2785637446966018</v>
      </c>
      <c r="BX18" s="69">
        <f t="shared" si="45"/>
        <v>0.68579355117855112</v>
      </c>
      <c r="BZ18" t="str">
        <f t="shared" si="46"/>
        <v>35 Business and public service associate professionals</v>
      </c>
      <c r="CA18" s="69">
        <v>2.2898488108923867</v>
      </c>
      <c r="CB18" s="69">
        <v>2.197444110052523</v>
      </c>
      <c r="CC18" s="69">
        <v>2.0043368670495094</v>
      </c>
      <c r="CD18" s="69">
        <v>1.8847116514492384</v>
      </c>
      <c r="CE18" s="69">
        <v>1.2546512422236225</v>
      </c>
      <c r="CF18" s="69"/>
      <c r="CG18" s="69">
        <f t="shared" si="47"/>
        <v>-0.74968562482588696</v>
      </c>
      <c r="CH18" s="69">
        <f>'RD T1'!E249</f>
        <v>0.58515388114692313</v>
      </c>
      <c r="CI18" s="69">
        <f t="shared" si="48"/>
        <v>-0.16453174367896384</v>
      </c>
      <c r="CK18" t="str">
        <f t="shared" si="49"/>
        <v>35 Business and public service associate professionals</v>
      </c>
      <c r="CL18" s="69">
        <v>0.36398386693386348</v>
      </c>
      <c r="CM18" s="69">
        <v>0.43150866956604372</v>
      </c>
      <c r="CN18" s="69">
        <v>0.43199831878329942</v>
      </c>
      <c r="CO18" s="69">
        <v>0.47587400928376539</v>
      </c>
      <c r="CP18" s="69">
        <v>0.64502800805019489</v>
      </c>
      <c r="CQ18" s="69"/>
      <c r="CR18" s="69">
        <f t="shared" si="50"/>
        <v>0.21302968926689547</v>
      </c>
      <c r="CS18" s="69">
        <f>'RD T1'!E278</f>
        <v>0.15182655023313496</v>
      </c>
      <c r="CT18" s="69">
        <f t="shared" si="51"/>
        <v>0.36485623950003043</v>
      </c>
    </row>
    <row r="19" spans="1:98" x14ac:dyDescent="0.2">
      <c r="A19" s="10" t="str">
        <f>name!D15</f>
        <v>41 Administrative occupations</v>
      </c>
      <c r="B19" s="69">
        <v>0.17521972322324483</v>
      </c>
      <c r="C19" s="69">
        <v>0.20153471852947627</v>
      </c>
      <c r="D19" s="69">
        <v>0.23595411560618626</v>
      </c>
      <c r="E19" s="69">
        <v>0.28996649944384045</v>
      </c>
      <c r="F19" s="69">
        <v>0.41112348725853648</v>
      </c>
      <c r="G19" s="11"/>
      <c r="H19" s="69">
        <f t="shared" si="26"/>
        <v>0.17516937165235022</v>
      </c>
      <c r="I19" s="69">
        <f>'RD T1'!E47</f>
        <v>0.17330125224864013</v>
      </c>
      <c r="J19" s="69">
        <f t="shared" si="27"/>
        <v>0.34847062390099037</v>
      </c>
      <c r="L19" t="str">
        <f t="shared" si="28"/>
        <v>41 Administrative occupations</v>
      </c>
      <c r="M19" s="69">
        <v>2.0026758678372456</v>
      </c>
      <c r="N19" s="69">
        <v>2.4265265062037913</v>
      </c>
      <c r="O19" s="69">
        <v>2.5769241573706019</v>
      </c>
      <c r="P19" s="69">
        <v>3.2290959369968646</v>
      </c>
      <c r="Q19" s="69">
        <v>4.3206140363957148</v>
      </c>
      <c r="R19" s="11"/>
      <c r="S19" s="69">
        <f t="shared" si="29"/>
        <v>1.743689879025113</v>
      </c>
      <c r="T19" s="69">
        <f>'RD T1'!E76</f>
        <v>1.9128169525635597</v>
      </c>
      <c r="U19" s="69">
        <f t="shared" si="30"/>
        <v>3.6565068315886728</v>
      </c>
      <c r="W19" t="str">
        <f t="shared" si="31"/>
        <v>41 Administrative occupations</v>
      </c>
      <c r="X19" s="69">
        <v>6.4012116358168978</v>
      </c>
      <c r="Y19" s="69">
        <v>6.9710518733946385</v>
      </c>
      <c r="Z19" s="69">
        <v>7.1327637978659313</v>
      </c>
      <c r="AA19" s="69">
        <v>8.2699655277467716</v>
      </c>
      <c r="AB19" s="69">
        <v>9.9344877560120803</v>
      </c>
      <c r="AC19" s="69"/>
      <c r="AD19" s="69">
        <f t="shared" si="32"/>
        <v>2.8017239581461491</v>
      </c>
      <c r="AE19" s="69">
        <f>'RD T1'!E105</f>
        <v>4.8525913379794998</v>
      </c>
      <c r="AF19" s="69">
        <f t="shared" si="33"/>
        <v>7.6543152961256489</v>
      </c>
      <c r="AH19" t="str">
        <f t="shared" si="34"/>
        <v>41 Administrative occupations</v>
      </c>
      <c r="AI19" s="69">
        <v>2.4690993188297856</v>
      </c>
      <c r="AJ19" s="69">
        <v>2.7198846944352306</v>
      </c>
      <c r="AK19" s="69">
        <v>2.8435504693869773</v>
      </c>
      <c r="AL19" s="69">
        <v>3.2003425489816895</v>
      </c>
      <c r="AM19" s="69">
        <v>3.7710115683045475</v>
      </c>
      <c r="AN19" s="69"/>
      <c r="AO19" s="69">
        <f t="shared" si="35"/>
        <v>0.92746109891757023</v>
      </c>
      <c r="AP19" s="69">
        <f>'RD T1'!E134</f>
        <v>1.953208071043822</v>
      </c>
      <c r="AQ19" s="69">
        <f t="shared" si="36"/>
        <v>2.8806691699613922</v>
      </c>
      <c r="AS19" t="str">
        <f t="shared" si="37"/>
        <v>41 Administrative occupations</v>
      </c>
      <c r="AT19" s="69">
        <v>2.2236288514846825</v>
      </c>
      <c r="AU19" s="69">
        <v>2.4327433902671003</v>
      </c>
      <c r="AV19" s="69">
        <v>2.5386103972460909</v>
      </c>
      <c r="AW19" s="69">
        <v>2.699711394836398</v>
      </c>
      <c r="AX19" s="69">
        <v>3.1698083215733877</v>
      </c>
      <c r="AY19" s="69"/>
      <c r="AZ19" s="69">
        <f t="shared" si="38"/>
        <v>0.63119792432729671</v>
      </c>
      <c r="BA19" s="69">
        <f>'RD T1'!E163</f>
        <v>1.5640127586891779</v>
      </c>
      <c r="BB19" s="69">
        <f t="shared" si="39"/>
        <v>2.1952106830164748</v>
      </c>
      <c r="BD19" t="str">
        <f t="shared" si="40"/>
        <v>41 Administrative occupations</v>
      </c>
      <c r="BE19" s="69">
        <v>6.7813094293791876</v>
      </c>
      <c r="BF19" s="69">
        <v>6.2939701142262177</v>
      </c>
      <c r="BG19" s="69">
        <v>6.7952473425498994</v>
      </c>
      <c r="BH19" s="69">
        <v>6.434154166361358</v>
      </c>
      <c r="BI19" s="69">
        <v>4.9925622879807836</v>
      </c>
      <c r="BJ19" s="69"/>
      <c r="BK19" s="69">
        <f t="shared" si="41"/>
        <v>-1.8026850545691158</v>
      </c>
      <c r="BL19" s="69">
        <f>'RD T1'!E192</f>
        <v>2.9895275506311325</v>
      </c>
      <c r="BM19" s="69">
        <f t="shared" si="42"/>
        <v>1.1868424960620167</v>
      </c>
      <c r="BO19" t="str">
        <f t="shared" si="43"/>
        <v>41 Administrative occupations</v>
      </c>
      <c r="BP19" s="69">
        <v>7.7464141904076937</v>
      </c>
      <c r="BQ19" s="69">
        <v>6.9430574336634674</v>
      </c>
      <c r="BR19" s="69">
        <v>6.8829937625000142</v>
      </c>
      <c r="BS19" s="69">
        <v>6.4883361380012214</v>
      </c>
      <c r="BT19" s="69">
        <v>4.3239170590283358</v>
      </c>
      <c r="BU19" s="69"/>
      <c r="BV19" s="69">
        <f t="shared" si="44"/>
        <v>-2.5590767034716784</v>
      </c>
      <c r="BW19" s="69">
        <f>'RD T1'!E221</f>
        <v>2.4316050418355681</v>
      </c>
      <c r="BX19" s="69">
        <f t="shared" si="45"/>
        <v>-0.12747166163611023</v>
      </c>
      <c r="BZ19" t="str">
        <f t="shared" si="46"/>
        <v>41 Administrative occupations</v>
      </c>
      <c r="CA19" s="69">
        <v>4.3593454986533722</v>
      </c>
      <c r="CB19" s="69">
        <v>3.9423320462632359</v>
      </c>
      <c r="CC19" s="69">
        <v>3.3616359231272614</v>
      </c>
      <c r="CD19" s="69">
        <v>2.6374055760035509</v>
      </c>
      <c r="CE19" s="69">
        <v>0.83711140006413254</v>
      </c>
      <c r="CF19" s="69"/>
      <c r="CG19" s="69">
        <f t="shared" si="47"/>
        <v>-2.5245245230631288</v>
      </c>
      <c r="CH19" s="69">
        <f>'RD T1'!E250</f>
        <v>0.77531399348593077</v>
      </c>
      <c r="CI19" s="69">
        <f t="shared" si="48"/>
        <v>-1.749210529577198</v>
      </c>
      <c r="CK19" t="str">
        <f t="shared" si="49"/>
        <v>41 Administrative occupations</v>
      </c>
      <c r="CL19" s="69">
        <v>0.74317828949856379</v>
      </c>
      <c r="CM19" s="69">
        <v>0.82873383262805511</v>
      </c>
      <c r="CN19" s="69">
        <v>0.76928424610100987</v>
      </c>
      <c r="CO19" s="69">
        <v>0.60587976067883464</v>
      </c>
      <c r="CP19" s="69">
        <v>0.47560231137398717</v>
      </c>
      <c r="CQ19" s="69"/>
      <c r="CR19" s="69">
        <f t="shared" si="50"/>
        <v>-0.2936819347270227</v>
      </c>
      <c r="CS19" s="69">
        <f>'RD T1'!E279</f>
        <v>0.15622559473164757</v>
      </c>
      <c r="CT19" s="69">
        <f t="shared" si="51"/>
        <v>-0.13745633999537513</v>
      </c>
    </row>
    <row r="20" spans="1:98" x14ac:dyDescent="0.2">
      <c r="A20" s="10" t="str">
        <f>name!D16</f>
        <v>42 Secretarial and related occupations</v>
      </c>
      <c r="B20" s="69">
        <v>1.7077699614308599E-2</v>
      </c>
      <c r="C20" s="69">
        <v>2.2382177874874381E-2</v>
      </c>
      <c r="D20" s="69">
        <v>2.242552026437953E-2</v>
      </c>
      <c r="E20" s="69">
        <v>3.5496472929147177E-2</v>
      </c>
      <c r="F20" s="69">
        <v>6.6635344694628118E-2</v>
      </c>
      <c r="G20" s="11"/>
      <c r="H20" s="69">
        <f t="shared" si="26"/>
        <v>4.4209824430248588E-2</v>
      </c>
      <c r="I20" s="69">
        <f>'RD T1'!E48</f>
        <v>2.8502048117321183E-2</v>
      </c>
      <c r="J20" s="69">
        <f t="shared" si="27"/>
        <v>7.2711872547569778E-2</v>
      </c>
      <c r="L20" t="str">
        <f t="shared" si="28"/>
        <v>42 Secretarial and related occupations</v>
      </c>
      <c r="M20" s="69">
        <v>0.43964537206781068</v>
      </c>
      <c r="N20" s="69">
        <v>0.5087750570778683</v>
      </c>
      <c r="O20" s="69">
        <v>0.52906237033194059</v>
      </c>
      <c r="P20" s="69">
        <v>0.72855886991019392</v>
      </c>
      <c r="Q20" s="69">
        <v>0.85530119782188574</v>
      </c>
      <c r="R20" s="11"/>
      <c r="S20" s="69">
        <f t="shared" si="29"/>
        <v>0.32623882748994515</v>
      </c>
      <c r="T20" s="69">
        <f>'RD T1'!E77</f>
        <v>0.44141392703020876</v>
      </c>
      <c r="U20" s="69">
        <f t="shared" si="30"/>
        <v>0.76765275452015391</v>
      </c>
      <c r="W20" t="str">
        <f t="shared" si="31"/>
        <v>42 Secretarial and related occupations</v>
      </c>
      <c r="X20" s="69">
        <v>1.4378974467719714</v>
      </c>
      <c r="Y20" s="69">
        <v>1.4775140530502444</v>
      </c>
      <c r="Z20" s="69">
        <v>1.4839986465806743</v>
      </c>
      <c r="AA20" s="69">
        <v>1.8685057833063865</v>
      </c>
      <c r="AB20" s="69">
        <v>2.7211904268837204</v>
      </c>
      <c r="AC20" s="69"/>
      <c r="AD20" s="69">
        <f t="shared" si="32"/>
        <v>1.2371917803030461</v>
      </c>
      <c r="AE20" s="69">
        <f>'RD T1'!E106</f>
        <v>1.2638098989420878</v>
      </c>
      <c r="AF20" s="69">
        <f t="shared" si="33"/>
        <v>2.5010016792451339</v>
      </c>
      <c r="AH20" t="str">
        <f t="shared" si="34"/>
        <v>42 Secretarial and related occupations</v>
      </c>
      <c r="AI20" s="69">
        <v>0.73019724755008786</v>
      </c>
      <c r="AJ20" s="69">
        <v>0.74263428908668183</v>
      </c>
      <c r="AK20" s="69">
        <v>0.76087705685183205</v>
      </c>
      <c r="AL20" s="69">
        <v>0.87812786144224553</v>
      </c>
      <c r="AM20" s="69">
        <v>1.0434184317336765</v>
      </c>
      <c r="AN20" s="69"/>
      <c r="AO20" s="69">
        <f t="shared" si="35"/>
        <v>0.2825413748818445</v>
      </c>
      <c r="AP20" s="69">
        <f>'RD T1'!E135</f>
        <v>0.54370407662205</v>
      </c>
      <c r="AQ20" s="69">
        <f t="shared" si="36"/>
        <v>0.8262454515038945</v>
      </c>
      <c r="AS20" t="str">
        <f t="shared" si="37"/>
        <v>42 Secretarial and related occupations</v>
      </c>
      <c r="AT20" s="69">
        <v>0.6268038921407133</v>
      </c>
      <c r="AU20" s="69">
        <v>0.63417687532800993</v>
      </c>
      <c r="AV20" s="69">
        <v>0.64852473403693645</v>
      </c>
      <c r="AW20" s="69">
        <v>0.74681467957671488</v>
      </c>
      <c r="AX20" s="69">
        <v>0.79053506356991565</v>
      </c>
      <c r="AY20" s="69"/>
      <c r="AZ20" s="69">
        <f t="shared" si="38"/>
        <v>0.14201032953297921</v>
      </c>
      <c r="BA20" s="69">
        <f>'RD T1'!E164</f>
        <v>0.42552070326978592</v>
      </c>
      <c r="BB20" s="69">
        <f t="shared" si="39"/>
        <v>0.56753103280276518</v>
      </c>
      <c r="BD20" t="str">
        <f t="shared" si="40"/>
        <v>42 Secretarial and related occupations</v>
      </c>
      <c r="BE20" s="69">
        <v>2.0880752464265173</v>
      </c>
      <c r="BF20" s="69">
        <v>1.8420494538721612</v>
      </c>
      <c r="BG20" s="69">
        <v>1.9035905312034713</v>
      </c>
      <c r="BH20" s="69">
        <v>1.7231857257017171</v>
      </c>
      <c r="BI20" s="69">
        <v>0.30655857687095672</v>
      </c>
      <c r="BJ20" s="69"/>
      <c r="BK20" s="69">
        <f t="shared" si="41"/>
        <v>-1.5970319543325147</v>
      </c>
      <c r="BL20" s="69">
        <f>'RD T1'!E193</f>
        <v>0.61155996519672096</v>
      </c>
      <c r="BM20" s="69">
        <f t="shared" si="42"/>
        <v>-0.9854719891357937</v>
      </c>
      <c r="BO20" t="str">
        <f t="shared" si="43"/>
        <v>42 Secretarial and related occupations</v>
      </c>
      <c r="BP20" s="69">
        <v>2.7904525645696365</v>
      </c>
      <c r="BQ20" s="69">
        <v>2.0796697282773526</v>
      </c>
      <c r="BR20" s="69">
        <v>1.9963419635160222</v>
      </c>
      <c r="BS20" s="69">
        <v>1.4223093172182877</v>
      </c>
      <c r="BT20" s="69">
        <v>0.27154857622470929</v>
      </c>
      <c r="BU20" s="69"/>
      <c r="BV20" s="69">
        <f t="shared" si="44"/>
        <v>-1.7247933872913128</v>
      </c>
      <c r="BW20" s="69">
        <f>'RD T1'!E222</f>
        <v>0.47552052339406459</v>
      </c>
      <c r="BX20" s="69">
        <f t="shared" si="45"/>
        <v>-1.2492728638972483</v>
      </c>
      <c r="BZ20" t="str">
        <f t="shared" si="46"/>
        <v>42 Secretarial and related occupations</v>
      </c>
      <c r="CA20" s="69">
        <v>2.2002311962214853</v>
      </c>
      <c r="CB20" s="69">
        <v>1.9787931377938444</v>
      </c>
      <c r="CC20" s="69">
        <v>1.5910156545680485</v>
      </c>
      <c r="CD20" s="69">
        <v>0.6475356016364755</v>
      </c>
      <c r="CE20" s="69">
        <v>7.9174798058762694E-2</v>
      </c>
      <c r="CF20" s="69"/>
      <c r="CG20" s="69">
        <f t="shared" si="47"/>
        <v>-1.5118408565092858</v>
      </c>
      <c r="CH20" s="69">
        <f>'RD T1'!E251</f>
        <v>0.24616809828002739</v>
      </c>
      <c r="CI20" s="69">
        <f t="shared" si="48"/>
        <v>-1.2656727582292584</v>
      </c>
      <c r="CK20" t="str">
        <f t="shared" si="49"/>
        <v>42 Secretarial and related occupations</v>
      </c>
      <c r="CL20" s="69">
        <v>0.39085160338022223</v>
      </c>
      <c r="CM20" s="69">
        <v>0.42184135240132775</v>
      </c>
      <c r="CN20" s="69">
        <v>0.39121429351048015</v>
      </c>
      <c r="CO20" s="69">
        <v>0.3425869778685694</v>
      </c>
      <c r="CP20" s="69">
        <v>0.20999635095117611</v>
      </c>
      <c r="CQ20" s="69"/>
      <c r="CR20" s="69">
        <f t="shared" si="50"/>
        <v>-0.18121794255930404</v>
      </c>
      <c r="CS20" s="69">
        <f>'RD T1'!E280</f>
        <v>0.10356985435575644</v>
      </c>
      <c r="CT20" s="69">
        <f t="shared" si="51"/>
        <v>-7.7648088203547599E-2</v>
      </c>
    </row>
    <row r="21" spans="1:98" x14ac:dyDescent="0.2">
      <c r="A21" s="10" t="str">
        <f>name!D17</f>
        <v>51 Skilled agricultural and related trades</v>
      </c>
      <c r="B21" s="69">
        <v>1.0521630764587255E-2</v>
      </c>
      <c r="C21" s="69">
        <v>1.411127962049636E-2</v>
      </c>
      <c r="D21" s="69">
        <v>1.2570746096869834E-2</v>
      </c>
      <c r="E21" s="69">
        <v>1.5022245374134323E-2</v>
      </c>
      <c r="F21" s="69">
        <v>1.9737650910736454E-2</v>
      </c>
      <c r="G21" s="11"/>
      <c r="H21" s="69">
        <f t="shared" si="26"/>
        <v>7.1669048138666199E-3</v>
      </c>
      <c r="I21" s="69">
        <f>'RD T1'!E49</f>
        <v>1.1522779103084911E-2</v>
      </c>
      <c r="J21" s="69">
        <f t="shared" si="27"/>
        <v>1.8689683916951531E-2</v>
      </c>
      <c r="L21" t="str">
        <f t="shared" si="28"/>
        <v>51 Skilled agricultural and related trades</v>
      </c>
      <c r="M21" s="69">
        <v>6.9189325696357343E-2</v>
      </c>
      <c r="N21" s="69">
        <v>9.0355742460845184E-2</v>
      </c>
      <c r="O21" s="69">
        <v>7.0521261386855896E-2</v>
      </c>
      <c r="P21" s="69">
        <v>7.6949983552734524E-2</v>
      </c>
      <c r="Q21" s="69">
        <v>0.1012919676436541</v>
      </c>
      <c r="R21" s="11"/>
      <c r="S21" s="69">
        <f t="shared" si="29"/>
        <v>3.0770706256798203E-2</v>
      </c>
      <c r="T21" s="69">
        <f>'RD T1'!E78</f>
        <v>4.9385720686742095E-2</v>
      </c>
      <c r="U21" s="69">
        <f t="shared" si="30"/>
        <v>8.0156426943540304E-2</v>
      </c>
      <c r="W21" t="str">
        <f t="shared" si="31"/>
        <v>51 Skilled agricultural and related trades</v>
      </c>
      <c r="X21" s="69">
        <v>0.49878963213710126</v>
      </c>
      <c r="Y21" s="69">
        <v>0.5850791025133143</v>
      </c>
      <c r="Z21" s="69">
        <v>0.54478414357405014</v>
      </c>
      <c r="AA21" s="69">
        <v>0.61137294885590787</v>
      </c>
      <c r="AB21" s="69">
        <v>0.87339364578486822</v>
      </c>
      <c r="AC21" s="69"/>
      <c r="AD21" s="69">
        <f t="shared" si="32"/>
        <v>0.32860950221081808</v>
      </c>
      <c r="AE21" s="69">
        <f>'RD T1'!E107</f>
        <v>0.47036108205226479</v>
      </c>
      <c r="AF21" s="69">
        <f t="shared" si="33"/>
        <v>0.79897058426308287</v>
      </c>
      <c r="AH21" t="str">
        <f t="shared" si="34"/>
        <v>51 Skilled agricultural and related trades</v>
      </c>
      <c r="AI21" s="69">
        <v>0.23211174362347373</v>
      </c>
      <c r="AJ21" s="69">
        <v>0.28899976742418487</v>
      </c>
      <c r="AK21" s="69">
        <v>0.2256552145651092</v>
      </c>
      <c r="AL21" s="69">
        <v>0.24033556245361931</v>
      </c>
      <c r="AM21" s="69">
        <v>0.32012385561593848</v>
      </c>
      <c r="AN21" s="69"/>
      <c r="AO21" s="69">
        <f t="shared" si="35"/>
        <v>9.4468641050829277E-2</v>
      </c>
      <c r="AP21" s="69">
        <f>'RD T1'!E136</f>
        <v>0.19049537745111686</v>
      </c>
      <c r="AQ21" s="69">
        <f t="shared" si="36"/>
        <v>0.28496401850194614</v>
      </c>
      <c r="AS21" t="str">
        <f t="shared" si="37"/>
        <v>51 Skilled agricultural and related trades</v>
      </c>
      <c r="AT21" s="69">
        <v>0.30925343248065373</v>
      </c>
      <c r="AU21" s="69">
        <v>0.43149947835321473</v>
      </c>
      <c r="AV21" s="69">
        <v>0.33557524891457652</v>
      </c>
      <c r="AW21" s="69">
        <v>0.34017999912091351</v>
      </c>
      <c r="AX21" s="69">
        <v>0.46312308466955965</v>
      </c>
      <c r="AY21" s="69"/>
      <c r="AZ21" s="69">
        <f t="shared" si="38"/>
        <v>0.12754783575498313</v>
      </c>
      <c r="BA21" s="69">
        <f>'RD T1'!E165</f>
        <v>0.24718505239310054</v>
      </c>
      <c r="BB21" s="69">
        <f t="shared" si="39"/>
        <v>0.3747328881480837</v>
      </c>
      <c r="BD21" t="str">
        <f t="shared" si="40"/>
        <v>51 Skilled agricultural and related trades</v>
      </c>
      <c r="BE21" s="69">
        <v>0.58267259338999222</v>
      </c>
      <c r="BF21" s="69">
        <v>0.60549765439828862</v>
      </c>
      <c r="BG21" s="69">
        <v>0.48698348516146095</v>
      </c>
      <c r="BH21" s="69">
        <v>0.45251585935494115</v>
      </c>
      <c r="BI21" s="69">
        <v>0.45919856303891238</v>
      </c>
      <c r="BJ21" s="69"/>
      <c r="BK21" s="69">
        <f t="shared" si="41"/>
        <v>-2.7784922122548572E-2</v>
      </c>
      <c r="BL21" s="69">
        <f>'RD T1'!E194</f>
        <v>0.24283916812922179</v>
      </c>
      <c r="BM21" s="69">
        <f t="shared" si="42"/>
        <v>0.21505424600667322</v>
      </c>
      <c r="BO21" t="str">
        <f t="shared" si="43"/>
        <v>51 Skilled agricultural and related trades</v>
      </c>
      <c r="BP21" s="69">
        <v>0.84492252378464594</v>
      </c>
      <c r="BQ21" s="69">
        <v>0.97200926425343115</v>
      </c>
      <c r="BR21" s="69">
        <v>0.67874549372353132</v>
      </c>
      <c r="BS21" s="69">
        <v>0.67899515890373296</v>
      </c>
      <c r="BT21" s="69">
        <v>0.69017093376013561</v>
      </c>
      <c r="BU21" s="69"/>
      <c r="BV21" s="69">
        <f t="shared" si="44"/>
        <v>1.1425440036604284E-2</v>
      </c>
      <c r="BW21" s="69">
        <f>'RD T1'!E223</f>
        <v>0.35669709595132226</v>
      </c>
      <c r="BX21" s="69">
        <f t="shared" si="45"/>
        <v>0.36812253598792655</v>
      </c>
      <c r="BZ21" t="str">
        <f t="shared" si="46"/>
        <v>51 Skilled agricultural and related trades</v>
      </c>
      <c r="CA21" s="69">
        <v>0.71424443134208837</v>
      </c>
      <c r="CB21" s="69">
        <v>0.69783540949383449</v>
      </c>
      <c r="CC21" s="69">
        <v>0.57115419075003748</v>
      </c>
      <c r="CD21" s="69">
        <v>0.55732756584019649</v>
      </c>
      <c r="CE21" s="69">
        <v>0.66158768622287556</v>
      </c>
      <c r="CF21" s="69"/>
      <c r="CG21" s="69">
        <f t="shared" si="47"/>
        <v>9.0433495472838077E-2</v>
      </c>
      <c r="CH21" s="69">
        <f>'RD T1'!E252</f>
        <v>0.26690718114749951</v>
      </c>
      <c r="CI21" s="69">
        <f t="shared" si="48"/>
        <v>0.35734067662033758</v>
      </c>
      <c r="CK21" t="str">
        <f t="shared" si="49"/>
        <v>51 Skilled agricultural and related trades</v>
      </c>
      <c r="CL21" s="69">
        <v>0.33865766494579091</v>
      </c>
      <c r="CM21" s="69">
        <v>0.4401592261879641</v>
      </c>
      <c r="CN21" s="69">
        <v>0.27968007134720752</v>
      </c>
      <c r="CO21" s="69">
        <v>0.30008979292093868</v>
      </c>
      <c r="CP21" s="69">
        <v>0.20801365731581373</v>
      </c>
      <c r="CQ21" s="69"/>
      <c r="CR21" s="69">
        <f t="shared" si="50"/>
        <v>-7.1666414031393788E-2</v>
      </c>
      <c r="CS21" s="69">
        <f>'RD T1'!E281</f>
        <v>8.3712848034013396E-2</v>
      </c>
      <c r="CT21" s="69">
        <f t="shared" si="51"/>
        <v>1.2046434002619608E-2</v>
      </c>
    </row>
    <row r="22" spans="1:98" x14ac:dyDescent="0.2">
      <c r="A22" s="10" t="str">
        <f>name!D18</f>
        <v>52 Skilled metal, electrical and electronic trades</v>
      </c>
      <c r="B22" s="69">
        <v>1.3824699187388999E-2</v>
      </c>
      <c r="C22" s="69">
        <v>1.5811009287851736E-2</v>
      </c>
      <c r="D22" s="69">
        <v>1.7053212905000167E-2</v>
      </c>
      <c r="E22" s="69">
        <v>1.7858486752775453E-2</v>
      </c>
      <c r="F22" s="69">
        <v>2.4185413522448858E-2</v>
      </c>
      <c r="G22" s="11"/>
      <c r="H22" s="69">
        <f t="shared" si="26"/>
        <v>7.1322006174486911E-3</v>
      </c>
      <c r="I22" s="69">
        <f>'RD T1'!E50</f>
        <v>8.9379199252401734E-3</v>
      </c>
      <c r="J22" s="69">
        <f t="shared" si="27"/>
        <v>1.6070120542688866E-2</v>
      </c>
      <c r="L22" t="str">
        <f t="shared" si="28"/>
        <v>52 Skilled metal, electrical and electronic trades</v>
      </c>
      <c r="M22" s="69">
        <v>0.25059322838658499</v>
      </c>
      <c r="N22" s="69">
        <v>0.32150496078613822</v>
      </c>
      <c r="O22" s="69">
        <v>0.29138273775939039</v>
      </c>
      <c r="P22" s="69">
        <v>0.394915596638657</v>
      </c>
      <c r="Q22" s="69">
        <v>0.63602860221472257</v>
      </c>
      <c r="R22" s="11"/>
      <c r="S22" s="69">
        <f t="shared" si="29"/>
        <v>0.34464586445533218</v>
      </c>
      <c r="T22" s="69">
        <f>'RD T1'!E79</f>
        <v>0.23158831921100229</v>
      </c>
      <c r="U22" s="69">
        <f t="shared" si="30"/>
        <v>0.5762341836663345</v>
      </c>
      <c r="W22" t="str">
        <f t="shared" si="31"/>
        <v>52 Skilled metal, electrical and electronic trades</v>
      </c>
      <c r="X22" s="69">
        <v>0.80045540608926813</v>
      </c>
      <c r="Y22" s="69">
        <v>0.932829376853758</v>
      </c>
      <c r="Z22" s="69">
        <v>0.75729470577255609</v>
      </c>
      <c r="AA22" s="69">
        <v>0.86707083533618812</v>
      </c>
      <c r="AB22" s="69">
        <v>1.0801758679132976</v>
      </c>
      <c r="AC22" s="69"/>
      <c r="AD22" s="69">
        <f t="shared" si="32"/>
        <v>0.32288116214074147</v>
      </c>
      <c r="AE22" s="69">
        <f>'RD T1'!E108</f>
        <v>0.46643605037221741</v>
      </c>
      <c r="AF22" s="69">
        <f t="shared" si="33"/>
        <v>0.78931721251295883</v>
      </c>
      <c r="AH22" t="str">
        <f t="shared" si="34"/>
        <v>52 Skilled metal, electrical and electronic trades</v>
      </c>
      <c r="AI22" s="69">
        <v>0.26355081099307948</v>
      </c>
      <c r="AJ22" s="69">
        <v>0.32607848673499468</v>
      </c>
      <c r="AK22" s="69">
        <v>0.27484605166198905</v>
      </c>
      <c r="AL22" s="69">
        <v>0.30050149522423208</v>
      </c>
      <c r="AM22" s="69">
        <v>0.37906292377088457</v>
      </c>
      <c r="AN22" s="69"/>
      <c r="AO22" s="69">
        <f t="shared" si="35"/>
        <v>0.10421687210889552</v>
      </c>
      <c r="AP22" s="69">
        <f>'RD T1'!E137</f>
        <v>0.14992911837348027</v>
      </c>
      <c r="AQ22" s="69">
        <f t="shared" si="36"/>
        <v>0.25414599048237579</v>
      </c>
      <c r="AS22" t="str">
        <f t="shared" si="37"/>
        <v>52 Skilled metal, electrical and electronic trades</v>
      </c>
      <c r="AT22" s="69">
        <v>1.0593283147008328</v>
      </c>
      <c r="AU22" s="69">
        <v>1.2534609855956711</v>
      </c>
      <c r="AV22" s="69">
        <v>1.0944325506271417</v>
      </c>
      <c r="AW22" s="69">
        <v>1.1262376193694601</v>
      </c>
      <c r="AX22" s="69">
        <v>1.3497152359267532</v>
      </c>
      <c r="AY22" s="69"/>
      <c r="AZ22" s="69">
        <f t="shared" si="38"/>
        <v>0.25528268529961151</v>
      </c>
      <c r="BA22" s="69">
        <f>'RD T1'!E166</f>
        <v>0.55609436286160641</v>
      </c>
      <c r="BB22" s="69">
        <f t="shared" si="39"/>
        <v>0.81137704816121792</v>
      </c>
      <c r="BD22" t="str">
        <f t="shared" si="40"/>
        <v>52 Skilled metal, electrical and electronic trades</v>
      </c>
      <c r="BE22" s="69">
        <v>5.0629979744309797</v>
      </c>
      <c r="BF22" s="69">
        <v>5.2108998298423339</v>
      </c>
      <c r="BG22" s="69">
        <v>4.8650669528494168</v>
      </c>
      <c r="BH22" s="69">
        <v>4.7753114622530317</v>
      </c>
      <c r="BI22" s="69">
        <v>4.6090941979474325</v>
      </c>
      <c r="BJ22" s="69"/>
      <c r="BK22" s="69">
        <f t="shared" si="41"/>
        <v>-0.25597275490198435</v>
      </c>
      <c r="BL22" s="69">
        <f>'RD T1'!E195</f>
        <v>1.6355447258906333</v>
      </c>
      <c r="BM22" s="69">
        <f t="shared" si="42"/>
        <v>1.3795719709886489</v>
      </c>
      <c r="BO22" t="str">
        <f t="shared" si="43"/>
        <v>52 Skilled metal, electrical and electronic trades</v>
      </c>
      <c r="BP22" s="69">
        <v>2.9789058509086379</v>
      </c>
      <c r="BQ22" s="69">
        <v>3.4196437792074437</v>
      </c>
      <c r="BR22" s="69">
        <v>2.7187950235313085</v>
      </c>
      <c r="BS22" s="69">
        <v>2.6898833552777086</v>
      </c>
      <c r="BT22" s="69">
        <v>2.3490732320496073</v>
      </c>
      <c r="BU22" s="69"/>
      <c r="BV22" s="69">
        <f t="shared" si="44"/>
        <v>-0.36972179148170126</v>
      </c>
      <c r="BW22" s="69">
        <f>'RD T1'!E224</f>
        <v>0.93173920028058055</v>
      </c>
      <c r="BX22" s="69">
        <f t="shared" si="45"/>
        <v>0.56201740879887929</v>
      </c>
      <c r="BZ22" t="str">
        <f t="shared" si="46"/>
        <v>52 Skilled metal, electrical and electronic trades</v>
      </c>
      <c r="CA22" s="69">
        <v>1.692209277266411</v>
      </c>
      <c r="CB22" s="69">
        <v>1.5296879396620282</v>
      </c>
      <c r="CC22" s="69">
        <v>1.2538240722738023</v>
      </c>
      <c r="CD22" s="69">
        <v>1.2577236882147973</v>
      </c>
      <c r="CE22" s="69">
        <v>0.73703914502255374</v>
      </c>
      <c r="CF22" s="69"/>
      <c r="CG22" s="69">
        <f t="shared" si="47"/>
        <v>-0.51678492725124858</v>
      </c>
      <c r="CH22" s="69">
        <f>'RD T1'!E253</f>
        <v>0.38718845139977404</v>
      </c>
      <c r="CI22" s="69">
        <f t="shared" si="48"/>
        <v>-0.12959647585147455</v>
      </c>
      <c r="CK22" t="str">
        <f t="shared" si="49"/>
        <v>52 Skilled metal, electrical and electronic trades</v>
      </c>
      <c r="CL22" s="69">
        <v>0.46237928698169301</v>
      </c>
      <c r="CM22" s="69">
        <v>0.55392371630545778</v>
      </c>
      <c r="CN22" s="69">
        <v>0.43114884423500421</v>
      </c>
      <c r="CO22" s="69">
        <v>0.48273560359073858</v>
      </c>
      <c r="CP22" s="69">
        <v>0.35287043057976314</v>
      </c>
      <c r="CQ22" s="69"/>
      <c r="CR22" s="69">
        <f t="shared" si="50"/>
        <v>-7.8278413655241075E-2</v>
      </c>
      <c r="CS22" s="69">
        <f>'RD T1'!E282</f>
        <v>0.12683149279130643</v>
      </c>
      <c r="CT22" s="69">
        <f t="shared" si="51"/>
        <v>4.8553079136065352E-2</v>
      </c>
    </row>
    <row r="23" spans="1:98" x14ac:dyDescent="0.2">
      <c r="A23" s="10" t="str">
        <f>name!D19</f>
        <v>53 Skilled construction and building trades</v>
      </c>
      <c r="B23" s="69">
        <v>1.0153869611467603E-2</v>
      </c>
      <c r="C23" s="69">
        <v>6.7038114525268984E-3</v>
      </c>
      <c r="D23" s="69">
        <v>5.9108461948891864E-3</v>
      </c>
      <c r="E23" s="69">
        <v>8.9455067687943188E-3</v>
      </c>
      <c r="F23" s="69">
        <v>9.6914882587984669E-3</v>
      </c>
      <c r="G23" s="11"/>
      <c r="H23" s="69">
        <f t="shared" si="26"/>
        <v>3.7806420639092805E-3</v>
      </c>
      <c r="I23" s="69">
        <f>'RD T1'!E51</f>
        <v>4.1364938027841939E-3</v>
      </c>
      <c r="J23" s="69">
        <f t="shared" si="27"/>
        <v>7.9171358666934744E-3</v>
      </c>
      <c r="L23" t="str">
        <f t="shared" si="28"/>
        <v>53 Skilled construction and building trades</v>
      </c>
      <c r="M23" s="69">
        <v>0.12271025748988766</v>
      </c>
      <c r="N23" s="69">
        <v>0.14432955166572387</v>
      </c>
      <c r="O23" s="69">
        <v>0.1433757909711586</v>
      </c>
      <c r="P23" s="69">
        <v>0.16359280298459664</v>
      </c>
      <c r="Q23" s="69">
        <v>0.19977084389871497</v>
      </c>
      <c r="R23" s="11"/>
      <c r="S23" s="69">
        <f t="shared" si="29"/>
        <v>5.6395052927556366E-2</v>
      </c>
      <c r="T23" s="69">
        <f>'RD T1'!E80</f>
        <v>8.7422181344659441E-2</v>
      </c>
      <c r="U23" s="69">
        <f t="shared" si="30"/>
        <v>0.14381723427221582</v>
      </c>
      <c r="W23" t="str">
        <f t="shared" si="31"/>
        <v>53 Skilled construction and building trades</v>
      </c>
      <c r="X23" s="69">
        <v>0.46129404731241774</v>
      </c>
      <c r="Y23" s="69">
        <v>0.48561884072969119</v>
      </c>
      <c r="Z23" s="69">
        <v>0.43277982263982245</v>
      </c>
      <c r="AA23" s="69">
        <v>0.4787556746456772</v>
      </c>
      <c r="AB23" s="69">
        <v>0.52785977452924715</v>
      </c>
      <c r="AC23" s="69"/>
      <c r="AD23" s="69">
        <f t="shared" si="32"/>
        <v>9.5079951889424696E-2</v>
      </c>
      <c r="AE23" s="69">
        <f>'RD T1'!E109</f>
        <v>0.25985954823811747</v>
      </c>
      <c r="AF23" s="69">
        <f t="shared" si="33"/>
        <v>0.35493950012754216</v>
      </c>
      <c r="AH23" t="str">
        <f t="shared" si="34"/>
        <v>53 Skilled construction and building trades</v>
      </c>
      <c r="AI23" s="69">
        <v>0.26555081073095244</v>
      </c>
      <c r="AJ23" s="69">
        <v>0.33010120459545972</v>
      </c>
      <c r="AK23" s="69">
        <v>0.29192755443563556</v>
      </c>
      <c r="AL23" s="69">
        <v>0.32510991027041314</v>
      </c>
      <c r="AM23" s="69">
        <v>0.37385194309693703</v>
      </c>
      <c r="AN23" s="69"/>
      <c r="AO23" s="69">
        <f t="shared" si="35"/>
        <v>8.1924388661301473E-2</v>
      </c>
      <c r="AP23" s="69">
        <f>'RD T1'!E138</f>
        <v>0.195000153894101</v>
      </c>
      <c r="AQ23" s="69">
        <f t="shared" si="36"/>
        <v>0.27692454255540244</v>
      </c>
      <c r="AS23" t="str">
        <f t="shared" si="37"/>
        <v>53 Skilled construction and building trades</v>
      </c>
      <c r="AT23" s="69">
        <v>0.400937701269587</v>
      </c>
      <c r="AU23" s="69">
        <v>0.42871771614889626</v>
      </c>
      <c r="AV23" s="69">
        <v>0.40620528331102185</v>
      </c>
      <c r="AW23" s="69">
        <v>0.45394668439673691</v>
      </c>
      <c r="AX23" s="69">
        <v>0.46973698446230777</v>
      </c>
      <c r="AY23" s="69"/>
      <c r="AZ23" s="69">
        <f t="shared" si="38"/>
        <v>6.3531701151285924E-2</v>
      </c>
      <c r="BA23" s="69">
        <f>'RD T1'!E167</f>
        <v>0.25205694674514845</v>
      </c>
      <c r="BB23" s="69">
        <f t="shared" si="39"/>
        <v>0.31558864789643437</v>
      </c>
      <c r="BD23" t="str">
        <f t="shared" si="40"/>
        <v>53 Skilled construction and building trades</v>
      </c>
      <c r="BE23" s="69">
        <v>3.8811406527494046</v>
      </c>
      <c r="BF23" s="69">
        <v>3.5821548956160507</v>
      </c>
      <c r="BG23" s="69">
        <v>3.4708209253697757</v>
      </c>
      <c r="BH23" s="69">
        <v>3.313078977769186</v>
      </c>
      <c r="BI23" s="69">
        <v>2.833216105314794</v>
      </c>
      <c r="BJ23" s="69"/>
      <c r="BK23" s="69">
        <f t="shared" si="41"/>
        <v>-0.63760482005498176</v>
      </c>
      <c r="BL23" s="69">
        <f>'RD T1'!E196</f>
        <v>1.1862929759765932</v>
      </c>
      <c r="BM23" s="69">
        <f t="shared" si="42"/>
        <v>0.54868815592161146</v>
      </c>
      <c r="BO23" t="str">
        <f t="shared" si="43"/>
        <v>53 Skilled construction and building trades</v>
      </c>
      <c r="BP23" s="69">
        <v>3.2167033118506185</v>
      </c>
      <c r="BQ23" s="69">
        <v>3.7557218983726322</v>
      </c>
      <c r="BR23" s="69">
        <v>3.1387090895415839</v>
      </c>
      <c r="BS23" s="69">
        <v>3.3610306420780884</v>
      </c>
      <c r="BT23" s="69">
        <v>3.2534832310440938</v>
      </c>
      <c r="BU23" s="69"/>
      <c r="BV23" s="69">
        <f t="shared" si="44"/>
        <v>0.11477414150250986</v>
      </c>
      <c r="BW23" s="69">
        <f>'RD T1'!E225</f>
        <v>1.4454651403700396</v>
      </c>
      <c r="BX23" s="69">
        <f t="shared" si="45"/>
        <v>1.5602392818725495</v>
      </c>
      <c r="BZ23" t="str">
        <f t="shared" si="46"/>
        <v>53 Skilled construction and building trades</v>
      </c>
      <c r="CA23" s="69">
        <v>1.8618576842936672</v>
      </c>
      <c r="CB23" s="69">
        <v>1.6476775261499557</v>
      </c>
      <c r="CC23" s="69">
        <v>1.4812252979564811</v>
      </c>
      <c r="CD23" s="69">
        <v>1.6067028120678946</v>
      </c>
      <c r="CE23" s="69">
        <v>1.5251014058761112</v>
      </c>
      <c r="CF23" s="69"/>
      <c r="CG23" s="69">
        <f t="shared" si="47"/>
        <v>4.3876107919630147E-2</v>
      </c>
      <c r="CH23" s="69">
        <f>'RD T1'!E254</f>
        <v>0.61580923618193217</v>
      </c>
      <c r="CI23" s="69">
        <f t="shared" si="48"/>
        <v>0.65968534410156232</v>
      </c>
      <c r="CK23" t="str">
        <f t="shared" si="49"/>
        <v>53 Skilled construction and building trades</v>
      </c>
      <c r="CL23" s="69">
        <v>0.81466839103626743</v>
      </c>
      <c r="CM23" s="69">
        <v>0.80368448815731131</v>
      </c>
      <c r="CN23" s="69">
        <v>0.64671984283900275</v>
      </c>
      <c r="CO23" s="69">
        <v>0.5586790699590688</v>
      </c>
      <c r="CP23" s="69">
        <v>0.17561916961105395</v>
      </c>
      <c r="CQ23" s="69"/>
      <c r="CR23" s="69">
        <f t="shared" si="50"/>
        <v>-0.4711006732279488</v>
      </c>
      <c r="CS23" s="69">
        <f>'RD T1'!E283</f>
        <v>0.11227859457174467</v>
      </c>
      <c r="CT23" s="69">
        <f t="shared" si="51"/>
        <v>-0.35882207865620414</v>
      </c>
    </row>
    <row r="24" spans="1:98" x14ac:dyDescent="0.2">
      <c r="A24" s="10" t="str">
        <f>name!D20</f>
        <v>54 Textiles, printing and other skilled trades</v>
      </c>
      <c r="B24" s="69">
        <v>2.6771733898204648E-2</v>
      </c>
      <c r="C24" s="69">
        <v>2.9247693895614144E-2</v>
      </c>
      <c r="D24" s="69">
        <v>3.1094646598770273E-2</v>
      </c>
      <c r="E24" s="69">
        <v>4.2383566049545955E-2</v>
      </c>
      <c r="F24" s="69">
        <v>5.9715515279313278E-2</v>
      </c>
      <c r="G24" s="11"/>
      <c r="H24" s="69">
        <f t="shared" si="26"/>
        <v>2.8620868680543005E-2</v>
      </c>
      <c r="I24" s="69">
        <f>'RD T1'!E52</f>
        <v>2.4573786387058733E-2</v>
      </c>
      <c r="J24" s="69">
        <f t="shared" si="27"/>
        <v>5.3194655067601737E-2</v>
      </c>
      <c r="L24" t="str">
        <f t="shared" si="28"/>
        <v>54 Textiles, printing and other skilled trades</v>
      </c>
      <c r="M24" s="69">
        <v>0.2569452695983156</v>
      </c>
      <c r="N24" s="69">
        <v>0.29634467385276925</v>
      </c>
      <c r="O24" s="69">
        <v>0.31614678558143322</v>
      </c>
      <c r="P24" s="69">
        <v>0.41073980869789961</v>
      </c>
      <c r="Q24" s="69">
        <v>0.62538064286681228</v>
      </c>
      <c r="R24" s="11"/>
      <c r="S24" s="69">
        <f t="shared" si="29"/>
        <v>0.30923385728537905</v>
      </c>
      <c r="T24" s="69">
        <f>'RD T1'!E81</f>
        <v>0.26102009186520414</v>
      </c>
      <c r="U24" s="69">
        <f t="shared" si="30"/>
        <v>0.57025394915058314</v>
      </c>
      <c r="W24" t="str">
        <f t="shared" si="31"/>
        <v>54 Textiles, printing and other skilled trades</v>
      </c>
      <c r="X24" s="69">
        <v>0.84185437134103203</v>
      </c>
      <c r="Y24" s="69">
        <v>0.88527097969502555</v>
      </c>
      <c r="Z24" s="69">
        <v>0.81532770365615181</v>
      </c>
      <c r="AA24" s="69">
        <v>1.0364458115675703</v>
      </c>
      <c r="AB24" s="69">
        <v>1.3873019803553333</v>
      </c>
      <c r="AC24" s="69"/>
      <c r="AD24" s="69">
        <f t="shared" si="32"/>
        <v>0.57197427669918144</v>
      </c>
      <c r="AE24" s="69">
        <f>'RD T1'!E110</f>
        <v>0.6289533636554322</v>
      </c>
      <c r="AF24" s="69">
        <f t="shared" si="33"/>
        <v>1.2009276403546136</v>
      </c>
      <c r="AH24" t="str">
        <f t="shared" si="34"/>
        <v>54 Textiles, printing and other skilled trades</v>
      </c>
      <c r="AI24" s="69">
        <v>0.30836806073622081</v>
      </c>
      <c r="AJ24" s="69">
        <v>0.31154339165103584</v>
      </c>
      <c r="AK24" s="69">
        <v>0.29629823123308036</v>
      </c>
      <c r="AL24" s="69">
        <v>0.33092613381812463</v>
      </c>
      <c r="AM24" s="69">
        <v>0.4287840763128638</v>
      </c>
      <c r="AN24" s="69"/>
      <c r="AO24" s="69">
        <f t="shared" si="35"/>
        <v>0.13248584507978345</v>
      </c>
      <c r="AP24" s="69">
        <f>'RD T1'!E139</f>
        <v>0.19566504860200032</v>
      </c>
      <c r="AQ24" s="69">
        <f t="shared" si="36"/>
        <v>0.32815089368178374</v>
      </c>
      <c r="AS24" t="str">
        <f t="shared" si="37"/>
        <v>54 Textiles, printing and other skilled trades</v>
      </c>
      <c r="AT24" s="69">
        <v>0.35957092269807966</v>
      </c>
      <c r="AU24" s="69">
        <v>0.37282897876373294</v>
      </c>
      <c r="AV24" s="69">
        <v>0.35106319053760121</v>
      </c>
      <c r="AW24" s="69">
        <v>0.41431429263594094</v>
      </c>
      <c r="AX24" s="69">
        <v>0.52294369179533229</v>
      </c>
      <c r="AY24" s="69"/>
      <c r="AZ24" s="69">
        <f t="shared" si="38"/>
        <v>0.17188050125773108</v>
      </c>
      <c r="BA24" s="69">
        <f>'RD T1'!E168</f>
        <v>0.23773164106493674</v>
      </c>
      <c r="BB24" s="69">
        <f t="shared" si="39"/>
        <v>0.40961214232266785</v>
      </c>
      <c r="BD24" t="str">
        <f t="shared" si="40"/>
        <v>54 Textiles, printing and other skilled trades</v>
      </c>
      <c r="BE24" s="69">
        <v>2.3626397865153663</v>
      </c>
      <c r="BF24" s="69">
        <v>2.2076150204237726</v>
      </c>
      <c r="BG24" s="69">
        <v>2.0971802840689593</v>
      </c>
      <c r="BH24" s="69">
        <v>2.3961373734825973</v>
      </c>
      <c r="BI24" s="69">
        <v>2.7111446215465667</v>
      </c>
      <c r="BJ24" s="69"/>
      <c r="BK24" s="69">
        <f t="shared" si="41"/>
        <v>0.61396433747760737</v>
      </c>
      <c r="BL24" s="69">
        <f>'RD T1'!E197</f>
        <v>1.0125619174942553</v>
      </c>
      <c r="BM24" s="69">
        <f t="shared" si="42"/>
        <v>1.6265262549718627</v>
      </c>
      <c r="BO24" t="str">
        <f t="shared" si="43"/>
        <v>54 Textiles, printing and other skilled trades</v>
      </c>
      <c r="BP24" s="69">
        <v>2.3799662982274326</v>
      </c>
      <c r="BQ24" s="69">
        <v>2.0774729948787884</v>
      </c>
      <c r="BR24" s="69">
        <v>1.8576664346293252</v>
      </c>
      <c r="BS24" s="69">
        <v>1.7771744851595446</v>
      </c>
      <c r="BT24" s="69">
        <v>1.5547910978334978</v>
      </c>
      <c r="BU24" s="69"/>
      <c r="BV24" s="69">
        <f t="shared" si="44"/>
        <v>-0.30287533679582745</v>
      </c>
      <c r="BW24" s="69">
        <f>'RD T1'!E226</f>
        <v>0.6666866110121934</v>
      </c>
      <c r="BX24" s="69">
        <f t="shared" si="45"/>
        <v>0.36381127421636594</v>
      </c>
      <c r="BZ24" t="str">
        <f t="shared" si="46"/>
        <v>54 Textiles, printing and other skilled trades</v>
      </c>
      <c r="CA24" s="69">
        <v>2.1093505143330962</v>
      </c>
      <c r="CB24" s="69">
        <v>1.8179364729654939</v>
      </c>
      <c r="CC24" s="69">
        <v>1.550236534034817</v>
      </c>
      <c r="CD24" s="69">
        <v>1.7463562005250242</v>
      </c>
      <c r="CE24" s="69">
        <v>1.4629481054206781</v>
      </c>
      <c r="CF24" s="69"/>
      <c r="CG24" s="69">
        <f t="shared" si="47"/>
        <v>-8.728842861413888E-2</v>
      </c>
      <c r="CH24" s="69">
        <f>'RD T1'!E255</f>
        <v>0.60378608976790649</v>
      </c>
      <c r="CI24" s="69">
        <f t="shared" si="48"/>
        <v>0.51649766115376761</v>
      </c>
      <c r="CK24" t="str">
        <f t="shared" si="49"/>
        <v>54 Textiles, printing and other skilled trades</v>
      </c>
      <c r="CL24" s="69">
        <v>0.68207757467792063</v>
      </c>
      <c r="CM24" s="69">
        <v>0.65816746880096222</v>
      </c>
      <c r="CN24" s="69">
        <v>0.56492442093388273</v>
      </c>
      <c r="CO24" s="69">
        <v>0.44130860784164683</v>
      </c>
      <c r="CP24" s="69">
        <v>0.27507587849295284</v>
      </c>
      <c r="CQ24" s="69"/>
      <c r="CR24" s="69">
        <f t="shared" si="50"/>
        <v>-0.28984854244092989</v>
      </c>
      <c r="CS24" s="69">
        <f>'RD T1'!E284</f>
        <v>0.10712879029149637</v>
      </c>
      <c r="CT24" s="69">
        <f t="shared" si="51"/>
        <v>-0.18271975214943353</v>
      </c>
    </row>
    <row r="25" spans="1:98" x14ac:dyDescent="0.2">
      <c r="A25" s="10" t="str">
        <f>name!D21</f>
        <v>61 Caring personal service occupations</v>
      </c>
      <c r="B25" s="69">
        <v>2.3585224146349726E-2</v>
      </c>
      <c r="C25" s="69">
        <v>2.9690127474791345E-2</v>
      </c>
      <c r="D25" s="69">
        <v>2.9529388752534472E-2</v>
      </c>
      <c r="E25" s="69">
        <v>3.9233639290446154E-2</v>
      </c>
      <c r="F25" s="69">
        <v>5.4248978463110921E-2</v>
      </c>
      <c r="G25" s="11"/>
      <c r="H25" s="69">
        <f t="shared" si="26"/>
        <v>2.4719589710576449E-2</v>
      </c>
      <c r="I25" s="69">
        <f>'RD T1'!E53</f>
        <v>2.378819339281488E-2</v>
      </c>
      <c r="J25" s="69">
        <f t="shared" si="27"/>
        <v>4.8507783103391329E-2</v>
      </c>
      <c r="L25" t="str">
        <f t="shared" si="28"/>
        <v>61 Caring personal service occupations</v>
      </c>
      <c r="M25" s="69">
        <v>1.2131771606915382</v>
      </c>
      <c r="N25" s="69">
        <v>1.6825434456073076</v>
      </c>
      <c r="O25" s="69">
        <v>1.6502591757843945</v>
      </c>
      <c r="P25" s="69">
        <v>2.1838763280509559</v>
      </c>
      <c r="Q25" s="69">
        <v>2.9079909222382216</v>
      </c>
      <c r="R25" s="11"/>
      <c r="S25" s="69">
        <f t="shared" si="29"/>
        <v>1.2577317464538271</v>
      </c>
      <c r="T25" s="69">
        <f>'RD T1'!E82</f>
        <v>1.4110379066252314</v>
      </c>
      <c r="U25" s="69">
        <f t="shared" si="30"/>
        <v>2.6687696530790586</v>
      </c>
      <c r="W25" t="str">
        <f t="shared" si="31"/>
        <v>61 Caring personal service occupations</v>
      </c>
      <c r="X25" s="69">
        <v>4.074434968826802</v>
      </c>
      <c r="Y25" s="69">
        <v>5.0083655792953685</v>
      </c>
      <c r="Z25" s="69">
        <v>4.6275298650067578</v>
      </c>
      <c r="AA25" s="69">
        <v>5.4293436291539185</v>
      </c>
      <c r="AB25" s="69">
        <v>6.4521727489931315</v>
      </c>
      <c r="AC25" s="69"/>
      <c r="AD25" s="69">
        <f t="shared" si="32"/>
        <v>1.8246428839863738</v>
      </c>
      <c r="AE25" s="69">
        <f>'RD T1'!E111</f>
        <v>3.637860784263069</v>
      </c>
      <c r="AF25" s="69">
        <f t="shared" si="33"/>
        <v>5.4625036682494432</v>
      </c>
      <c r="AH25" t="str">
        <f t="shared" si="34"/>
        <v>61 Caring personal service occupations</v>
      </c>
      <c r="AI25" s="69">
        <v>3.4720822198356851</v>
      </c>
      <c r="AJ25" s="69">
        <v>3.7239599008610269</v>
      </c>
      <c r="AK25" s="69">
        <v>3.4981473598731854</v>
      </c>
      <c r="AL25" s="69">
        <v>3.506322338675226</v>
      </c>
      <c r="AM25" s="69">
        <v>3.6831164003657242</v>
      </c>
      <c r="AN25" s="69"/>
      <c r="AO25" s="69">
        <f t="shared" si="35"/>
        <v>0.18496904049253882</v>
      </c>
      <c r="AP25" s="69">
        <f>'RD T1'!E140</f>
        <v>2.0538892653355192</v>
      </c>
      <c r="AQ25" s="69">
        <f t="shared" si="36"/>
        <v>2.238858305828058</v>
      </c>
      <c r="AS25" t="str">
        <f t="shared" si="37"/>
        <v>61 Caring personal service occupations</v>
      </c>
      <c r="AT25" s="69">
        <v>1.9082186638694876</v>
      </c>
      <c r="AU25" s="69">
        <v>2.1924453519488822</v>
      </c>
      <c r="AV25" s="69">
        <v>2.0854776749172812</v>
      </c>
      <c r="AW25" s="69">
        <v>2.0934929674644298</v>
      </c>
      <c r="AX25" s="69">
        <v>2.1756409013310885</v>
      </c>
      <c r="AY25" s="69"/>
      <c r="AZ25" s="69">
        <f t="shared" si="38"/>
        <v>9.0163226413807251E-2</v>
      </c>
      <c r="BA25" s="69">
        <f>'RD T1'!E169</f>
        <v>1.2431060378832937</v>
      </c>
      <c r="BB25" s="69">
        <f t="shared" si="39"/>
        <v>1.3332692642971009</v>
      </c>
      <c r="BD25" t="str">
        <f t="shared" si="40"/>
        <v>61 Caring personal service occupations</v>
      </c>
      <c r="BE25" s="69">
        <v>10.905971771093746</v>
      </c>
      <c r="BF25" s="69">
        <v>11.866481396192755</v>
      </c>
      <c r="BG25" s="69">
        <v>11.745593195523419</v>
      </c>
      <c r="BH25" s="69">
        <v>12.122375767999843</v>
      </c>
      <c r="BI25" s="69">
        <v>13.709318018361332</v>
      </c>
      <c r="BJ25" s="69"/>
      <c r="BK25" s="69">
        <f t="shared" si="41"/>
        <v>1.9637248228379125</v>
      </c>
      <c r="BL25" s="69">
        <f>'RD T1'!E198</f>
        <v>7.1290304301182283</v>
      </c>
      <c r="BM25" s="69">
        <f t="shared" si="42"/>
        <v>9.0927552529561417</v>
      </c>
      <c r="BO25" t="str">
        <f t="shared" si="43"/>
        <v>61 Caring personal service occupations</v>
      </c>
      <c r="BP25" s="69">
        <v>7.8420639010476512</v>
      </c>
      <c r="BQ25" s="69">
        <v>7.4591222211946411</v>
      </c>
      <c r="BR25" s="69">
        <v>6.7406086359302151</v>
      </c>
      <c r="BS25" s="69">
        <v>6.4199685554868378</v>
      </c>
      <c r="BT25" s="69">
        <v>5.1590936301484627</v>
      </c>
      <c r="BU25" s="69"/>
      <c r="BV25" s="69">
        <f t="shared" si="44"/>
        <v>-1.5815150057817524</v>
      </c>
      <c r="BW25" s="69">
        <f>'RD T1'!E227</f>
        <v>2.8078270809774439</v>
      </c>
      <c r="BX25" s="69">
        <f t="shared" si="45"/>
        <v>1.2263120751956915</v>
      </c>
      <c r="BZ25" t="str">
        <f t="shared" si="46"/>
        <v>61 Caring personal service occupations</v>
      </c>
      <c r="CA25" s="69">
        <v>2.5640614162082351</v>
      </c>
      <c r="CB25" s="69">
        <v>1.6098974615035586</v>
      </c>
      <c r="CC25" s="69">
        <v>1.2754632664732672</v>
      </c>
      <c r="CD25" s="69">
        <v>0.99228678785000324</v>
      </c>
      <c r="CE25" s="69">
        <v>0.82408444996475982</v>
      </c>
      <c r="CF25" s="69"/>
      <c r="CG25" s="69">
        <f t="shared" si="47"/>
        <v>-0.45137881650850742</v>
      </c>
      <c r="CH25" s="69">
        <f>'RD T1'!E256</f>
        <v>0.31779939225122483</v>
      </c>
      <c r="CI25" s="69">
        <f t="shared" si="48"/>
        <v>-0.13357942425728259</v>
      </c>
      <c r="CK25" t="str">
        <f t="shared" si="49"/>
        <v>61 Caring personal service occupations</v>
      </c>
      <c r="CL25" s="69">
        <v>0.29853257404601902</v>
      </c>
      <c r="CM25" s="69">
        <v>0.25374674205047981</v>
      </c>
      <c r="CN25" s="69">
        <v>0.24423141447044702</v>
      </c>
      <c r="CO25" s="69">
        <v>0.30076394970716192</v>
      </c>
      <c r="CP25" s="69">
        <v>0.3775318580365058</v>
      </c>
      <c r="CQ25" s="69"/>
      <c r="CR25" s="69">
        <f t="shared" si="50"/>
        <v>0.13330044356605877</v>
      </c>
      <c r="CS25" s="69">
        <f>'RD T1'!E285</f>
        <v>8.2801571134774279E-2</v>
      </c>
      <c r="CT25" s="69">
        <f t="shared" si="51"/>
        <v>0.21610201470083307</v>
      </c>
    </row>
    <row r="26" spans="1:98" x14ac:dyDescent="0.2">
      <c r="A26" s="10" t="str">
        <f>name!D22</f>
        <v>62 Leisure, travel and related personal service occupations</v>
      </c>
      <c r="B26" s="69">
        <v>1.1925219977396605E-2</v>
      </c>
      <c r="C26" s="69">
        <v>1.8005800103279755E-2</v>
      </c>
      <c r="D26" s="69">
        <v>1.8579045249660999E-2</v>
      </c>
      <c r="E26" s="69">
        <v>2.1236309243901734E-2</v>
      </c>
      <c r="F26" s="69">
        <v>2.7496343962779925E-2</v>
      </c>
      <c r="G26" s="11"/>
      <c r="H26" s="69">
        <f t="shared" si="26"/>
        <v>8.9172987131189256E-3</v>
      </c>
      <c r="I26" s="69">
        <f>'RD T1'!E54</f>
        <v>1.3048019459123735E-2</v>
      </c>
      <c r="J26" s="69">
        <f t="shared" si="27"/>
        <v>2.1965318172242662E-2</v>
      </c>
      <c r="L26" t="str">
        <f t="shared" si="28"/>
        <v>62 Leisure, travel and related personal service occupations</v>
      </c>
      <c r="M26" s="69">
        <v>0.20554072409855859</v>
      </c>
      <c r="N26" s="69">
        <v>0.2687786892799533</v>
      </c>
      <c r="O26" s="69">
        <v>0.25420188729813792</v>
      </c>
      <c r="P26" s="69">
        <v>0.27936794916772956</v>
      </c>
      <c r="Q26" s="69">
        <v>0.36223460663162632</v>
      </c>
      <c r="R26" s="11"/>
      <c r="S26" s="69">
        <f t="shared" si="29"/>
        <v>0.1080327193334884</v>
      </c>
      <c r="T26" s="69">
        <f>'RD T1'!E83</f>
        <v>0.17011350056330327</v>
      </c>
      <c r="U26" s="69">
        <f t="shared" si="30"/>
        <v>0.27814621989679167</v>
      </c>
      <c r="W26" t="str">
        <f t="shared" si="31"/>
        <v>62 Leisure, travel and related personal service occupations</v>
      </c>
      <c r="X26" s="69">
        <v>0.97576096413824898</v>
      </c>
      <c r="Y26" s="69">
        <v>1.2492340984087398</v>
      </c>
      <c r="Z26" s="69">
        <v>1.1134036377750391</v>
      </c>
      <c r="AA26" s="69">
        <v>1.2854895284233938</v>
      </c>
      <c r="AB26" s="69">
        <v>1.7567983021055364</v>
      </c>
      <c r="AC26" s="69"/>
      <c r="AD26" s="69">
        <f t="shared" si="32"/>
        <v>0.6433946643304973</v>
      </c>
      <c r="AE26" s="69">
        <f>'RD T1'!E112</f>
        <v>0.86108392912980392</v>
      </c>
      <c r="AF26" s="69">
        <f t="shared" si="33"/>
        <v>1.5044785934603011</v>
      </c>
      <c r="AH26" t="str">
        <f t="shared" si="34"/>
        <v>62 Leisure, travel and related personal service occupations</v>
      </c>
      <c r="AI26" s="69">
        <v>0.61509407480268963</v>
      </c>
      <c r="AJ26" s="69">
        <v>0.75986972066930425</v>
      </c>
      <c r="AK26" s="69">
        <v>0.69011687285529266</v>
      </c>
      <c r="AL26" s="69">
        <v>0.71510640866589059</v>
      </c>
      <c r="AM26" s="69">
        <v>0.93978279594479497</v>
      </c>
      <c r="AN26" s="69"/>
      <c r="AO26" s="69">
        <f t="shared" si="35"/>
        <v>0.24966592308950231</v>
      </c>
      <c r="AP26" s="69">
        <f>'RD T1'!E141</f>
        <v>0.47630965272930476</v>
      </c>
      <c r="AQ26" s="69">
        <f t="shared" si="36"/>
        <v>0.72597557581880712</v>
      </c>
      <c r="AS26" t="str">
        <f t="shared" si="37"/>
        <v>62 Leisure, travel and related personal service occupations</v>
      </c>
      <c r="AT26" s="69">
        <v>0.75724158959541443</v>
      </c>
      <c r="AU26" s="69">
        <v>0.95430932950720149</v>
      </c>
      <c r="AV26" s="69">
        <v>0.93010683231945379</v>
      </c>
      <c r="AW26" s="69">
        <v>0.99369547676599368</v>
      </c>
      <c r="AX26" s="69">
        <v>1.3838525530649282</v>
      </c>
      <c r="AY26" s="69"/>
      <c r="AZ26" s="69">
        <f t="shared" si="38"/>
        <v>0.45374572074547437</v>
      </c>
      <c r="BA26" s="69">
        <f>'RD T1'!E170</f>
        <v>0.69455969715065458</v>
      </c>
      <c r="BB26" s="69">
        <f t="shared" si="39"/>
        <v>1.1483054178961289</v>
      </c>
      <c r="BD26" t="str">
        <f t="shared" si="40"/>
        <v>62 Leisure, travel and related personal service occupations</v>
      </c>
      <c r="BE26" s="69">
        <v>2.7725817278943019</v>
      </c>
      <c r="BF26" s="69">
        <v>2.6635011481354733</v>
      </c>
      <c r="BG26" s="69">
        <v>2.5778667091382723</v>
      </c>
      <c r="BH26" s="69">
        <v>2.2870825680266051</v>
      </c>
      <c r="BI26" s="69">
        <v>2.0572432192568515</v>
      </c>
      <c r="BJ26" s="69"/>
      <c r="BK26" s="69">
        <f t="shared" si="41"/>
        <v>-0.52062348988142082</v>
      </c>
      <c r="BL26" s="69">
        <f>'RD T1'!E199</f>
        <v>1.0294817449732263</v>
      </c>
      <c r="BM26" s="69">
        <f t="shared" si="42"/>
        <v>0.50885825509180549</v>
      </c>
      <c r="BO26" t="str">
        <f t="shared" si="43"/>
        <v>62 Leisure, travel and related personal service occupations</v>
      </c>
      <c r="BP26" s="69">
        <v>2.6793051963265926</v>
      </c>
      <c r="BQ26" s="69">
        <v>2.5141046565501282</v>
      </c>
      <c r="BR26" s="69">
        <v>2.2535122167832786</v>
      </c>
      <c r="BS26" s="69">
        <v>1.9086228712422859</v>
      </c>
      <c r="BT26" s="69">
        <v>1.5723696071803808</v>
      </c>
      <c r="BU26" s="69"/>
      <c r="BV26" s="69">
        <f t="shared" si="44"/>
        <v>-0.68114260960289785</v>
      </c>
      <c r="BW26" s="69">
        <f>'RD T1'!E228</f>
        <v>0.81861451203341107</v>
      </c>
      <c r="BX26" s="69">
        <f t="shared" si="45"/>
        <v>0.13747190243051322</v>
      </c>
      <c r="BZ26" t="str">
        <f t="shared" si="46"/>
        <v>62 Leisure, travel and related personal service occupations</v>
      </c>
      <c r="CA26" s="69">
        <v>1.6658063521787438</v>
      </c>
      <c r="CB26" s="69">
        <v>1.7086905451451728</v>
      </c>
      <c r="CC26" s="69">
        <v>1.3794093619949801</v>
      </c>
      <c r="CD26" s="69">
        <v>1.2550808687753638</v>
      </c>
      <c r="CE26" s="69">
        <v>0.90269003701247674</v>
      </c>
      <c r="CF26" s="69"/>
      <c r="CG26" s="69">
        <f t="shared" si="47"/>
        <v>-0.47671932498250336</v>
      </c>
      <c r="CH26" s="69">
        <f>'RD T1'!E257</f>
        <v>0.47837718965284592</v>
      </c>
      <c r="CI26" s="69">
        <f t="shared" si="48"/>
        <v>1.6578646703425681E-3</v>
      </c>
      <c r="CK26" t="str">
        <f t="shared" si="49"/>
        <v>62 Leisure, travel and related personal service occupations</v>
      </c>
      <c r="CL26" s="69">
        <v>0.4815286364942567</v>
      </c>
      <c r="CM26" s="69">
        <v>0.49783834441949781</v>
      </c>
      <c r="CN26" s="69">
        <v>0.42249004745699553</v>
      </c>
      <c r="CO26" s="69">
        <v>0.29926393261333151</v>
      </c>
      <c r="CP26" s="69">
        <v>0.24342226282061769</v>
      </c>
      <c r="CQ26" s="69"/>
      <c r="CR26" s="69">
        <f t="shared" si="50"/>
        <v>-0.17906778463637785</v>
      </c>
      <c r="CS26" s="69">
        <f>'RD T1'!E286</f>
        <v>8.460209544984483E-2</v>
      </c>
      <c r="CT26" s="69">
        <f t="shared" si="51"/>
        <v>-9.4465689186533017E-2</v>
      </c>
    </row>
    <row r="27" spans="1:98" x14ac:dyDescent="0.2">
      <c r="A27" s="10" t="str">
        <f>name!D23</f>
        <v>63 Community and civil enforcement occupations</v>
      </c>
      <c r="B27" s="69">
        <v>9.0740395140445726E-4</v>
      </c>
      <c r="C27" s="69">
        <v>8.9173658854857995E-4</v>
      </c>
      <c r="D27" s="69">
        <v>9.9336520539930451E-4</v>
      </c>
      <c r="E27" s="69">
        <v>9.6503239534155311E-4</v>
      </c>
      <c r="F27" s="69">
        <v>1.3256605591970862E-3</v>
      </c>
      <c r="G27" s="11"/>
      <c r="H27" s="69">
        <f t="shared" si="26"/>
        <v>3.3229535379778168E-4</v>
      </c>
      <c r="I27" s="69">
        <f>'RD T1'!E55</f>
        <v>6.0477864277302734E-4</v>
      </c>
      <c r="J27" s="69">
        <f t="shared" si="27"/>
        <v>9.3707399657080902E-4</v>
      </c>
      <c r="L27" t="str">
        <f t="shared" si="28"/>
        <v>63 Community and civil enforcement occupations</v>
      </c>
      <c r="M27" s="69">
        <v>1.6151527116981847E-2</v>
      </c>
      <c r="N27" s="69">
        <v>1.5967961057115239E-2</v>
      </c>
      <c r="O27" s="69">
        <v>2.2880995188007996E-2</v>
      </c>
      <c r="P27" s="69">
        <v>1.8691262672431441E-2</v>
      </c>
      <c r="Q27" s="69">
        <v>2.7556995910763708E-2</v>
      </c>
      <c r="R27" s="11"/>
      <c r="S27" s="69">
        <f t="shared" si="29"/>
        <v>4.6760007227557125E-3</v>
      </c>
      <c r="T27" s="69">
        <f>'RD T1'!E84</f>
        <v>1.1822634875941382E-2</v>
      </c>
      <c r="U27" s="69">
        <f t="shared" si="30"/>
        <v>1.6498635598697096E-2</v>
      </c>
      <c r="W27" t="str">
        <f t="shared" si="31"/>
        <v>63 Community and civil enforcement occupations</v>
      </c>
      <c r="X27" s="69">
        <v>7.7375682218536718E-2</v>
      </c>
      <c r="Y27" s="69">
        <v>8.4285119082282547E-2</v>
      </c>
      <c r="Z27" s="69">
        <v>8.9036337436277729E-2</v>
      </c>
      <c r="AA27" s="69">
        <v>9.3271253055900838E-2</v>
      </c>
      <c r="AB27" s="69">
        <v>0.11468099802951945</v>
      </c>
      <c r="AC27" s="69"/>
      <c r="AD27" s="69">
        <f t="shared" si="32"/>
        <v>2.5644660593241719E-2</v>
      </c>
      <c r="AE27" s="69">
        <f>'RD T1'!E113</f>
        <v>6.2865085372606461E-2</v>
      </c>
      <c r="AF27" s="69">
        <f t="shared" si="33"/>
        <v>8.850974596584818E-2</v>
      </c>
      <c r="AH27" t="str">
        <f t="shared" si="34"/>
        <v>63 Community and civil enforcement occupations</v>
      </c>
      <c r="AI27" s="69">
        <v>2.155526143306484E-2</v>
      </c>
      <c r="AJ27" s="69">
        <v>2.1661829949589647E-2</v>
      </c>
      <c r="AK27" s="69">
        <v>2.7001951242826356E-2</v>
      </c>
      <c r="AL27" s="69">
        <v>2.1245526504696629E-2</v>
      </c>
      <c r="AM27" s="69">
        <v>2.5551855875747497E-2</v>
      </c>
      <c r="AN27" s="69"/>
      <c r="AO27" s="69">
        <f t="shared" si="35"/>
        <v>-1.4500953670788588E-3</v>
      </c>
      <c r="AP27" s="69">
        <f>'RD T1'!E142</f>
        <v>1.3689587530409773E-2</v>
      </c>
      <c r="AQ27" s="69">
        <f t="shared" si="36"/>
        <v>1.2239492163330914E-2</v>
      </c>
      <c r="AS27" t="str">
        <f t="shared" si="37"/>
        <v>63 Community and civil enforcement occupations</v>
      </c>
      <c r="AT27" s="69">
        <v>2.1872614123699133E-2</v>
      </c>
      <c r="AU27" s="69">
        <v>1.9835852562149665E-2</v>
      </c>
      <c r="AV27" s="69">
        <v>2.396267901457683E-2</v>
      </c>
      <c r="AW27" s="69">
        <v>1.7352007670416669E-2</v>
      </c>
      <c r="AX27" s="69">
        <v>1.8590423326870779E-2</v>
      </c>
      <c r="AY27" s="69"/>
      <c r="AZ27" s="69">
        <f t="shared" si="38"/>
        <v>-5.3722556877060512E-3</v>
      </c>
      <c r="BA27" s="69">
        <f>'RD T1'!E171</f>
        <v>1.0983251825103499E-2</v>
      </c>
      <c r="BB27" s="69">
        <f t="shared" si="39"/>
        <v>5.6109961373974476E-3</v>
      </c>
      <c r="BD27" t="str">
        <f t="shared" si="40"/>
        <v>63 Community and civil enforcement occupations</v>
      </c>
      <c r="BE27" s="69">
        <v>8.2504182299472054E-2</v>
      </c>
      <c r="BF27" s="69">
        <v>5.4570352793269002E-2</v>
      </c>
      <c r="BG27" s="69">
        <v>8.0624258742161989E-2</v>
      </c>
      <c r="BH27" s="69">
        <v>5.1042807984340383E-2</v>
      </c>
      <c r="BI27" s="69">
        <v>5.672631817243412E-2</v>
      </c>
      <c r="BJ27" s="69"/>
      <c r="BK27" s="69">
        <f t="shared" si="41"/>
        <v>-2.3897940569727869E-2</v>
      </c>
      <c r="BL27" s="69">
        <f>'RD T1'!E200</f>
        <v>2.1236909444153709E-2</v>
      </c>
      <c r="BM27" s="69">
        <f t="shared" si="42"/>
        <v>-2.6610311255741599E-3</v>
      </c>
      <c r="BO27" t="str">
        <f t="shared" si="43"/>
        <v>63 Community and civil enforcement occupations</v>
      </c>
      <c r="BP27" s="69">
        <v>0.10218319454697027</v>
      </c>
      <c r="BQ27" s="69">
        <v>8.9358591618786995E-2</v>
      </c>
      <c r="BR27" s="69">
        <v>0.10402389171591109</v>
      </c>
      <c r="BS27" s="69">
        <v>7.3446115859366862E-2</v>
      </c>
      <c r="BT27" s="69">
        <v>7.0847853115301215E-2</v>
      </c>
      <c r="BU27" s="69"/>
      <c r="BV27" s="69">
        <f t="shared" si="44"/>
        <v>-3.3176038600609872E-2</v>
      </c>
      <c r="BW27" s="69">
        <f>'RD T1'!E229</f>
        <v>3.1506209264638908E-2</v>
      </c>
      <c r="BX27" s="69">
        <f t="shared" si="45"/>
        <v>-1.669829335970964E-3</v>
      </c>
      <c r="BZ27" t="str">
        <f t="shared" si="46"/>
        <v>63 Community and civil enforcement occupations</v>
      </c>
      <c r="CA27" s="69">
        <v>8.3525771097382254E-2</v>
      </c>
      <c r="CB27" s="69">
        <v>7.1295082325151179E-2</v>
      </c>
      <c r="CC27" s="69">
        <v>8.1078204566515266E-2</v>
      </c>
      <c r="CD27" s="69">
        <v>6.2334969961317779E-2</v>
      </c>
      <c r="CE27" s="69">
        <v>5.2111147909461225E-2</v>
      </c>
      <c r="CF27" s="69"/>
      <c r="CG27" s="69">
        <f t="shared" si="47"/>
        <v>-2.8967056657054041E-2</v>
      </c>
      <c r="CH27" s="69">
        <f>'RD T1'!E258</f>
        <v>2.471607069722315E-2</v>
      </c>
      <c r="CI27" s="69">
        <f t="shared" si="48"/>
        <v>-4.2509859598308906E-3</v>
      </c>
      <c r="CK27" t="str">
        <f t="shared" si="49"/>
        <v>63 Community and civil enforcement occupations</v>
      </c>
      <c r="CL27" s="69">
        <v>2.2343055787393706E-2</v>
      </c>
      <c r="CM27" s="69">
        <v>1.7381923273194058E-2</v>
      </c>
      <c r="CN27" s="69">
        <v>2.273488054604084E-2</v>
      </c>
      <c r="CO27" s="69">
        <v>1.0109867929197464E-2</v>
      </c>
      <c r="CP27" s="69">
        <v>7.0817669368129863E-3</v>
      </c>
      <c r="CQ27" s="69"/>
      <c r="CR27" s="69">
        <f t="shared" si="50"/>
        <v>-1.5653113609227852E-2</v>
      </c>
      <c r="CS27" s="69">
        <f>'RD T1'!E287</f>
        <v>2.4270620030296484E-3</v>
      </c>
      <c r="CT27" s="69">
        <f t="shared" si="51"/>
        <v>-1.3226051606198204E-2</v>
      </c>
    </row>
    <row r="28" spans="1:98" x14ac:dyDescent="0.2">
      <c r="A28" s="10" t="str">
        <f>name!D24</f>
        <v>71 Sales occupations</v>
      </c>
      <c r="B28" s="69">
        <v>6.6253277826849769E-2</v>
      </c>
      <c r="C28" s="69">
        <v>7.8069621021859936E-2</v>
      </c>
      <c r="D28" s="69">
        <v>7.1254056038846325E-2</v>
      </c>
      <c r="E28" s="69">
        <v>8.0808888335997267E-2</v>
      </c>
      <c r="F28" s="69">
        <v>0.104642506894353</v>
      </c>
      <c r="G28" s="11"/>
      <c r="H28" s="69">
        <f t="shared" si="26"/>
        <v>3.3388450855506679E-2</v>
      </c>
      <c r="I28" s="69">
        <f>'RD T1'!E56</f>
        <v>4.2070736223973691E-2</v>
      </c>
      <c r="J28" s="69">
        <f t="shared" si="27"/>
        <v>7.5459187079480378E-2</v>
      </c>
      <c r="L28" t="str">
        <f t="shared" si="28"/>
        <v>71 Sales occupations</v>
      </c>
      <c r="M28" s="69">
        <v>0.77285014791969864</v>
      </c>
      <c r="N28" s="69">
        <v>0.95092802433137658</v>
      </c>
      <c r="O28" s="69">
        <v>1.0426250077635206</v>
      </c>
      <c r="P28" s="69">
        <v>1.2535511314302064</v>
      </c>
      <c r="Q28" s="69">
        <v>1.7933392013676737</v>
      </c>
      <c r="R28" s="11"/>
      <c r="S28" s="69">
        <f t="shared" si="29"/>
        <v>0.75071419360415304</v>
      </c>
      <c r="T28" s="69">
        <f>'RD T1'!E85</f>
        <v>0.67924138705294024</v>
      </c>
      <c r="U28" s="69">
        <f t="shared" si="30"/>
        <v>1.4299555806570932</v>
      </c>
      <c r="W28" t="str">
        <f t="shared" si="31"/>
        <v>71 Sales occupations</v>
      </c>
      <c r="X28" s="69">
        <v>3.0493991702686363</v>
      </c>
      <c r="Y28" s="69">
        <v>3.4992313304362073</v>
      </c>
      <c r="Z28" s="69">
        <v>3.5886630160678168</v>
      </c>
      <c r="AA28" s="69">
        <v>3.9640021205527551</v>
      </c>
      <c r="AB28" s="69">
        <v>5.0050048810931154</v>
      </c>
      <c r="AC28" s="69"/>
      <c r="AD28" s="69">
        <f t="shared" si="32"/>
        <v>1.4163418650252986</v>
      </c>
      <c r="AE28" s="69">
        <f>'RD T1'!E114</f>
        <v>2.2635757735902531</v>
      </c>
      <c r="AF28" s="69">
        <f t="shared" si="33"/>
        <v>3.6799176386155517</v>
      </c>
      <c r="AH28" t="str">
        <f t="shared" si="34"/>
        <v>71 Sales occupations</v>
      </c>
      <c r="AI28" s="69">
        <v>0.98605738456327197</v>
      </c>
      <c r="AJ28" s="69">
        <v>1.0596671178011661</v>
      </c>
      <c r="AK28" s="69">
        <v>1.0878913258313661</v>
      </c>
      <c r="AL28" s="69">
        <v>1.1323553682695089</v>
      </c>
      <c r="AM28" s="69">
        <v>1.3646765069285101</v>
      </c>
      <c r="AN28" s="69"/>
      <c r="AO28" s="69">
        <f t="shared" si="35"/>
        <v>0.27678518109714401</v>
      </c>
      <c r="AP28" s="69">
        <f>'RD T1'!E143</f>
        <v>0.63156411517946665</v>
      </c>
      <c r="AQ28" s="69">
        <f t="shared" si="36"/>
        <v>0.90834929627661065</v>
      </c>
      <c r="AS28" t="str">
        <f t="shared" si="37"/>
        <v>71 Sales occupations</v>
      </c>
      <c r="AT28" s="69">
        <v>0.8652731587027005</v>
      </c>
      <c r="AU28" s="69">
        <v>0.90407332095227189</v>
      </c>
      <c r="AV28" s="69">
        <v>0.91806453957026712</v>
      </c>
      <c r="AW28" s="69">
        <v>0.92924914087898125</v>
      </c>
      <c r="AX28" s="69">
        <v>1.1120916152226368</v>
      </c>
      <c r="AY28" s="69"/>
      <c r="AZ28" s="69">
        <f t="shared" si="38"/>
        <v>0.19402707565236965</v>
      </c>
      <c r="BA28" s="69">
        <f>'RD T1'!E172</f>
        <v>0.44982137103232467</v>
      </c>
      <c r="BB28" s="69">
        <f t="shared" si="39"/>
        <v>0.64384844668469432</v>
      </c>
      <c r="BD28" t="str">
        <f t="shared" si="40"/>
        <v>71 Sales occupations</v>
      </c>
      <c r="BE28" s="69">
        <v>6.1636973750817381</v>
      </c>
      <c r="BF28" s="69">
        <v>6.0494557890504499</v>
      </c>
      <c r="BG28" s="69">
        <v>6.6463546840295784</v>
      </c>
      <c r="BH28" s="69">
        <v>6.6103891945926145</v>
      </c>
      <c r="BI28" s="69">
        <v>6.8690560519696584</v>
      </c>
      <c r="BJ28" s="69"/>
      <c r="BK28" s="69">
        <f t="shared" si="41"/>
        <v>0.22270136794008</v>
      </c>
      <c r="BL28" s="69">
        <f>'RD T1'!E201</f>
        <v>2.9540877237215213</v>
      </c>
      <c r="BM28" s="69">
        <f t="shared" si="42"/>
        <v>3.1767890916616013</v>
      </c>
      <c r="BO28" t="str">
        <f t="shared" si="43"/>
        <v>71 Sales occupations</v>
      </c>
      <c r="BP28" s="69">
        <v>6.068055328569792</v>
      </c>
      <c r="BQ28" s="69">
        <v>5.6908286608805261</v>
      </c>
      <c r="BR28" s="69">
        <v>5.4480378481019747</v>
      </c>
      <c r="BS28" s="69">
        <v>5.1949357312769635</v>
      </c>
      <c r="BT28" s="69">
        <v>4.3018746071272789</v>
      </c>
      <c r="BU28" s="69"/>
      <c r="BV28" s="69">
        <f t="shared" si="44"/>
        <v>-1.1461632409746958</v>
      </c>
      <c r="BW28" s="69">
        <f>'RD T1'!E230</f>
        <v>2.0884840184057394</v>
      </c>
      <c r="BX28" s="69">
        <f t="shared" si="45"/>
        <v>0.94232077743104359</v>
      </c>
      <c r="BZ28" t="str">
        <f t="shared" si="46"/>
        <v>71 Sales occupations</v>
      </c>
      <c r="CA28" s="69">
        <v>4.1180570538406922</v>
      </c>
      <c r="CB28" s="69">
        <v>3.9909725734620913</v>
      </c>
      <c r="CC28" s="69">
        <v>3.5126984642964811</v>
      </c>
      <c r="CD28" s="69">
        <v>3.0943787099824798</v>
      </c>
      <c r="CE28" s="69">
        <v>1.3220568872873566</v>
      </c>
      <c r="CF28" s="69"/>
      <c r="CG28" s="69">
        <f t="shared" si="47"/>
        <v>-2.1906415770091243</v>
      </c>
      <c r="CH28" s="69">
        <f>'RD T1'!E259</f>
        <v>0.85495229227031655</v>
      </c>
      <c r="CI28" s="69">
        <f t="shared" si="48"/>
        <v>-1.3356892847388078</v>
      </c>
      <c r="CK28" t="str">
        <f t="shared" si="49"/>
        <v>71 Sales occupations</v>
      </c>
      <c r="CL28" s="69">
        <v>1.3685758557097443</v>
      </c>
      <c r="CM28" s="69">
        <v>1.3998712975805985</v>
      </c>
      <c r="CN28" s="69">
        <v>1.2507658792817389</v>
      </c>
      <c r="CO28" s="69">
        <v>1.1234338233500216</v>
      </c>
      <c r="CP28" s="69">
        <v>0.9347164377932371</v>
      </c>
      <c r="CQ28" s="69"/>
      <c r="CR28" s="69">
        <f t="shared" si="50"/>
        <v>-0.31604944148850178</v>
      </c>
      <c r="CS28" s="69">
        <f>'RD T1'!E288</f>
        <v>0.26052854491457278</v>
      </c>
      <c r="CT28" s="69">
        <f t="shared" si="51"/>
        <v>-5.5520896573929002E-2</v>
      </c>
    </row>
    <row r="29" spans="1:98" x14ac:dyDescent="0.2">
      <c r="A29" s="10" t="str">
        <f>name!D25</f>
        <v>72 Customer service occupations</v>
      </c>
      <c r="B29" s="69">
        <v>1.9776546926478508E-2</v>
      </c>
      <c r="C29" s="69">
        <v>2.2907154515703371E-2</v>
      </c>
      <c r="D29" s="69">
        <v>2.6599223109835209E-2</v>
      </c>
      <c r="E29" s="69">
        <v>3.6021627065862857E-2</v>
      </c>
      <c r="F29" s="69">
        <v>4.8066768254147789E-2</v>
      </c>
      <c r="G29" s="11"/>
      <c r="H29" s="69">
        <f>F29-D29</f>
        <v>2.146754514431258E-2</v>
      </c>
      <c r="I29" s="69">
        <f>'RD T1'!E57</f>
        <v>1.7202554402321324E-2</v>
      </c>
      <c r="J29" s="69">
        <f t="shared" si="27"/>
        <v>3.8670099546633904E-2</v>
      </c>
      <c r="L29" t="str">
        <f t="shared" si="28"/>
        <v>72 Customer service occupations</v>
      </c>
      <c r="M29" s="69">
        <v>0.22045009117576322</v>
      </c>
      <c r="N29" s="69">
        <v>0.29237671291178913</v>
      </c>
      <c r="O29" s="69">
        <v>0.30249787351041796</v>
      </c>
      <c r="P29" s="69">
        <v>0.39418856497348231</v>
      </c>
      <c r="Q29" s="69">
        <v>0.52806520655761902</v>
      </c>
      <c r="R29" s="11"/>
      <c r="S29" s="69">
        <f t="shared" si="29"/>
        <v>0.22556733304720106</v>
      </c>
      <c r="T29" s="69">
        <f>'RD T1'!E86</f>
        <v>0.20956901675997705</v>
      </c>
      <c r="U29" s="69">
        <f t="shared" si="30"/>
        <v>0.43513634980717808</v>
      </c>
      <c r="W29" t="str">
        <f t="shared" si="31"/>
        <v>72 Customer service occupations</v>
      </c>
      <c r="X29" s="69">
        <v>0.91203142275047711</v>
      </c>
      <c r="Y29" s="69">
        <v>1.1109706082175304</v>
      </c>
      <c r="Z29" s="69">
        <v>1.1278285568946906</v>
      </c>
      <c r="AA29" s="69">
        <v>1.3472605633213923</v>
      </c>
      <c r="AB29" s="69">
        <v>1.7629600732724329</v>
      </c>
      <c r="AC29" s="69"/>
      <c r="AD29" s="69">
        <f t="shared" si="32"/>
        <v>0.63513151637774223</v>
      </c>
      <c r="AE29" s="69">
        <f>'RD T1'!E115</f>
        <v>0.73769116126349232</v>
      </c>
      <c r="AF29" s="69">
        <f t="shared" si="33"/>
        <v>1.3728226776412344</v>
      </c>
      <c r="AH29" t="str">
        <f t="shared" si="34"/>
        <v>72 Customer service occupations</v>
      </c>
      <c r="AI29" s="69">
        <v>0.29010699885910257</v>
      </c>
      <c r="AJ29" s="69">
        <v>0.36602684769354371</v>
      </c>
      <c r="AK29" s="69">
        <v>0.39913594779806261</v>
      </c>
      <c r="AL29" s="69">
        <v>0.4657695193851959</v>
      </c>
      <c r="AM29" s="69">
        <v>0.56776803458350911</v>
      </c>
      <c r="AN29" s="69"/>
      <c r="AO29" s="69">
        <f t="shared" si="35"/>
        <v>0.1686320867854465</v>
      </c>
      <c r="AP29" s="69">
        <f>'RD T1'!E144</f>
        <v>0.26720733491717469</v>
      </c>
      <c r="AQ29" s="69">
        <f t="shared" si="36"/>
        <v>0.43583942170262119</v>
      </c>
      <c r="AS29" t="str">
        <f t="shared" si="37"/>
        <v>72 Customer service occupations</v>
      </c>
      <c r="AT29" s="69">
        <v>0.33152719548487763</v>
      </c>
      <c r="AU29" s="69">
        <v>0.40408502314193562</v>
      </c>
      <c r="AV29" s="69">
        <v>0.40849111727074455</v>
      </c>
      <c r="AW29" s="69">
        <v>0.46047641354901192</v>
      </c>
      <c r="AX29" s="69">
        <v>0.52803586828816262</v>
      </c>
      <c r="AY29" s="69"/>
      <c r="AZ29" s="69">
        <f t="shared" si="38"/>
        <v>0.11954475101741807</v>
      </c>
      <c r="BA29" s="69">
        <f>'RD T1'!E173</f>
        <v>0.23588878661600346</v>
      </c>
      <c r="BB29" s="69">
        <f t="shared" si="39"/>
        <v>0.35543353763342156</v>
      </c>
      <c r="BD29" t="str">
        <f t="shared" si="40"/>
        <v>72 Customer service occupations</v>
      </c>
      <c r="BE29" s="69">
        <v>1.3019469597163467</v>
      </c>
      <c r="BF29" s="69">
        <v>1.3823093203640611</v>
      </c>
      <c r="BG29" s="69">
        <v>1.4724428718258045</v>
      </c>
      <c r="BH29" s="69">
        <v>1.5290989783527622</v>
      </c>
      <c r="BI29" s="69">
        <v>1.6539857794907371</v>
      </c>
      <c r="BJ29" s="69"/>
      <c r="BK29" s="69">
        <f t="shared" si="41"/>
        <v>0.18154290766493264</v>
      </c>
      <c r="BL29" s="69">
        <f>'RD T1'!E202</f>
        <v>0.70183775688870276</v>
      </c>
      <c r="BM29" s="69">
        <f t="shared" si="42"/>
        <v>0.8833806645536354</v>
      </c>
      <c r="BO29" t="str">
        <f t="shared" si="43"/>
        <v>72 Customer service occupations</v>
      </c>
      <c r="BP29" s="69">
        <v>1.3965028804211472</v>
      </c>
      <c r="BQ29" s="69">
        <v>1.4800184480962613</v>
      </c>
      <c r="BR29" s="69">
        <v>1.4316260081027579</v>
      </c>
      <c r="BS29" s="69">
        <v>1.538739506037375</v>
      </c>
      <c r="BT29" s="69">
        <v>1.4551387475653452</v>
      </c>
      <c r="BU29" s="69"/>
      <c r="BV29" s="69">
        <f t="shared" si="44"/>
        <v>2.3512739462587362E-2</v>
      </c>
      <c r="BW29" s="69">
        <f>'RD T1'!E231</f>
        <v>0.67449103905826113</v>
      </c>
      <c r="BX29" s="69">
        <f t="shared" si="45"/>
        <v>0.69800377852084849</v>
      </c>
      <c r="BZ29" t="str">
        <f t="shared" si="46"/>
        <v>72 Customer service occupations</v>
      </c>
      <c r="CA29" s="69">
        <v>0.71207841109767089</v>
      </c>
      <c r="CB29" s="69">
        <v>0.70904838023267425</v>
      </c>
      <c r="CC29" s="69">
        <v>0.63645304431702276</v>
      </c>
      <c r="CD29" s="69">
        <v>0.65002592337678089</v>
      </c>
      <c r="CE29" s="69">
        <v>0.59953018920256229</v>
      </c>
      <c r="CF29" s="69"/>
      <c r="CG29" s="69">
        <f t="shared" si="47"/>
        <v>-3.6922855114460473E-2</v>
      </c>
      <c r="CH29" s="69">
        <f>'RD T1'!E260</f>
        <v>0.20561015675213384</v>
      </c>
      <c r="CI29" s="69">
        <f t="shared" si="48"/>
        <v>0.16868730163767337</v>
      </c>
      <c r="CK29" t="str">
        <f t="shared" si="49"/>
        <v>72 Customer service occupations</v>
      </c>
      <c r="CL29" s="69">
        <v>0.17151316579785345</v>
      </c>
      <c r="CM29" s="69">
        <v>0.24489599059872622</v>
      </c>
      <c r="CN29" s="69">
        <v>0.24298150365315205</v>
      </c>
      <c r="CO29" s="69">
        <v>0.34030091719848959</v>
      </c>
      <c r="CP29" s="69">
        <v>0.45807853105372359</v>
      </c>
      <c r="CQ29" s="69"/>
      <c r="CR29" s="69">
        <f t="shared" si="50"/>
        <v>0.21509702740057154</v>
      </c>
      <c r="CS29" s="69">
        <f>'RD T1'!E289</f>
        <v>0.10659094177314982</v>
      </c>
      <c r="CT29" s="69">
        <f t="shared" si="51"/>
        <v>0.32168796917372133</v>
      </c>
    </row>
    <row r="30" spans="1:98" x14ac:dyDescent="0.2">
      <c r="A30" s="10" t="str">
        <f>name!D26</f>
        <v>81 Process, plant and machine operatives</v>
      </c>
      <c r="B30" s="69">
        <v>1.5602413424469695E-2</v>
      </c>
      <c r="C30" s="69">
        <v>2.0679127269305889E-2</v>
      </c>
      <c r="D30" s="69">
        <v>1.9322171124466683E-2</v>
      </c>
      <c r="E30" s="69">
        <v>2.4319558930685492E-2</v>
      </c>
      <c r="F30" s="69">
        <v>3.4986613294618746E-2</v>
      </c>
      <c r="G30" s="11"/>
      <c r="H30" s="69">
        <f t="shared" si="26"/>
        <v>1.5664442170152063E-2</v>
      </c>
      <c r="I30" s="69">
        <f>'RD T1'!E58</f>
        <v>1.3751565841260964E-2</v>
      </c>
      <c r="J30" s="69">
        <f t="shared" si="27"/>
        <v>2.9416008011413027E-2</v>
      </c>
      <c r="L30" t="str">
        <f t="shared" si="28"/>
        <v>81 Process, plant and machine operatives</v>
      </c>
      <c r="M30" s="69">
        <v>7.9708201284624441E-2</v>
      </c>
      <c r="N30" s="69">
        <v>0.10645905634774043</v>
      </c>
      <c r="O30" s="69">
        <v>0.10717483836189369</v>
      </c>
      <c r="P30" s="69">
        <v>0.15216491924955808</v>
      </c>
      <c r="Q30" s="69">
        <v>0.23686868614373718</v>
      </c>
      <c r="R30" s="11"/>
      <c r="S30" s="69">
        <f t="shared" si="29"/>
        <v>0.12969384778184351</v>
      </c>
      <c r="T30" s="69">
        <f>'RD T1'!E87</f>
        <v>8.2165485313434289E-2</v>
      </c>
      <c r="U30" s="69">
        <f t="shared" si="30"/>
        <v>0.2118593330952778</v>
      </c>
      <c r="W30" t="str">
        <f t="shared" si="31"/>
        <v>81 Process, plant and machine operatives</v>
      </c>
      <c r="X30" s="69">
        <v>0.25058195100991204</v>
      </c>
      <c r="Y30" s="69">
        <v>0.27394761430080722</v>
      </c>
      <c r="Z30" s="69">
        <v>0.25218496900291121</v>
      </c>
      <c r="AA30" s="69">
        <v>0.36399769815184324</v>
      </c>
      <c r="AB30" s="69">
        <v>0.54439697814064381</v>
      </c>
      <c r="AC30" s="69"/>
      <c r="AD30" s="69">
        <f t="shared" si="32"/>
        <v>0.2922120091377326</v>
      </c>
      <c r="AE30" s="69">
        <f>'RD T1'!E116</f>
        <v>0.20023314820173568</v>
      </c>
      <c r="AF30" s="69">
        <f t="shared" si="33"/>
        <v>0.49244515733946825</v>
      </c>
      <c r="AH30" t="str">
        <f t="shared" si="34"/>
        <v>81 Process, plant and machine operatives</v>
      </c>
      <c r="AI30" s="69">
        <v>0.10610850498909963</v>
      </c>
      <c r="AJ30" s="69">
        <v>0.12817872226364577</v>
      </c>
      <c r="AK30" s="69">
        <v>0.12103882906809924</v>
      </c>
      <c r="AL30" s="69">
        <v>0.16909467890851798</v>
      </c>
      <c r="AM30" s="69">
        <v>0.2640086265757311</v>
      </c>
      <c r="AN30" s="69"/>
      <c r="AO30" s="69">
        <f t="shared" si="35"/>
        <v>0.14296979750763186</v>
      </c>
      <c r="AP30" s="69">
        <f>'RD T1'!E145</f>
        <v>9.4495747424573215E-2</v>
      </c>
      <c r="AQ30" s="69">
        <f t="shared" si="36"/>
        <v>0.23746554493220506</v>
      </c>
      <c r="AS30" t="str">
        <f t="shared" si="37"/>
        <v>81 Process, plant and machine operatives</v>
      </c>
      <c r="AT30" s="69">
        <v>0.24644883993942185</v>
      </c>
      <c r="AU30" s="69">
        <v>0.28963099461614406</v>
      </c>
      <c r="AV30" s="69">
        <v>0.26787493957694286</v>
      </c>
      <c r="AW30" s="69">
        <v>0.31980045289294351</v>
      </c>
      <c r="AX30" s="69">
        <v>0.40506945409067613</v>
      </c>
      <c r="AY30" s="69"/>
      <c r="AZ30" s="69">
        <f t="shared" si="38"/>
        <v>0.13719451451373327</v>
      </c>
      <c r="BA30" s="69">
        <f>'RD T1'!E174</f>
        <v>0.16481248032617635</v>
      </c>
      <c r="BB30" s="69">
        <f t="shared" si="39"/>
        <v>0.30200699483990961</v>
      </c>
      <c r="BD30" t="str">
        <f t="shared" si="40"/>
        <v>81 Process, plant and machine operatives</v>
      </c>
      <c r="BE30" s="69">
        <v>1.4579998720005676</v>
      </c>
      <c r="BF30" s="69">
        <v>1.5419329554127068</v>
      </c>
      <c r="BG30" s="69">
        <v>1.4804937537233016</v>
      </c>
      <c r="BH30" s="69">
        <v>1.6567127922517937</v>
      </c>
      <c r="BI30" s="69">
        <v>1.8145633822436713</v>
      </c>
      <c r="BJ30" s="69"/>
      <c r="BK30" s="69">
        <f t="shared" si="41"/>
        <v>0.3340696285203697</v>
      </c>
      <c r="BL30" s="69">
        <f>'RD T1'!E203</f>
        <v>0.6180606098065502</v>
      </c>
      <c r="BM30" s="69">
        <f t="shared" si="42"/>
        <v>0.9521302383269199</v>
      </c>
      <c r="BO30" t="str">
        <f t="shared" si="43"/>
        <v>81 Process, plant and machine operatives</v>
      </c>
      <c r="BP30" s="69">
        <v>1.752869046010501</v>
      </c>
      <c r="BQ30" s="69">
        <v>2.0682848870761696</v>
      </c>
      <c r="BR30" s="69">
        <v>1.6938079224992144</v>
      </c>
      <c r="BS30" s="69">
        <v>1.8746814020590106</v>
      </c>
      <c r="BT30" s="69">
        <v>1.7080182963579562</v>
      </c>
      <c r="BU30" s="69"/>
      <c r="BV30" s="69">
        <f t="shared" si="44"/>
        <v>1.4210373858741798E-2</v>
      </c>
      <c r="BW30" s="69">
        <f>'RD T1'!E232</f>
        <v>0.68646738287266373</v>
      </c>
      <c r="BX30" s="69">
        <f t="shared" si="45"/>
        <v>0.70067775673140553</v>
      </c>
      <c r="BZ30" t="str">
        <f t="shared" si="46"/>
        <v>81 Process, plant and machine operatives</v>
      </c>
      <c r="CA30" s="69">
        <v>1.584357573778767</v>
      </c>
      <c r="CB30" s="69">
        <v>1.4472585282444324</v>
      </c>
      <c r="CC30" s="69">
        <v>1.2339868295906991</v>
      </c>
      <c r="CD30" s="69">
        <v>1.1630764326165182</v>
      </c>
      <c r="CE30" s="69">
        <v>0.48795265398915144</v>
      </c>
      <c r="CF30" s="69"/>
      <c r="CG30" s="69">
        <f t="shared" si="47"/>
        <v>-0.74603417560154761</v>
      </c>
      <c r="CH30" s="69">
        <f>'RD T1'!E261</f>
        <v>0.3079381518385737</v>
      </c>
      <c r="CI30" s="69">
        <f t="shared" si="48"/>
        <v>-0.43809602376297391</v>
      </c>
      <c r="CK30" t="str">
        <f t="shared" si="49"/>
        <v>81 Process, plant and machine operatives</v>
      </c>
      <c r="CL30" s="69">
        <v>0.5959521337085999</v>
      </c>
      <c r="CM30" s="69">
        <v>0.54279153593227969</v>
      </c>
      <c r="CN30" s="69">
        <v>0.42870761731516011</v>
      </c>
      <c r="CO30" s="69">
        <v>0.22872031060959913</v>
      </c>
      <c r="CP30" s="69">
        <v>0.14277175659789432</v>
      </c>
      <c r="CQ30" s="69"/>
      <c r="CR30" s="69">
        <f t="shared" si="50"/>
        <v>-0.28593586071726579</v>
      </c>
      <c r="CS30" s="69">
        <f>'RD T1'!E290</f>
        <v>5.0716144091018309E-2</v>
      </c>
      <c r="CT30" s="69">
        <f t="shared" si="51"/>
        <v>-0.23521971662624747</v>
      </c>
    </row>
    <row r="31" spans="1:98" x14ac:dyDescent="0.2">
      <c r="A31" s="10" t="str">
        <f>name!D27</f>
        <v>82 Transport and mobile machine drivers and operatives</v>
      </c>
      <c r="B31" s="69">
        <v>2.4841535077403963E-2</v>
      </c>
      <c r="C31" s="69">
        <v>3.5061739272512736E-2</v>
      </c>
      <c r="D31" s="69">
        <v>3.1289125139973846E-2</v>
      </c>
      <c r="E31" s="69">
        <v>3.9376189869211507E-2</v>
      </c>
      <c r="F31" s="69">
        <v>5.4068338338106037E-2</v>
      </c>
      <c r="G31" s="11"/>
      <c r="H31" s="69">
        <f t="shared" si="26"/>
        <v>2.2779213198132191E-2</v>
      </c>
      <c r="I31" s="69">
        <f>'RD T1'!E59</f>
        <v>2.8450225304962891E-2</v>
      </c>
      <c r="J31" s="69">
        <f t="shared" si="27"/>
        <v>5.1229438503095082E-2</v>
      </c>
      <c r="L31" t="str">
        <f t="shared" si="28"/>
        <v>82 Transport and mobile machine drivers and operatives</v>
      </c>
      <c r="M31" s="69">
        <v>0.2025062622679743</v>
      </c>
      <c r="N31" s="69">
        <v>0.29960140425180543</v>
      </c>
      <c r="O31" s="69">
        <v>0.28721295306475814</v>
      </c>
      <c r="P31" s="69">
        <v>0.33254461277368047</v>
      </c>
      <c r="Q31" s="69">
        <v>0.46363960403557464</v>
      </c>
      <c r="R31" s="11"/>
      <c r="S31" s="69">
        <f t="shared" si="29"/>
        <v>0.1764266509708165</v>
      </c>
      <c r="T31" s="69">
        <f>'RD T1'!E88</f>
        <v>0.23693858894355502</v>
      </c>
      <c r="U31" s="69">
        <f t="shared" si="30"/>
        <v>0.41336523991437152</v>
      </c>
      <c r="W31" t="str">
        <f t="shared" si="31"/>
        <v>82 Transport and mobile machine drivers and operatives</v>
      </c>
      <c r="X31" s="69">
        <v>0.6230103717822385</v>
      </c>
      <c r="Y31" s="69">
        <v>0.83638740984081905</v>
      </c>
      <c r="Z31" s="69">
        <v>0.73530733546053961</v>
      </c>
      <c r="AA31" s="69">
        <v>0.81177751981326085</v>
      </c>
      <c r="AB31" s="69">
        <v>1.1005313287860958</v>
      </c>
      <c r="AC31" s="69"/>
      <c r="AD31" s="69">
        <f t="shared" si="32"/>
        <v>0.36522399332555622</v>
      </c>
      <c r="AE31" s="69">
        <f>'RD T1'!E117</f>
        <v>0.59762441796584787</v>
      </c>
      <c r="AF31" s="69">
        <f t="shared" si="33"/>
        <v>0.96284841129140408</v>
      </c>
      <c r="AH31" t="str">
        <f t="shared" si="34"/>
        <v>82 Transport and mobile machine drivers and operatives</v>
      </c>
      <c r="AI31" s="69">
        <v>0.26883354842998303</v>
      </c>
      <c r="AJ31" s="69">
        <v>0.36740573018922179</v>
      </c>
      <c r="AK31" s="69">
        <v>0.33001683997726422</v>
      </c>
      <c r="AL31" s="69">
        <v>0.36725868617065421</v>
      </c>
      <c r="AM31" s="69">
        <v>0.45030351593356033</v>
      </c>
      <c r="AN31" s="69"/>
      <c r="AO31" s="69">
        <f t="shared" si="35"/>
        <v>0.12028667595629611</v>
      </c>
      <c r="AP31" s="69">
        <f>'RD T1'!E146</f>
        <v>0.26227429725302742</v>
      </c>
      <c r="AQ31" s="69">
        <f t="shared" si="36"/>
        <v>0.38256097320932353</v>
      </c>
      <c r="AS31" t="str">
        <f t="shared" si="37"/>
        <v>82 Transport and mobile machine drivers and operatives</v>
      </c>
      <c r="AT31" s="69">
        <v>0.47202101642902805</v>
      </c>
      <c r="AU31" s="69">
        <v>0.62871578753164015</v>
      </c>
      <c r="AV31" s="69">
        <v>0.59599201731722307</v>
      </c>
      <c r="AW31" s="69">
        <v>0.6221404380783806</v>
      </c>
      <c r="AX31" s="69">
        <v>0.72749933628419006</v>
      </c>
      <c r="AY31" s="69"/>
      <c r="AZ31" s="69">
        <f t="shared" si="38"/>
        <v>0.13150731896696699</v>
      </c>
      <c r="BA31" s="69">
        <f>'RD T1'!E175</f>
        <v>0.44430544478536288</v>
      </c>
      <c r="BB31" s="69">
        <f t="shared" si="39"/>
        <v>0.57581276375232981</v>
      </c>
      <c r="BD31" t="str">
        <f t="shared" si="40"/>
        <v>82 Transport and mobile machine drivers and operatives</v>
      </c>
      <c r="BE31" s="69">
        <v>2.4103910049931003</v>
      </c>
      <c r="BF31" s="69">
        <v>2.6818909374771946</v>
      </c>
      <c r="BG31" s="69">
        <v>2.5216838622580675</v>
      </c>
      <c r="BH31" s="69">
        <v>2.6799543160907433</v>
      </c>
      <c r="BI31" s="69">
        <v>2.991025504817479</v>
      </c>
      <c r="BJ31" s="69"/>
      <c r="BK31" s="69">
        <f t="shared" si="41"/>
        <v>0.46934164255941146</v>
      </c>
      <c r="BL31" s="69">
        <f>'RD T1'!E204</f>
        <v>1.4040781117668881</v>
      </c>
      <c r="BM31" s="69">
        <f t="shared" si="42"/>
        <v>1.8734197543262996</v>
      </c>
      <c r="BO31" t="str">
        <f t="shared" si="43"/>
        <v>82 Transport and mobile machine drivers and operatives</v>
      </c>
      <c r="BP31" s="69">
        <v>3.3238000659243196</v>
      </c>
      <c r="BQ31" s="69">
        <v>4.0558346797314142</v>
      </c>
      <c r="BR31" s="69">
        <v>3.1516899873236746</v>
      </c>
      <c r="BS31" s="69">
        <v>3.2029371403913474</v>
      </c>
      <c r="BT31" s="69">
        <v>2.9807939733437241</v>
      </c>
      <c r="BU31" s="69"/>
      <c r="BV31" s="69">
        <f t="shared" si="44"/>
        <v>-0.17089601397995047</v>
      </c>
      <c r="BW31" s="69">
        <f>'RD T1'!E233</f>
        <v>1.6688055948149558</v>
      </c>
      <c r="BX31" s="69">
        <f t="shared" si="45"/>
        <v>1.4979095808350054</v>
      </c>
      <c r="BZ31" t="str">
        <f t="shared" si="46"/>
        <v>82 Transport and mobile machine drivers and operatives</v>
      </c>
      <c r="CA31" s="69">
        <v>3.3967919073684585</v>
      </c>
      <c r="CB31" s="69">
        <v>3.2741313134783048</v>
      </c>
      <c r="CC31" s="69">
        <v>2.5463536244688485</v>
      </c>
      <c r="CD31" s="69">
        <v>2.3708872960463641</v>
      </c>
      <c r="CE31" s="69">
        <v>1.7563273917256224</v>
      </c>
      <c r="CF31" s="69"/>
      <c r="CG31" s="69">
        <f t="shared" si="47"/>
        <v>-0.79002623274322614</v>
      </c>
      <c r="CH31" s="69">
        <f>'RD T1'!E262</f>
        <v>0.98500859528098739</v>
      </c>
      <c r="CI31" s="69">
        <f t="shared" si="48"/>
        <v>0.19498236253776124</v>
      </c>
      <c r="CK31" t="str">
        <f t="shared" si="49"/>
        <v>82 Transport and mobile machine drivers and operatives</v>
      </c>
      <c r="CL31" s="69">
        <v>1.1323184257058347</v>
      </c>
      <c r="CM31" s="69">
        <v>1.4244327626655626</v>
      </c>
      <c r="CN31" s="69">
        <v>1.1325984877694963</v>
      </c>
      <c r="CO31" s="69">
        <v>1.1329572698451107</v>
      </c>
      <c r="CP31" s="69">
        <v>0.89779148333623471</v>
      </c>
      <c r="CQ31" s="69"/>
      <c r="CR31" s="69">
        <f t="shared" si="50"/>
        <v>-0.23480700443326163</v>
      </c>
      <c r="CS31" s="69">
        <f>'RD T1'!E291</f>
        <v>0.393210993275592</v>
      </c>
      <c r="CT31" s="69">
        <f t="shared" si="51"/>
        <v>0.15840398884233037</v>
      </c>
    </row>
    <row r="32" spans="1:98" x14ac:dyDescent="0.2">
      <c r="A32" s="10" t="str">
        <f>name!D28</f>
        <v>91 Elementary trades and related occupations</v>
      </c>
      <c r="B32" s="69">
        <v>4.0802382677824399E-4</v>
      </c>
      <c r="C32" s="69">
        <v>3.3884397083118218E-4</v>
      </c>
      <c r="D32" s="69">
        <v>3.3604905226705938E-4</v>
      </c>
      <c r="E32" s="69">
        <v>1.3560937670929821E-3</v>
      </c>
      <c r="F32" s="69">
        <v>2.0937811454981928E-3</v>
      </c>
      <c r="G32" s="11"/>
      <c r="H32" s="69">
        <f t="shared" si="26"/>
        <v>1.7577320932311334E-3</v>
      </c>
      <c r="I32" s="69">
        <f>'RD T1'!E60</f>
        <v>1.0583574065761911E-3</v>
      </c>
      <c r="J32" s="69">
        <f t="shared" si="27"/>
        <v>2.8160894998073248E-3</v>
      </c>
      <c r="L32" t="str">
        <f t="shared" si="28"/>
        <v>91 Elementary trades and related occupations</v>
      </c>
      <c r="M32" s="69">
        <v>5.1078024272899314E-2</v>
      </c>
      <c r="N32" s="69">
        <v>6.5372431511994733E-2</v>
      </c>
      <c r="O32" s="69">
        <v>5.9482807572228381E-2</v>
      </c>
      <c r="P32" s="69">
        <v>0.12089661300448999</v>
      </c>
      <c r="Q32" s="69">
        <v>0.19901543041408651</v>
      </c>
      <c r="R32" s="11"/>
      <c r="S32" s="69">
        <f t="shared" si="29"/>
        <v>0.13953262284185813</v>
      </c>
      <c r="T32" s="69">
        <f>'RD T1'!E89</f>
        <v>7.5712003067314182E-2</v>
      </c>
      <c r="U32" s="69">
        <f t="shared" si="30"/>
        <v>0.21524462590917232</v>
      </c>
      <c r="W32" t="str">
        <f t="shared" si="31"/>
        <v>91 Elementary trades and related occupations</v>
      </c>
      <c r="X32" s="69">
        <v>0.21070754652295101</v>
      </c>
      <c r="Y32" s="69">
        <v>0.2297445167446818</v>
      </c>
      <c r="Z32" s="69">
        <v>0.20041287103902256</v>
      </c>
      <c r="AA32" s="69">
        <v>0.52246242577052637</v>
      </c>
      <c r="AB32" s="69">
        <v>0.76267246970742353</v>
      </c>
      <c r="AC32" s="69"/>
      <c r="AD32" s="69">
        <f t="shared" si="32"/>
        <v>0.56225959866840092</v>
      </c>
      <c r="AE32" s="69">
        <f>'RD T1'!E118</f>
        <v>0.3599258881365292</v>
      </c>
      <c r="AF32" s="69">
        <f t="shared" si="33"/>
        <v>0.92218548680493018</v>
      </c>
      <c r="AH32" t="str">
        <f t="shared" si="34"/>
        <v>91 Elementary trades and related occupations</v>
      </c>
      <c r="AI32" s="69">
        <v>0.15797904051311021</v>
      </c>
      <c r="AJ32" s="69">
        <v>0.18138564273940708</v>
      </c>
      <c r="AK32" s="69">
        <v>0.14792564758074717</v>
      </c>
      <c r="AL32" s="69">
        <v>0.35129138418489281</v>
      </c>
      <c r="AM32" s="69">
        <v>0.51494306657142963</v>
      </c>
      <c r="AN32" s="69"/>
      <c r="AO32" s="69">
        <f t="shared" si="35"/>
        <v>0.36701741899068246</v>
      </c>
      <c r="AP32" s="69">
        <f>'RD T1'!E147</f>
        <v>0.23781481334347382</v>
      </c>
      <c r="AQ32" s="69">
        <f t="shared" si="36"/>
        <v>0.60483223233415628</v>
      </c>
      <c r="AS32" t="str">
        <f t="shared" si="37"/>
        <v>91 Elementary trades and related occupations</v>
      </c>
      <c r="AT32" s="69">
        <v>0.17866295569660132</v>
      </c>
      <c r="AU32" s="69">
        <v>0.18362294333385673</v>
      </c>
      <c r="AV32" s="69">
        <v>0.18176639385421281</v>
      </c>
      <c r="AW32" s="69">
        <v>0.42415707608864645</v>
      </c>
      <c r="AX32" s="69">
        <v>0.57858747183732329</v>
      </c>
      <c r="AY32" s="69"/>
      <c r="AZ32" s="69">
        <f t="shared" si="38"/>
        <v>0.3968210779831105</v>
      </c>
      <c r="BA32" s="69">
        <f>'RD T1'!E176</f>
        <v>0.26044172448407199</v>
      </c>
      <c r="BB32" s="69">
        <f t="shared" si="39"/>
        <v>0.65726280246718249</v>
      </c>
      <c r="BD32" t="str">
        <f t="shared" si="40"/>
        <v>91 Elementary trades and related occupations</v>
      </c>
      <c r="BE32" s="69">
        <v>0.86965577035916508</v>
      </c>
      <c r="BF32" s="69">
        <v>0.78719866119463699</v>
      </c>
      <c r="BG32" s="69">
        <v>0.76189048980234464</v>
      </c>
      <c r="BH32" s="69">
        <v>1.4093890596581669</v>
      </c>
      <c r="BI32" s="69">
        <v>1.7924248007398775</v>
      </c>
      <c r="BJ32" s="69"/>
      <c r="BK32" s="69">
        <f t="shared" si="41"/>
        <v>1.0305343109375329</v>
      </c>
      <c r="BL32" s="69">
        <f>'RD T1'!E205</f>
        <v>0.66202225140131488</v>
      </c>
      <c r="BM32" s="69">
        <f t="shared" si="42"/>
        <v>1.6925565623388477</v>
      </c>
      <c r="BO32" t="str">
        <f t="shared" si="43"/>
        <v>91 Elementary trades and related occupations</v>
      </c>
      <c r="BP32" s="69">
        <v>1.3188173655284512</v>
      </c>
      <c r="BQ32" s="69">
        <v>1.3196514320720356</v>
      </c>
      <c r="BR32" s="69">
        <v>1.1092316514592344</v>
      </c>
      <c r="BS32" s="69">
        <v>1.9173434740964312</v>
      </c>
      <c r="BT32" s="69">
        <v>2.0138173906469885</v>
      </c>
      <c r="BU32" s="69"/>
      <c r="BV32" s="69">
        <f t="shared" si="44"/>
        <v>0.90458573918775409</v>
      </c>
      <c r="BW32" s="69">
        <f>'RD T1'!E234</f>
        <v>0.74626808512913989</v>
      </c>
      <c r="BX32" s="69">
        <f t="shared" si="45"/>
        <v>1.650853824316894</v>
      </c>
      <c r="BZ32" t="str">
        <f t="shared" si="46"/>
        <v>91 Elementary trades and related occupations</v>
      </c>
      <c r="CA32" s="69">
        <v>1.6743876895983398</v>
      </c>
      <c r="CB32" s="69">
        <v>1.4056146537879748</v>
      </c>
      <c r="CC32" s="69">
        <v>1.1868252054474526</v>
      </c>
      <c r="CD32" s="69">
        <v>1.9485301185510939</v>
      </c>
      <c r="CE32" s="69">
        <v>1.6653501583903143</v>
      </c>
      <c r="CF32" s="69"/>
      <c r="CG32" s="69">
        <f t="shared" si="47"/>
        <v>0.47852495294286168</v>
      </c>
      <c r="CH32" s="69">
        <f>'RD T1'!E263</f>
        <v>0.68419552314987819</v>
      </c>
      <c r="CI32" s="69">
        <f t="shared" si="48"/>
        <v>1.1627204760927399</v>
      </c>
      <c r="CK32" t="str">
        <f t="shared" si="49"/>
        <v>91 Elementary trades and related occupations</v>
      </c>
      <c r="CL32" s="69">
        <v>0.65345308694633453</v>
      </c>
      <c r="CM32" s="69">
        <v>0.5975485116949969</v>
      </c>
      <c r="CN32" s="69">
        <v>0.53618911884344123</v>
      </c>
      <c r="CO32" s="69">
        <v>1.0429616888659825</v>
      </c>
      <c r="CP32" s="69">
        <v>1.1813783545161423</v>
      </c>
      <c r="CQ32" s="69"/>
      <c r="CR32" s="69">
        <f t="shared" si="50"/>
        <v>0.64518923567270103</v>
      </c>
      <c r="CS32" s="69">
        <f>'RD T1'!E292</f>
        <v>0.31394252647483073</v>
      </c>
      <c r="CT32" s="69">
        <f t="shared" si="51"/>
        <v>0.95913176214753171</v>
      </c>
    </row>
    <row r="33" spans="1:98" x14ac:dyDescent="0.2">
      <c r="A33" s="10" t="str">
        <f>name!D29</f>
        <v>92 Elementary administration and service occupations</v>
      </c>
      <c r="B33" s="69">
        <v>2.2612802739392097E-2</v>
      </c>
      <c r="C33" s="69">
        <v>2.8893382730036828E-2</v>
      </c>
      <c r="D33" s="69">
        <v>3.0388326799035574E-2</v>
      </c>
      <c r="E33" s="69">
        <v>3.146857139356482E-2</v>
      </c>
      <c r="F33" s="69">
        <v>3.8749602890570008E-2</v>
      </c>
      <c r="G33" s="11"/>
      <c r="H33" s="69">
        <f t="shared" ref="H33" si="52">F33-D33</f>
        <v>8.3612760915344336E-3</v>
      </c>
      <c r="I33" s="69">
        <f>'RD T1'!E61</f>
        <v>1.9059003394334976E-2</v>
      </c>
      <c r="J33" s="69">
        <f t="shared" ref="J33" si="53">SUM(H33:I33)</f>
        <v>2.7420279485869409E-2</v>
      </c>
      <c r="L33" t="str">
        <f t="shared" ref="L33" si="54">A33</f>
        <v>92 Elementary administration and service occupations</v>
      </c>
      <c r="M33" s="69">
        <v>0.70054107765102069</v>
      </c>
      <c r="N33" s="69">
        <v>0.99539207515870154</v>
      </c>
      <c r="O33" s="69">
        <v>1.0511559819001037</v>
      </c>
      <c r="P33" s="69">
        <v>1.2205832838471367</v>
      </c>
      <c r="Q33" s="69">
        <v>1.7015838936007797</v>
      </c>
      <c r="R33" s="11"/>
      <c r="S33" s="69">
        <f t="shared" ref="S33" si="55">Q33-O33</f>
        <v>0.65042791170067593</v>
      </c>
      <c r="T33" s="69">
        <f>'RD T1'!E90</f>
        <v>0.77854552311466008</v>
      </c>
      <c r="U33" s="69">
        <f t="shared" ref="U33" si="56">SUM(S33:T33)</f>
        <v>1.428973434815336</v>
      </c>
      <c r="W33" t="str">
        <f t="shared" ref="W33" si="57">A33</f>
        <v>92 Elementary administration and service occupations</v>
      </c>
      <c r="X33" s="69">
        <v>2.7057101780470845</v>
      </c>
      <c r="Y33" s="69">
        <v>3.4838763110115285</v>
      </c>
      <c r="Z33" s="69">
        <v>3.359983540583217</v>
      </c>
      <c r="AA33" s="69">
        <v>3.6072832385022608</v>
      </c>
      <c r="AB33" s="69">
        <v>4.6940530360640729</v>
      </c>
      <c r="AC33" s="69"/>
      <c r="AD33" s="69">
        <f t="shared" ref="AD33" si="58">AB33-Z33</f>
        <v>1.3340694954808558</v>
      </c>
      <c r="AE33" s="69">
        <f>'RD T1'!E119</f>
        <v>2.4836868077202316</v>
      </c>
      <c r="AF33" s="69">
        <f t="shared" ref="AF33" si="59">SUM(AD33:AE33)</f>
        <v>3.8177563032010875</v>
      </c>
      <c r="AH33" t="str">
        <f t="shared" ref="AH33" si="60">L33</f>
        <v>92 Elementary administration and service occupations</v>
      </c>
      <c r="AI33" s="69">
        <v>1.3318198184113397</v>
      </c>
      <c r="AJ33" s="69">
        <v>1.7467493926767559</v>
      </c>
      <c r="AK33" s="69">
        <v>1.7072117451778097</v>
      </c>
      <c r="AL33" s="69">
        <v>1.7614988808945047</v>
      </c>
      <c r="AM33" s="69">
        <v>2.268925953666268</v>
      </c>
      <c r="AN33" s="69"/>
      <c r="AO33" s="69">
        <f t="shared" ref="AO33" si="61">AM33-AK33</f>
        <v>0.56171420848845832</v>
      </c>
      <c r="AP33" s="69">
        <f>'RD T1'!E148</f>
        <v>1.1673736782087205</v>
      </c>
      <c r="AQ33" s="69">
        <f t="shared" ref="AQ33" si="62">SUM(AO33:AP33)</f>
        <v>1.7290878866971788</v>
      </c>
      <c r="AS33" t="str">
        <f t="shared" ref="AS33" si="63">W33</f>
        <v>92 Elementary administration and service occupations</v>
      </c>
      <c r="AT33" s="69">
        <v>1.2487000477478927</v>
      </c>
      <c r="AU33" s="69">
        <v>1.5303320264791771</v>
      </c>
      <c r="AV33" s="69">
        <v>1.5576604171832427</v>
      </c>
      <c r="AW33" s="69">
        <v>1.5895592237969942</v>
      </c>
      <c r="AX33" s="69">
        <v>2.0688684599358709</v>
      </c>
      <c r="AY33" s="69"/>
      <c r="AZ33" s="69">
        <f t="shared" ref="AZ33" si="64">AX33-AV33</f>
        <v>0.51120804275262821</v>
      </c>
      <c r="BA33" s="69">
        <f>'RD T1'!E177</f>
        <v>1.0463795502521323</v>
      </c>
      <c r="BB33" s="69">
        <f t="shared" ref="BB33" si="65">SUM(AZ33:BA33)</f>
        <v>1.5575875930047605</v>
      </c>
      <c r="BD33" t="str">
        <f t="shared" ref="BD33" si="66">AH33</f>
        <v>92 Elementary administration and service occupations</v>
      </c>
      <c r="BE33" s="69">
        <v>7.8154512894995847</v>
      </c>
      <c r="BF33" s="69">
        <v>7.4494313729208974</v>
      </c>
      <c r="BG33" s="69">
        <v>7.3934582369866808</v>
      </c>
      <c r="BH33" s="69">
        <v>6.1652178051794646</v>
      </c>
      <c r="BI33" s="69">
        <v>5.7657095438756798</v>
      </c>
      <c r="BJ33" s="69"/>
      <c r="BK33" s="69">
        <f t="shared" ref="BK33" si="67">BI33-BG33</f>
        <v>-1.627748693111001</v>
      </c>
      <c r="BL33" s="69">
        <f>'RD T1'!E206</f>
        <v>3.1004997338217373</v>
      </c>
      <c r="BM33" s="69">
        <f t="shared" ref="BM33" si="68">SUM(BK33:BL33)</f>
        <v>1.4727510407107363</v>
      </c>
      <c r="BO33" t="str">
        <f t="shared" ref="BO33" si="69">AS33</f>
        <v>92 Elementary administration and service occupations</v>
      </c>
      <c r="BP33" s="69">
        <v>11.289458743033308</v>
      </c>
      <c r="BQ33" s="69">
        <v>11.85333861303622</v>
      </c>
      <c r="BR33" s="69">
        <v>10.316798369275643</v>
      </c>
      <c r="BS33" s="69">
        <v>9.5631809818334119</v>
      </c>
      <c r="BT33" s="69">
        <v>8.3997217276872327</v>
      </c>
      <c r="BU33" s="69"/>
      <c r="BV33" s="69">
        <f t="shared" ref="BV33" si="70">BT33-BR33</f>
        <v>-1.9170766415884106</v>
      </c>
      <c r="BW33" s="69">
        <f>'RD T1'!E235</f>
        <v>4.2726701916321401</v>
      </c>
      <c r="BX33" s="69">
        <f t="shared" ref="BX33" si="71">SUM(BV33:BW33)</f>
        <v>2.3555935500437295</v>
      </c>
      <c r="BZ33" t="str">
        <f t="shared" ref="BZ33" si="72">BD33</f>
        <v>92 Elementary administration and service occupations</v>
      </c>
      <c r="CA33" s="69">
        <v>10.079344549546709</v>
      </c>
      <c r="CB33" s="69">
        <v>10.180231455284583</v>
      </c>
      <c r="CC33" s="69">
        <v>8.3159727775134726</v>
      </c>
      <c r="CD33" s="69">
        <v>7.4800166836879294</v>
      </c>
      <c r="CE33" s="69">
        <v>4.9956286901910216</v>
      </c>
      <c r="CF33" s="69"/>
      <c r="CG33" s="69">
        <f t="shared" ref="CG33" si="73">CE33-CC33</f>
        <v>-3.320344087322451</v>
      </c>
      <c r="CH33" s="69">
        <f>'RD T1'!E264</f>
        <v>2.6327350446001088</v>
      </c>
      <c r="CI33" s="69">
        <f t="shared" ref="CI33" si="74">SUM(CG33:CH33)</f>
        <v>-0.68760904272234225</v>
      </c>
      <c r="CK33" t="str">
        <f t="shared" ref="CK33" si="75">BO33</f>
        <v>92 Elementary administration and service occupations</v>
      </c>
      <c r="CL33" s="69">
        <v>3.9769296164369727</v>
      </c>
      <c r="CM33" s="69">
        <v>3.8137723066944709</v>
      </c>
      <c r="CN33" s="69">
        <v>3.1533083223614082</v>
      </c>
      <c r="CO33" s="69">
        <v>2.0282769842638486</v>
      </c>
      <c r="CP33" s="69">
        <v>1.5518942960646149</v>
      </c>
      <c r="CQ33" s="69"/>
      <c r="CR33" s="69">
        <f t="shared" ref="CR33" si="76">CP33-CN33</f>
        <v>-1.6014140262967933</v>
      </c>
      <c r="CS33" s="69">
        <f>'RD T1'!E293</f>
        <v>0.48577563377120253</v>
      </c>
      <c r="CT33" s="69">
        <f t="shared" ref="CT33" si="77">SUM(CR33:CS33)</f>
        <v>-1.1156383925255908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6.4829364102470057</v>
      </c>
      <c r="C35" s="67">
        <f t="shared" ref="C35:F35" si="78">SUM(C8:C33)</f>
        <v>8.0846424679243238</v>
      </c>
      <c r="D35" s="67">
        <f t="shared" si="78"/>
        <v>8.5514838721874007</v>
      </c>
      <c r="E35" s="67">
        <f t="shared" si="78"/>
        <v>9.7882822275540953</v>
      </c>
      <c r="F35" s="67">
        <f t="shared" si="78"/>
        <v>12.353842354114004</v>
      </c>
      <c r="G35" s="11"/>
      <c r="H35" s="67">
        <f>F35-D35</f>
        <v>3.8023584819266034</v>
      </c>
      <c r="I35" s="67">
        <f>SUM(I8:I33)</f>
        <v>5.0792641489655548</v>
      </c>
      <c r="J35" s="67">
        <f>SUM(H35:I35)</f>
        <v>8.8816226308921582</v>
      </c>
      <c r="L35" s="24" t="str">
        <f>A35</f>
        <v>All occupations</v>
      </c>
      <c r="M35" s="67">
        <f>SUM(M8:M33)</f>
        <v>43.997906498789128</v>
      </c>
      <c r="N35" s="67">
        <f t="shared" ref="N35:Q35" si="79">SUM(N8:N33)</f>
        <v>55.706548923814921</v>
      </c>
      <c r="O35" s="67">
        <f t="shared" si="79"/>
        <v>58.871904940955872</v>
      </c>
      <c r="P35" s="67">
        <f t="shared" si="79"/>
        <v>67.879602623078981</v>
      </c>
      <c r="Q35" s="67">
        <f t="shared" si="79"/>
        <v>86.005614984047057</v>
      </c>
      <c r="R35" s="11"/>
      <c r="S35" s="67">
        <f t="shared" si="29"/>
        <v>27.133710043091185</v>
      </c>
      <c r="T35" s="67">
        <f>SUM(T8:T33)</f>
        <v>37.383701595880389</v>
      </c>
      <c r="U35" s="67">
        <f>SUM(S35:T35)</f>
        <v>64.517411638971566</v>
      </c>
      <c r="W35" s="24" t="str">
        <f>A35</f>
        <v>All occupations</v>
      </c>
      <c r="X35" s="67">
        <f>SUM(X8:X33)</f>
        <v>85.692267291958458</v>
      </c>
      <c r="Y35" s="67">
        <f t="shared" ref="Y35:AB35" si="80">SUM(Y8:Y33)</f>
        <v>97.584822020407742</v>
      </c>
      <c r="Z35" s="67">
        <f t="shared" si="80"/>
        <v>95.634834180688983</v>
      </c>
      <c r="AA35" s="67">
        <f t="shared" si="80"/>
        <v>101.81619466138024</v>
      </c>
      <c r="AB35" s="67">
        <f t="shared" si="80"/>
        <v>116.45175032377901</v>
      </c>
      <c r="AC35" s="69"/>
      <c r="AD35" s="67">
        <f t="shared" ref="AD35" si="81">AB35-Z35</f>
        <v>20.816916143090026</v>
      </c>
      <c r="AE35" s="67">
        <f>SUM(AE8:AE33)</f>
        <v>56.907377455066708</v>
      </c>
      <c r="AF35" s="67">
        <f>SUM(AD35:AE35)</f>
        <v>77.724293598156734</v>
      </c>
      <c r="AH35" s="24" t="str">
        <f>L35</f>
        <v>All occupations</v>
      </c>
      <c r="AI35" s="67">
        <f>SUM(AI8:AI33)</f>
        <v>24.036812843825498</v>
      </c>
      <c r="AJ35" s="67">
        <f t="shared" ref="AJ35:AM35" si="82">SUM(AJ8:AJ33)</f>
        <v>25.797925856959285</v>
      </c>
      <c r="AK35" s="67">
        <f t="shared" si="82"/>
        <v>25.317819264401027</v>
      </c>
      <c r="AL35" s="67">
        <f t="shared" si="82"/>
        <v>25.304624265354324</v>
      </c>
      <c r="AM35" s="67">
        <f t="shared" si="82"/>
        <v>28.273796800592226</v>
      </c>
      <c r="AN35" s="69"/>
      <c r="AO35" s="67">
        <f t="shared" ref="AO35" si="83">AM35-AK35</f>
        <v>2.9559775361911989</v>
      </c>
      <c r="AP35" s="67">
        <f>SUM(AP8:AP33)</f>
        <v>13.897358185788672</v>
      </c>
      <c r="AQ35" s="67">
        <f>SUM(AO35:AP35)</f>
        <v>16.853335721979871</v>
      </c>
      <c r="AS35" s="24" t="str">
        <f>W35</f>
        <v>All occupations</v>
      </c>
      <c r="AT35" s="67">
        <f>SUM(AT8:AT33)</f>
        <v>23.117798863522893</v>
      </c>
      <c r="AU35" s="67">
        <f t="shared" ref="AU35:AX35" si="84">SUM(AU8:AU33)</f>
        <v>26.406267811036219</v>
      </c>
      <c r="AV35" s="67">
        <f t="shared" si="84"/>
        <v>26.151393212954471</v>
      </c>
      <c r="AW35" s="67">
        <f t="shared" si="84"/>
        <v>26.862016761144051</v>
      </c>
      <c r="AX35" s="67">
        <f t="shared" si="84"/>
        <v>30.593529076002088</v>
      </c>
      <c r="AY35" s="69"/>
      <c r="AZ35" s="67">
        <f t="shared" ref="AZ35" si="85">AX35-AV35</f>
        <v>4.4421358630476178</v>
      </c>
      <c r="BA35" s="67">
        <f>SUM(BA8:BA33)</f>
        <v>14.54339686510936</v>
      </c>
      <c r="BB35" s="67">
        <f>SUM(AZ35:BA35)</f>
        <v>18.985532728156976</v>
      </c>
      <c r="BD35" s="24" t="str">
        <f>AH35</f>
        <v>All occupations</v>
      </c>
      <c r="BE35" s="67">
        <f>SUM(BE8:BE33)</f>
        <v>80.641207538519637</v>
      </c>
      <c r="BF35" s="67">
        <f t="shared" ref="BF35:BI35" si="86">SUM(BF8:BF33)</f>
        <v>80.944617087265854</v>
      </c>
      <c r="BG35" s="67">
        <f t="shared" si="86"/>
        <v>83.519127166630511</v>
      </c>
      <c r="BH35" s="67">
        <f t="shared" si="86"/>
        <v>82.145805031660828</v>
      </c>
      <c r="BI35" s="67">
        <f t="shared" si="86"/>
        <v>82.396962500539729</v>
      </c>
      <c r="BJ35" s="69"/>
      <c r="BK35" s="67">
        <f t="shared" ref="BK35" si="87">BI35-BG35</f>
        <v>-1.1221646660907822</v>
      </c>
      <c r="BL35" s="67">
        <f>SUM(BL8:BL33)</f>
        <v>37.805690908693812</v>
      </c>
      <c r="BM35" s="67">
        <f>SUM(BK35:BL35)</f>
        <v>36.68352624260303</v>
      </c>
      <c r="BO35" s="24" t="str">
        <f>AS35</f>
        <v>All occupations</v>
      </c>
      <c r="BP35" s="67">
        <f>SUM(BP8:BP33)</f>
        <v>76.193566187208603</v>
      </c>
      <c r="BQ35" s="67">
        <f t="shared" ref="BQ35:BT35" si="88">SUM(BQ8:BQ33)</f>
        <v>77.529929522933855</v>
      </c>
      <c r="BR35" s="67">
        <f t="shared" si="88"/>
        <v>70.378988102847686</v>
      </c>
      <c r="BS35" s="67">
        <f t="shared" si="88"/>
        <v>68.656556202088296</v>
      </c>
      <c r="BT35" s="67">
        <f t="shared" si="88"/>
        <v>58.210120552403211</v>
      </c>
      <c r="BU35" s="69"/>
      <c r="BV35" s="67">
        <f t="shared" ref="BV35" si="89">BT35-BR35</f>
        <v>-12.168867550444475</v>
      </c>
      <c r="BW35" s="67">
        <f>SUM(BW8:BW33)</f>
        <v>28.393755230241812</v>
      </c>
      <c r="BX35" s="67">
        <f>SUM(BV35:BW35)</f>
        <v>16.224887679797337</v>
      </c>
      <c r="BZ35" s="24" t="str">
        <f>BD35</f>
        <v>All occupations</v>
      </c>
      <c r="CA35" s="67">
        <f>SUM(CA8:CA33)</f>
        <v>51.816116389361085</v>
      </c>
      <c r="CB35" s="67">
        <f t="shared" ref="CB35:CE35" si="90">SUM(CB8:CB33)</f>
        <v>49.049353747359149</v>
      </c>
      <c r="CC35" s="67">
        <f t="shared" si="90"/>
        <v>42.117010510895575</v>
      </c>
      <c r="CD35" s="67">
        <f t="shared" si="90"/>
        <v>39.561224461518485</v>
      </c>
      <c r="CE35" s="67">
        <f t="shared" si="90"/>
        <v>26.711531875758102</v>
      </c>
      <c r="CF35" s="69"/>
      <c r="CG35" s="67">
        <f t="shared" ref="CG35" si="91">CE35-CC35</f>
        <v>-15.405478635137474</v>
      </c>
      <c r="CH35" s="67">
        <f>SUM(CH8:CH33)</f>
        <v>13.61916237942401</v>
      </c>
      <c r="CI35" s="67">
        <f>SUM(CG35:CH35)</f>
        <v>-1.786316255713464</v>
      </c>
      <c r="CK35" s="24" t="str">
        <f>BO35</f>
        <v>All occupations</v>
      </c>
      <c r="CL35" s="67">
        <f>SUM(CL8:CL33)</f>
        <v>14.366387976567639</v>
      </c>
      <c r="CM35" s="67">
        <f t="shared" ref="CM35:CP35" si="92">SUM(CM8:CM33)</f>
        <v>15.274892562298733</v>
      </c>
      <c r="CN35" s="67">
        <f t="shared" si="92"/>
        <v>13.215438748438631</v>
      </c>
      <c r="CO35" s="67">
        <f t="shared" si="92"/>
        <v>12.6676937662206</v>
      </c>
      <c r="CP35" s="67">
        <f t="shared" si="92"/>
        <v>12.353851532764564</v>
      </c>
      <c r="CQ35" s="69"/>
      <c r="CR35" s="67">
        <f t="shared" ref="CR35" si="93">CP35-CN35</f>
        <v>-0.86158721567406715</v>
      </c>
      <c r="CS35" s="67">
        <f>SUM(CS8:CS33)</f>
        <v>3.661578673339247</v>
      </c>
      <c r="CT35" s="67">
        <f>SUM(CR35:CS35)</f>
        <v>2.7999914576651799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Oxfordshire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Oxfordshire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Oxfordshire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Oxfordshire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Oxfordshire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Oxfordshire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Oxfordshire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Oxfordshire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Oxfordshire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7.4515790649664169</v>
      </c>
      <c r="C45" s="18">
        <f t="shared" si="104"/>
        <v>7.4608228201529663</v>
      </c>
      <c r="D45" s="18">
        <f t="shared" si="104"/>
        <v>7.9566590356707367</v>
      </c>
      <c r="E45" s="18">
        <f t="shared" si="104"/>
        <v>7.0049704361260501</v>
      </c>
      <c r="F45" s="18">
        <f t="shared" si="104"/>
        <v>7.2691635994219794</v>
      </c>
      <c r="H45" s="68">
        <f t="shared" ref="H45:H70" si="105">IF(D8&gt;0,(H8/D8)*100,0)</f>
        <v>31.981867584038298</v>
      </c>
      <c r="I45" s="69">
        <f t="shared" ref="I45:I70" si="106">IF(D8&gt;0,I8/D8*100,0)</f>
        <v>59.56261781877793</v>
      </c>
      <c r="J45" s="69">
        <f t="shared" ref="J45:J70" si="107">IF(D8&gt;0,(J8/D8)*100,0)</f>
        <v>91.544485402816221</v>
      </c>
      <c r="L45" t="str">
        <f>A45</f>
        <v>11 Corporate managers and directors</v>
      </c>
      <c r="M45" s="18">
        <f t="shared" ref="M45:Q54" si="108">M8/M$35*100</f>
        <v>8.0251238760175987</v>
      </c>
      <c r="N45" s="18">
        <f t="shared" si="108"/>
        <v>8.638789291581892</v>
      </c>
      <c r="O45" s="18">
        <f t="shared" si="108"/>
        <v>8.8465966386526436</v>
      </c>
      <c r="P45" s="18">
        <f t="shared" si="108"/>
        <v>7.7439243400860152</v>
      </c>
      <c r="Q45" s="18">
        <f t="shared" si="108"/>
        <v>7.8724426338687064</v>
      </c>
      <c r="S45" s="68">
        <f t="shared" ref="S45:S70" si="109">IF(O8&gt;0,(S8/O8)*100,0)</f>
        <v>30.002587263514112</v>
      </c>
      <c r="T45" s="69">
        <f t="shared" ref="T45:T70" si="110">IF(O8&gt;0,T8/O8*100,0)</f>
        <v>59.762436660631145</v>
      </c>
      <c r="U45" s="69">
        <f t="shared" ref="U45:U70" si="111">IF(O8&gt;0,(U8/O8)*100,0)</f>
        <v>89.765023924145254</v>
      </c>
      <c r="W45" t="str">
        <f>A45</f>
        <v>11 Corporate managers and directors</v>
      </c>
      <c r="X45" s="18">
        <f t="shared" ref="X45:AB54" si="112">X8/X$35*100</f>
        <v>10.354289587648715</v>
      </c>
      <c r="Y45" s="18">
        <f t="shared" si="112"/>
        <v>11.378229926558035</v>
      </c>
      <c r="Z45" s="18">
        <f t="shared" si="112"/>
        <v>11.172086238828879</v>
      </c>
      <c r="AA45" s="18">
        <f t="shared" si="112"/>
        <v>9.7452390275961935</v>
      </c>
      <c r="AB45" s="18">
        <f t="shared" si="112"/>
        <v>9.7150527727946798</v>
      </c>
      <c r="AD45" s="68">
        <f t="shared" ref="AD45:AD70" si="113">IF(Z8&gt;0,(AD8/Z8)*100,0)</f>
        <v>5.886549434737689</v>
      </c>
      <c r="AE45" s="69">
        <f t="shared" ref="AE45:AE70" si="114">IF(Z8&gt;0,AE8/Z8*100,0)</f>
        <v>56.183110110308476</v>
      </c>
      <c r="AF45" s="69">
        <f t="shared" ref="AF45:AF70" si="115">IF(Z8&gt;0,(AF8/Z8)*100,0)</f>
        <v>62.069659545046164</v>
      </c>
      <c r="AH45" t="str">
        <f>L45</f>
        <v>11 Corporate managers and directors</v>
      </c>
      <c r="AI45" s="18">
        <f t="shared" ref="AI45:AM54" si="116">AI8/AI$35*100</f>
        <v>6.8800092500636163</v>
      </c>
      <c r="AJ45" s="18">
        <f t="shared" si="116"/>
        <v>8.0619952152452541</v>
      </c>
      <c r="AK45" s="18">
        <f t="shared" si="116"/>
        <v>8.3195815385786016</v>
      </c>
      <c r="AL45" s="18">
        <f t="shared" si="116"/>
        <v>7.496664620060745</v>
      </c>
      <c r="AM45" s="18">
        <f t="shared" si="116"/>
        <v>7.4589365922883957</v>
      </c>
      <c r="AO45" s="68">
        <f t="shared" ref="AO45:AO70" si="117">IF(AK8&gt;0,(AO8/AK8)*100,0)</f>
        <v>0.12286536137401124</v>
      </c>
      <c r="AP45" s="69">
        <f t="shared" ref="AP45:AP70" si="118">IF(AK8&gt;0,AP8/AK8*100,0)</f>
        <v>50.075057736801234</v>
      </c>
      <c r="AQ45" s="69">
        <f t="shared" ref="AQ45:AQ70" si="119">IF(AK8&gt;0,(AQ8/AK8)*100,0)</f>
        <v>50.197923098175245</v>
      </c>
      <c r="AS45" t="str">
        <f>W45</f>
        <v>11 Corporate managers and directors</v>
      </c>
      <c r="AT45" s="18">
        <f t="shared" ref="AT45:AX54" si="120">AT8/AT$35*100</f>
        <v>10.787464341262156</v>
      </c>
      <c r="AU45" s="18">
        <f t="shared" si="120"/>
        <v>11.695145413746589</v>
      </c>
      <c r="AV45" s="18">
        <f t="shared" si="120"/>
        <v>11.777037318731026</v>
      </c>
      <c r="AW45" s="18">
        <f t="shared" si="120"/>
        <v>9.9898045218926654</v>
      </c>
      <c r="AX45" s="18">
        <f t="shared" si="120"/>
        <v>9.7883209280138548</v>
      </c>
      <c r="AZ45" s="68">
        <f t="shared" ref="AZ45:AZ70" si="121">IF(AV8&gt;0,(AZ8/AV8)*100,0)</f>
        <v>-2.7685202320699447</v>
      </c>
      <c r="BA45" s="69">
        <f t="shared" ref="BA45:BA70" si="122">IF(AV8&gt;0,BA8/AV8*100,0)</f>
        <v>48.678557247607962</v>
      </c>
      <c r="BB45" s="69">
        <f t="shared" ref="BB45:BB70" si="123">IF(AV8&gt;0,(BB8/AV8)*100,0)</f>
        <v>45.910037015538016</v>
      </c>
      <c r="BD45" t="str">
        <f>AH45</f>
        <v>11 Corporate managers and directors</v>
      </c>
      <c r="BE45" s="18">
        <f t="shared" ref="BE45:BI54" si="124">BE8/BE$35*100</f>
        <v>6.6328718863666678</v>
      </c>
      <c r="BF45" s="18">
        <f t="shared" si="124"/>
        <v>7.3236640011284351</v>
      </c>
      <c r="BG45" s="18">
        <f t="shared" si="124"/>
        <v>7.6499714005023867</v>
      </c>
      <c r="BH45" s="18">
        <f t="shared" si="124"/>
        <v>6.6968348648316356</v>
      </c>
      <c r="BI45" s="18">
        <f t="shared" si="124"/>
        <v>7.1444912234017082</v>
      </c>
      <c r="BK45" s="68">
        <f t="shared" ref="BK45:BK70" si="125">IF(BG8&gt;0,(BK8/BG8)*100,0)</f>
        <v>-7.8624307575004728</v>
      </c>
      <c r="BL45" s="69">
        <f t="shared" ref="BL45:BL70" si="126">IF(BG8&gt;0,BL8/BG8*100,0)</f>
        <v>40.045234996277649</v>
      </c>
      <c r="BM45" s="69">
        <f t="shared" ref="BM45:BM70" si="127">IF(BG8&gt;0,(BM8/BG8)*100,0)</f>
        <v>32.18280423877718</v>
      </c>
      <c r="BO45" t="str">
        <f>AS45</f>
        <v>11 Corporate managers and directors</v>
      </c>
      <c r="BP45" s="18">
        <f t="shared" ref="BP45:BT54" si="128">BP8/BP$35*100</f>
        <v>5.5525784328401206</v>
      </c>
      <c r="BQ45" s="18">
        <f t="shared" si="128"/>
        <v>6.2598982775694045</v>
      </c>
      <c r="BR45" s="18">
        <f t="shared" si="128"/>
        <v>6.4578217707144958</v>
      </c>
      <c r="BS45" s="18">
        <f t="shared" si="128"/>
        <v>5.7064489338266648</v>
      </c>
      <c r="BT45" s="18">
        <f t="shared" si="128"/>
        <v>5.6813651679283206</v>
      </c>
      <c r="BV45" s="68">
        <f t="shared" ref="BV45:BV70" si="129">IF(BR8&gt;0,(BV8/BR8)*100,0)</f>
        <v>-27.235067648740308</v>
      </c>
      <c r="BW45" s="69">
        <f t="shared" ref="BW45:BW70" si="130">IF(BR8&gt;0,BW8/BR8*100,0)</f>
        <v>37.388156179495709</v>
      </c>
      <c r="BX45" s="69">
        <f t="shared" ref="BX45:BX70" si="131">IF(BR8&gt;0,(BX8/BR8)*100,0)</f>
        <v>10.153088530755406</v>
      </c>
      <c r="BZ45" t="str">
        <f>BD45</f>
        <v>11 Corporate managers and directors</v>
      </c>
      <c r="CA45" s="18">
        <f t="shared" ref="CA45:CE54" si="132">CA8/CA$35*100</f>
        <v>5.5150009902297166</v>
      </c>
      <c r="CB45" s="18">
        <f t="shared" si="132"/>
        <v>6.1834797408682531</v>
      </c>
      <c r="CC45" s="18">
        <f t="shared" si="132"/>
        <v>6.99169649287035</v>
      </c>
      <c r="CD45" s="18">
        <f t="shared" si="132"/>
        <v>6.8905457169618431</v>
      </c>
      <c r="CE45" s="18">
        <f t="shared" si="132"/>
        <v>7.888210877153873</v>
      </c>
      <c r="CG45" s="68">
        <f t="shared" ref="CG45:CG70" si="133">IF(CC8&gt;0,(CG8/CC8)*100,0)</f>
        <v>-28.44545860558711</v>
      </c>
      <c r="CH45" s="69">
        <f t="shared" ref="CH45:CH70" si="134">IF(CC8&gt;0,CH8/CC8*100,0)</f>
        <v>37.125515329671153</v>
      </c>
      <c r="CI45" s="69">
        <f t="shared" ref="CI45:CI70" si="135">IF(CC8&gt;0,(CI8/CC8)*100,0)</f>
        <v>8.6800567240840447</v>
      </c>
      <c r="CK45" t="str">
        <f>BO45</f>
        <v>11 Corporate managers and directors</v>
      </c>
      <c r="CL45" s="18">
        <f t="shared" ref="CL45:CP54" si="136">CL8/CL$35*100</f>
        <v>3.1223423179345371</v>
      </c>
      <c r="CM45" s="18">
        <f t="shared" si="136"/>
        <v>3.7984508773575407</v>
      </c>
      <c r="CN45" s="18">
        <f t="shared" si="136"/>
        <v>4.0660269774919566</v>
      </c>
      <c r="CO45" s="18">
        <f t="shared" si="136"/>
        <v>4.7301913506632172</v>
      </c>
      <c r="CP45" s="18">
        <f t="shared" si="136"/>
        <v>6.0695614083872389</v>
      </c>
      <c r="CR45" s="68">
        <f t="shared" ref="CR45:CR70" si="137">IF(CN8&gt;0,(CR8/CN8)*100,0)</f>
        <v>39.542932519308273</v>
      </c>
      <c r="CS45" s="69">
        <f t="shared" ref="CS45:CS70" si="138">IF(CN8&gt;0,CS8/CN8*100,0)</f>
        <v>35.770584707168638</v>
      </c>
      <c r="CT45" s="69">
        <f t="shared" ref="CT45:CT70" si="139">IF(CN8&gt;0,(CT8/CN8)*100,0)</f>
        <v>75.313517226476918</v>
      </c>
    </row>
    <row r="46" spans="1:98" x14ac:dyDescent="0.2">
      <c r="A46" t="str">
        <f t="shared" si="103"/>
        <v>12 Other managers and proprietors</v>
      </c>
      <c r="B46" s="18">
        <f t="shared" si="104"/>
        <v>2.5945264940981674</v>
      </c>
      <c r="C46" s="18">
        <f t="shared" si="104"/>
        <v>2.7353311196245391</v>
      </c>
      <c r="D46" s="18">
        <f t="shared" si="104"/>
        <v>2.5930697834698346</v>
      </c>
      <c r="E46" s="18">
        <f t="shared" si="104"/>
        <v>2.6529015400701437</v>
      </c>
      <c r="F46" s="18">
        <f t="shared" si="104"/>
        <v>2.8402946103277791</v>
      </c>
      <c r="H46" s="68">
        <f t="shared" si="105"/>
        <v>58.237626223860332</v>
      </c>
      <c r="I46" s="69">
        <f t="shared" si="106"/>
        <v>79.704487464643151</v>
      </c>
      <c r="J46" s="69">
        <f t="shared" si="107"/>
        <v>137.9421136885035</v>
      </c>
      <c r="L46" t="str">
        <f t="shared" ref="L46:L69" si="140">A46</f>
        <v>12 Other managers and proprietors</v>
      </c>
      <c r="M46" s="18">
        <f t="shared" si="108"/>
        <v>3.1755753744736279</v>
      </c>
      <c r="N46" s="18">
        <f t="shared" si="108"/>
        <v>3.1942711467446414</v>
      </c>
      <c r="O46" s="18">
        <f t="shared" si="108"/>
        <v>3.2515109686845149</v>
      </c>
      <c r="P46" s="18">
        <f t="shared" si="108"/>
        <v>3.2724386058260668</v>
      </c>
      <c r="Q46" s="18">
        <f t="shared" si="108"/>
        <v>3.5157613407017938</v>
      </c>
      <c r="S46" s="68">
        <f t="shared" si="109"/>
        <v>57.962093135184176</v>
      </c>
      <c r="T46" s="69">
        <f t="shared" si="110"/>
        <v>77.579170003708143</v>
      </c>
      <c r="U46" s="69">
        <f t="shared" si="111"/>
        <v>135.54126313889233</v>
      </c>
      <c r="W46" t="str">
        <f t="shared" ref="W46:W69" si="141">A46</f>
        <v>12 Other managers and proprietors</v>
      </c>
      <c r="X46" s="18">
        <f t="shared" si="112"/>
        <v>3.8980162655082653</v>
      </c>
      <c r="Y46" s="18">
        <f t="shared" si="112"/>
        <v>3.9110471118350718</v>
      </c>
      <c r="Z46" s="18">
        <f t="shared" si="112"/>
        <v>3.8066161545947703</v>
      </c>
      <c r="AA46" s="18">
        <f t="shared" si="112"/>
        <v>3.8283758205274792</v>
      </c>
      <c r="AB46" s="18">
        <f t="shared" si="112"/>
        <v>4.0298984289234427</v>
      </c>
      <c r="AD46" s="68">
        <f t="shared" si="113"/>
        <v>28.909500381228824</v>
      </c>
      <c r="AE46" s="69">
        <f t="shared" si="114"/>
        <v>72.120790438668664</v>
      </c>
      <c r="AF46" s="69">
        <f t="shared" si="115"/>
        <v>101.03029081989749</v>
      </c>
      <c r="AH46" t="str">
        <f t="shared" ref="AH46:AH69" si="142">L46</f>
        <v>12 Other managers and proprietors</v>
      </c>
      <c r="AI46" s="18">
        <f t="shared" si="116"/>
        <v>3.8149545767570259</v>
      </c>
      <c r="AJ46" s="18">
        <f t="shared" si="116"/>
        <v>4.2242035222008942</v>
      </c>
      <c r="AK46" s="18">
        <f t="shared" si="116"/>
        <v>4.4018344625131451</v>
      </c>
      <c r="AL46" s="18">
        <f t="shared" si="116"/>
        <v>4.4403170237581593</v>
      </c>
      <c r="AM46" s="18">
        <f t="shared" si="116"/>
        <v>4.8651634294953272</v>
      </c>
      <c r="AO46" s="68">
        <f t="shared" si="117"/>
        <v>23.430237471654088</v>
      </c>
      <c r="AP46" s="69">
        <f t="shared" si="118"/>
        <v>69.815423946944051</v>
      </c>
      <c r="AQ46" s="69">
        <f t="shared" si="119"/>
        <v>93.245661418598146</v>
      </c>
      <c r="AS46" t="str">
        <f t="shared" ref="AS46:AS69" si="143">W46</f>
        <v>12 Other managers and proprietors</v>
      </c>
      <c r="AT46" s="18">
        <f t="shared" si="120"/>
        <v>4.6182140095835011</v>
      </c>
      <c r="AU46" s="18">
        <f t="shared" si="120"/>
        <v>4.5967275655442803</v>
      </c>
      <c r="AV46" s="18">
        <f t="shared" si="120"/>
        <v>4.5349252774102018</v>
      </c>
      <c r="AW46" s="18">
        <f t="shared" si="120"/>
        <v>4.7599929702141814</v>
      </c>
      <c r="AX46" s="18">
        <f t="shared" si="120"/>
        <v>4.9393796840735504</v>
      </c>
      <c r="AZ46" s="68">
        <f t="shared" si="121"/>
        <v>27.419830236169968</v>
      </c>
      <c r="BA46" s="69">
        <f t="shared" si="122"/>
        <v>68.429544015284279</v>
      </c>
      <c r="BB46" s="69">
        <f t="shared" si="123"/>
        <v>95.849374251454236</v>
      </c>
      <c r="BD46" t="str">
        <f t="shared" ref="BD46:BD69" si="144">AH46</f>
        <v>12 Other managers and proprietors</v>
      </c>
      <c r="BE46" s="18">
        <f t="shared" si="124"/>
        <v>3.2423325407617409</v>
      </c>
      <c r="BF46" s="18">
        <f t="shared" si="124"/>
        <v>2.9915427660377505</v>
      </c>
      <c r="BG46" s="18">
        <f t="shared" si="124"/>
        <v>3.0545143642132659</v>
      </c>
      <c r="BH46" s="18">
        <f t="shared" si="124"/>
        <v>2.9530360370663478</v>
      </c>
      <c r="BI46" s="18">
        <f t="shared" si="124"/>
        <v>3.0455079629924158</v>
      </c>
      <c r="BK46" s="68">
        <f t="shared" si="125"/>
        <v>-1.6344957424215738</v>
      </c>
      <c r="BL46" s="69">
        <f t="shared" si="126"/>
        <v>46.72035678162316</v>
      </c>
      <c r="BM46" s="69">
        <f t="shared" si="127"/>
        <v>45.085861039201589</v>
      </c>
      <c r="BO46" t="str">
        <f t="shared" ref="BO46:BO69" si="145">AS46</f>
        <v>12 Other managers and proprietors</v>
      </c>
      <c r="BP46" s="18">
        <f t="shared" si="128"/>
        <v>3.2525116435944788</v>
      </c>
      <c r="BQ46" s="18">
        <f t="shared" si="128"/>
        <v>3.2700353822953532</v>
      </c>
      <c r="BR46" s="18">
        <f t="shared" si="128"/>
        <v>3.4064020405325328</v>
      </c>
      <c r="BS46" s="18">
        <f t="shared" si="128"/>
        <v>3.5723852739620208</v>
      </c>
      <c r="BT46" s="18">
        <f t="shared" si="128"/>
        <v>4.0870214560317271</v>
      </c>
      <c r="BV46" s="68">
        <f t="shared" si="129"/>
        <v>-0.76462988680705535</v>
      </c>
      <c r="BW46" s="69">
        <f t="shared" si="130"/>
        <v>53.427129242730174</v>
      </c>
      <c r="BX46" s="69">
        <f t="shared" si="131"/>
        <v>52.662499355923117</v>
      </c>
      <c r="BZ46" t="str">
        <f t="shared" ref="BZ46:BZ69" si="146">BD46</f>
        <v>12 Other managers and proprietors</v>
      </c>
      <c r="CA46" s="18">
        <f t="shared" si="132"/>
        <v>2.9830021028670202</v>
      </c>
      <c r="CB46" s="18">
        <f t="shared" si="132"/>
        <v>3.0017246180259209</v>
      </c>
      <c r="CC46" s="18">
        <f t="shared" si="132"/>
        <v>2.9848275856422135</v>
      </c>
      <c r="CD46" s="18">
        <f t="shared" si="132"/>
        <v>3.2034896957187913</v>
      </c>
      <c r="CE46" s="18">
        <f t="shared" si="132"/>
        <v>3.6530472172487083</v>
      </c>
      <c r="CG46" s="68">
        <f t="shared" si="133"/>
        <v>-22.379346680417438</v>
      </c>
      <c r="CH46" s="69">
        <f t="shared" si="134"/>
        <v>41.446239938812937</v>
      </c>
      <c r="CI46" s="69">
        <f t="shared" si="135"/>
        <v>19.066893258395503</v>
      </c>
      <c r="CK46" t="str">
        <f t="shared" ref="CK46:CK69" si="147">BO46</f>
        <v>12 Other managers and proprietors</v>
      </c>
      <c r="CL46" s="18">
        <f t="shared" si="136"/>
        <v>3.1132483392897123</v>
      </c>
      <c r="CM46" s="18">
        <f t="shared" si="136"/>
        <v>3.2211482164950151</v>
      </c>
      <c r="CN46" s="18">
        <f t="shared" si="136"/>
        <v>3.2645934003985495</v>
      </c>
      <c r="CO46" s="18">
        <f t="shared" si="136"/>
        <v>4.1996795192614709</v>
      </c>
      <c r="CP46" s="18">
        <f t="shared" si="136"/>
        <v>5.4994620997837362</v>
      </c>
      <c r="CR46" s="68">
        <f t="shared" si="137"/>
        <v>57.475105017936045</v>
      </c>
      <c r="CS46" s="69">
        <f t="shared" si="138"/>
        <v>44.021417852658409</v>
      </c>
      <c r="CT46" s="69">
        <f t="shared" si="139"/>
        <v>101.49652287059445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21.583365574378782</v>
      </c>
      <c r="C47" s="18">
        <f t="shared" si="104"/>
        <v>21.710700040118454</v>
      </c>
      <c r="D47" s="18">
        <f t="shared" si="104"/>
        <v>21.435913509631625</v>
      </c>
      <c r="E47" s="18">
        <f t="shared" si="104"/>
        <v>23.738512759656562</v>
      </c>
      <c r="F47" s="18">
        <f t="shared" si="104"/>
        <v>23.774238512169912</v>
      </c>
      <c r="H47" s="68">
        <f t="shared" si="105"/>
        <v>60.22312330564553</v>
      </c>
      <c r="I47" s="69">
        <f t="shared" si="106"/>
        <v>52.032183155065937</v>
      </c>
      <c r="J47" s="69">
        <f t="shared" si="107"/>
        <v>112.25530646071147</v>
      </c>
      <c r="L47" t="str">
        <f t="shared" si="140"/>
        <v>21 Science, research, engineering and technology professionals</v>
      </c>
      <c r="M47" s="18">
        <f t="shared" si="108"/>
        <v>11.51526411955818</v>
      </c>
      <c r="N47" s="18">
        <f t="shared" si="108"/>
        <v>11.724229659997111</v>
      </c>
      <c r="O47" s="18">
        <f t="shared" si="108"/>
        <v>12.36160788791938</v>
      </c>
      <c r="P47" s="18">
        <f t="shared" si="108"/>
        <v>14.778863546353346</v>
      </c>
      <c r="Q47" s="18">
        <f t="shared" si="108"/>
        <v>15.7608271231418</v>
      </c>
      <c r="S47" s="68">
        <f t="shared" si="109"/>
        <v>86.261355321430656</v>
      </c>
      <c r="T47" s="69">
        <f t="shared" si="110"/>
        <v>61.022926946307855</v>
      </c>
      <c r="U47" s="69">
        <f t="shared" si="111"/>
        <v>147.28428226773849</v>
      </c>
      <c r="W47" t="str">
        <f t="shared" si="141"/>
        <v>21 Science, research, engineering and technology professionals</v>
      </c>
      <c r="X47" s="18">
        <f t="shared" si="112"/>
        <v>11.077579857837623</v>
      </c>
      <c r="Y47" s="18">
        <f t="shared" si="112"/>
        <v>10.860606636534515</v>
      </c>
      <c r="Z47" s="18">
        <f t="shared" si="112"/>
        <v>10.867825928194462</v>
      </c>
      <c r="AA47" s="18">
        <f t="shared" si="112"/>
        <v>12.370511282526769</v>
      </c>
      <c r="AB47" s="18">
        <f t="shared" si="112"/>
        <v>11.782384351893942</v>
      </c>
      <c r="AD47" s="68">
        <f t="shared" si="113"/>
        <v>32.01413166596322</v>
      </c>
      <c r="AE47" s="69">
        <f t="shared" si="114"/>
        <v>49.277267912554699</v>
      </c>
      <c r="AF47" s="69">
        <f t="shared" si="115"/>
        <v>81.291399578517925</v>
      </c>
      <c r="AH47" t="str">
        <f t="shared" si="142"/>
        <v>21 Science, research, engineering and technology professionals</v>
      </c>
      <c r="AI47" s="18">
        <f t="shared" si="116"/>
        <v>3.9922889236134047</v>
      </c>
      <c r="AJ47" s="18">
        <f t="shared" si="116"/>
        <v>4.1513841388753328</v>
      </c>
      <c r="AK47" s="18">
        <f t="shared" si="116"/>
        <v>4.3493771561464794</v>
      </c>
      <c r="AL47" s="18">
        <f t="shared" si="116"/>
        <v>5.3025974603786983</v>
      </c>
      <c r="AM47" s="18">
        <f t="shared" si="116"/>
        <v>5.527047685558224</v>
      </c>
      <c r="AO47" s="68">
        <f t="shared" si="117"/>
        <v>41.913587729603137</v>
      </c>
      <c r="AP47" s="69">
        <f t="shared" si="118"/>
        <v>49.528110207485035</v>
      </c>
      <c r="AQ47" s="69">
        <f t="shared" si="119"/>
        <v>91.441697937088179</v>
      </c>
      <c r="AS47" t="str">
        <f t="shared" si="143"/>
        <v>21 Science, research, engineering and technology professionals</v>
      </c>
      <c r="AT47" s="18">
        <f t="shared" si="120"/>
        <v>10.226724355750564</v>
      </c>
      <c r="AU47" s="18">
        <f t="shared" si="120"/>
        <v>9.8676507682999368</v>
      </c>
      <c r="AV47" s="18">
        <f t="shared" si="120"/>
        <v>9.6344453745362291</v>
      </c>
      <c r="AW47" s="18">
        <f t="shared" si="120"/>
        <v>10.08485820603749</v>
      </c>
      <c r="AX47" s="18">
        <f t="shared" si="120"/>
        <v>9.0260497635481372</v>
      </c>
      <c r="AZ47" s="68">
        <f t="shared" si="121"/>
        <v>9.5987879716406521</v>
      </c>
      <c r="BA47" s="69">
        <f t="shared" si="122"/>
        <v>39.656009723998338</v>
      </c>
      <c r="BB47" s="69">
        <f t="shared" si="123"/>
        <v>49.254797695638985</v>
      </c>
      <c r="BD47" t="str">
        <f t="shared" si="144"/>
        <v>21 Science, research, engineering and technology professionals</v>
      </c>
      <c r="BE47" s="18">
        <f t="shared" si="124"/>
        <v>3.7052747788701454</v>
      </c>
      <c r="BF47" s="18">
        <f t="shared" si="124"/>
        <v>3.7244710510028081</v>
      </c>
      <c r="BG47" s="18">
        <f t="shared" si="124"/>
        <v>3.9032167996667497</v>
      </c>
      <c r="BH47" s="18">
        <f t="shared" si="124"/>
        <v>4.3526951213044383</v>
      </c>
      <c r="BI47" s="18">
        <f t="shared" si="124"/>
        <v>4.2408338759547473</v>
      </c>
      <c r="BK47" s="68">
        <f t="shared" si="125"/>
        <v>7.1898939198221452</v>
      </c>
      <c r="BL47" s="69">
        <f t="shared" si="126"/>
        <v>30.732359059503572</v>
      </c>
      <c r="BM47" s="69">
        <f t="shared" si="127"/>
        <v>37.922252979325719</v>
      </c>
      <c r="BO47" t="str">
        <f t="shared" si="145"/>
        <v>21 Science, research, engineering and technology professionals</v>
      </c>
      <c r="BP47" s="18">
        <f t="shared" si="128"/>
        <v>2.9271000388942081</v>
      </c>
      <c r="BQ47" s="18">
        <f t="shared" si="128"/>
        <v>3.1354822813197263</v>
      </c>
      <c r="BR47" s="18">
        <f t="shared" si="128"/>
        <v>3.2844834409421195</v>
      </c>
      <c r="BS47" s="18">
        <f t="shared" si="128"/>
        <v>4.0038270347444627</v>
      </c>
      <c r="BT47" s="18">
        <f t="shared" si="128"/>
        <v>4.4592212767821549</v>
      </c>
      <c r="BV47" s="68">
        <f t="shared" si="129"/>
        <v>12.291640671941908</v>
      </c>
      <c r="BW47" s="69">
        <f t="shared" si="130"/>
        <v>37.754235754427654</v>
      </c>
      <c r="BX47" s="69">
        <f t="shared" si="131"/>
        <v>50.04587642636956</v>
      </c>
      <c r="BZ47" t="str">
        <f t="shared" si="146"/>
        <v>21 Science, research, engineering and technology professionals</v>
      </c>
      <c r="CA47" s="18">
        <f t="shared" si="132"/>
        <v>2.7206704438038591</v>
      </c>
      <c r="CB47" s="18">
        <f t="shared" si="132"/>
        <v>2.8090376475369929</v>
      </c>
      <c r="CC47" s="18">
        <f t="shared" si="132"/>
        <v>3.1093207384979742</v>
      </c>
      <c r="CD47" s="18">
        <f t="shared" si="132"/>
        <v>4.1518816628731425</v>
      </c>
      <c r="CE47" s="18">
        <f t="shared" si="132"/>
        <v>4.263203977591794</v>
      </c>
      <c r="CG47" s="68">
        <f t="shared" si="133"/>
        <v>-13.041538630283201</v>
      </c>
      <c r="CH47" s="69">
        <f t="shared" si="134"/>
        <v>32.627365171002225</v>
      </c>
      <c r="CI47" s="69">
        <f t="shared" si="135"/>
        <v>19.585826540719026</v>
      </c>
      <c r="CK47" t="str">
        <f t="shared" si="147"/>
        <v>21 Science, research, engineering and technology professionals</v>
      </c>
      <c r="CL47" s="18">
        <f t="shared" si="136"/>
        <v>1.5697259798685428</v>
      </c>
      <c r="CM47" s="18">
        <f t="shared" si="136"/>
        <v>2.0408971330926406</v>
      </c>
      <c r="CN47" s="18">
        <f t="shared" si="136"/>
        <v>2.3410133686442651</v>
      </c>
      <c r="CO47" s="18">
        <f t="shared" si="136"/>
        <v>4.1846632617880681</v>
      </c>
      <c r="CP47" s="18">
        <f t="shared" si="136"/>
        <v>6.4073238917830162</v>
      </c>
      <c r="CR47" s="68">
        <f t="shared" si="137"/>
        <v>155.85480412202938</v>
      </c>
      <c r="CS47" s="69">
        <f t="shared" si="138"/>
        <v>54.35579481259348</v>
      </c>
      <c r="CT47" s="69">
        <f t="shared" si="139"/>
        <v>210.21059893462288</v>
      </c>
    </row>
    <row r="48" spans="1:98" x14ac:dyDescent="0.2">
      <c r="A48" t="str">
        <f t="shared" si="103"/>
        <v>22 Health professionals</v>
      </c>
      <c r="B48" s="18">
        <f t="shared" si="104"/>
        <v>11.268890663033822</v>
      </c>
      <c r="C48" s="18">
        <f t="shared" si="104"/>
        <v>12.603652834090859</v>
      </c>
      <c r="D48" s="18">
        <f t="shared" si="104"/>
        <v>12.4275122756234</v>
      </c>
      <c r="E48" s="18">
        <f t="shared" si="104"/>
        <v>12.421924181433146</v>
      </c>
      <c r="F48" s="18">
        <f t="shared" si="104"/>
        <v>11.852449332188799</v>
      </c>
      <c r="H48" s="68">
        <f t="shared" si="105"/>
        <v>37.779460766436763</v>
      </c>
      <c r="I48" s="69">
        <f t="shared" si="106"/>
        <v>60.632272169195367</v>
      </c>
      <c r="J48" s="69">
        <f t="shared" si="107"/>
        <v>98.411732935632131</v>
      </c>
      <c r="L48" t="str">
        <f t="shared" si="140"/>
        <v>22 Health professionals</v>
      </c>
      <c r="M48" s="18">
        <f t="shared" si="108"/>
        <v>5.1943419017446004</v>
      </c>
      <c r="N48" s="18">
        <f t="shared" si="108"/>
        <v>5.7654984213510723</v>
      </c>
      <c r="O48" s="18">
        <f t="shared" si="108"/>
        <v>5.7403527820705955</v>
      </c>
      <c r="P48" s="18">
        <f t="shared" si="108"/>
        <v>5.4024534710383421</v>
      </c>
      <c r="Q48" s="18">
        <f t="shared" si="108"/>
        <v>4.9305266126157559</v>
      </c>
      <c r="S48" s="68">
        <f t="shared" si="109"/>
        <v>25.479691061226944</v>
      </c>
      <c r="T48" s="69">
        <f t="shared" si="110"/>
        <v>61.429173798853455</v>
      </c>
      <c r="U48" s="69">
        <f t="shared" si="111"/>
        <v>86.908864860080399</v>
      </c>
      <c r="W48" t="str">
        <f t="shared" si="141"/>
        <v>22 Health professionals</v>
      </c>
      <c r="X48" s="18">
        <f t="shared" si="112"/>
        <v>5.8626396126479055</v>
      </c>
      <c r="Y48" s="18">
        <f t="shared" si="112"/>
        <v>6.567962993670319</v>
      </c>
      <c r="Z48" s="18">
        <f t="shared" si="112"/>
        <v>6.5767803744174733</v>
      </c>
      <c r="AA48" s="18">
        <f t="shared" si="112"/>
        <v>6.1922043499267803</v>
      </c>
      <c r="AB48" s="18">
        <f t="shared" si="112"/>
        <v>5.8047014431920196</v>
      </c>
      <c r="AD48" s="68">
        <f t="shared" si="113"/>
        <v>7.4722792631274126</v>
      </c>
      <c r="AE48" s="69">
        <f t="shared" si="114"/>
        <v>58.436038941807112</v>
      </c>
      <c r="AF48" s="69">
        <f t="shared" si="115"/>
        <v>65.908318204934517</v>
      </c>
      <c r="AH48" t="str">
        <f t="shared" si="142"/>
        <v>22 Health professionals</v>
      </c>
      <c r="AI48" s="18">
        <f t="shared" si="116"/>
        <v>10.714108367977218</v>
      </c>
      <c r="AJ48" s="18">
        <f t="shared" si="116"/>
        <v>8.6431740658707223</v>
      </c>
      <c r="AK48" s="18">
        <f t="shared" si="116"/>
        <v>7.7582665358322673</v>
      </c>
      <c r="AL48" s="18">
        <f t="shared" si="116"/>
        <v>4.1904241716534747</v>
      </c>
      <c r="AM48" s="18">
        <f t="shared" si="116"/>
        <v>1.5154780104447032</v>
      </c>
      <c r="AO48" s="68">
        <f t="shared" si="117"/>
        <v>-78.185624697893019</v>
      </c>
      <c r="AP48" s="69">
        <f t="shared" si="118"/>
        <v>18.297361554684617</v>
      </c>
      <c r="AQ48" s="69">
        <f t="shared" si="119"/>
        <v>-59.888263143208398</v>
      </c>
      <c r="AS48" t="str">
        <f t="shared" si="143"/>
        <v>22 Health professionals</v>
      </c>
      <c r="AT48" s="18">
        <f t="shared" si="120"/>
        <v>1.6284234183404251</v>
      </c>
      <c r="AU48" s="18">
        <f t="shared" si="120"/>
        <v>1.7872726801401759</v>
      </c>
      <c r="AV48" s="18">
        <f t="shared" si="120"/>
        <v>1.9938082762609215</v>
      </c>
      <c r="AW48" s="18">
        <f t="shared" si="120"/>
        <v>1.9674264133748423</v>
      </c>
      <c r="AX48" s="18">
        <f t="shared" si="120"/>
        <v>1.8715074531343912</v>
      </c>
      <c r="AZ48" s="68">
        <f t="shared" si="121"/>
        <v>9.8102582989986544</v>
      </c>
      <c r="BA48" s="69">
        <f t="shared" si="122"/>
        <v>53.688042162119643</v>
      </c>
      <c r="BB48" s="69">
        <f t="shared" si="123"/>
        <v>63.498300461118298</v>
      </c>
      <c r="BD48" t="str">
        <f t="shared" si="144"/>
        <v>22 Health professionals</v>
      </c>
      <c r="BE48" s="18">
        <f t="shared" si="124"/>
        <v>1.6547498199099058</v>
      </c>
      <c r="BF48" s="18">
        <f t="shared" si="124"/>
        <v>2.0401458842234725</v>
      </c>
      <c r="BG48" s="18">
        <f t="shared" si="124"/>
        <v>2.1376861262896134</v>
      </c>
      <c r="BH48" s="18">
        <f t="shared" si="124"/>
        <v>2.1770353158154201</v>
      </c>
      <c r="BI48" s="18">
        <f t="shared" si="124"/>
        <v>2.3700692292242467</v>
      </c>
      <c r="BK48" s="68">
        <f t="shared" si="125"/>
        <v>9.3811155349345459</v>
      </c>
      <c r="BL48" s="69">
        <f t="shared" si="126"/>
        <v>58.635841227815192</v>
      </c>
      <c r="BM48" s="69">
        <f t="shared" si="127"/>
        <v>68.016956762749743</v>
      </c>
      <c r="BO48" t="str">
        <f t="shared" si="145"/>
        <v>22 Health professionals</v>
      </c>
      <c r="BP48" s="18">
        <f t="shared" si="128"/>
        <v>1.2949975009856385</v>
      </c>
      <c r="BQ48" s="18">
        <f t="shared" si="128"/>
        <v>1.4899229564275012</v>
      </c>
      <c r="BR48" s="18">
        <f t="shared" si="128"/>
        <v>1.626016780794727</v>
      </c>
      <c r="BS48" s="18">
        <f t="shared" si="128"/>
        <v>1.6346609408553894</v>
      </c>
      <c r="BT48" s="18">
        <f t="shared" si="128"/>
        <v>1.5994504830177239</v>
      </c>
      <c r="BV48" s="68">
        <f t="shared" si="129"/>
        <v>-18.641814053133533</v>
      </c>
      <c r="BW48" s="69">
        <f t="shared" si="130"/>
        <v>43.734950259864796</v>
      </c>
      <c r="BX48" s="69">
        <f t="shared" si="131"/>
        <v>25.093136206731266</v>
      </c>
      <c r="BZ48" t="str">
        <f t="shared" si="146"/>
        <v>22 Health professionals</v>
      </c>
      <c r="CA48" s="18">
        <f t="shared" si="132"/>
        <v>1.1369856549367503</v>
      </c>
      <c r="CB48" s="18">
        <f t="shared" si="132"/>
        <v>1.5023598974990782</v>
      </c>
      <c r="CC48" s="18">
        <f t="shared" si="132"/>
        <v>1.4209275446099934</v>
      </c>
      <c r="CD48" s="18">
        <f t="shared" si="132"/>
        <v>1.5345766173826434</v>
      </c>
      <c r="CE48" s="18">
        <f t="shared" si="132"/>
        <v>1.5443569123087584</v>
      </c>
      <c r="CG48" s="68">
        <f t="shared" si="133"/>
        <v>-31.068615568405011</v>
      </c>
      <c r="CH48" s="69">
        <f t="shared" si="134"/>
        <v>38.976368834648468</v>
      </c>
      <c r="CI48" s="69">
        <f t="shared" si="135"/>
        <v>7.9077532662434527</v>
      </c>
      <c r="CK48" t="str">
        <f t="shared" si="147"/>
        <v>22 Health professionals</v>
      </c>
      <c r="CL48" s="18">
        <f t="shared" si="136"/>
        <v>0.3482280076296882</v>
      </c>
      <c r="CM48" s="18">
        <f t="shared" si="136"/>
        <v>0.57067271677917986</v>
      </c>
      <c r="CN48" s="18">
        <f t="shared" si="136"/>
        <v>0.66622494459753723</v>
      </c>
      <c r="CO48" s="18">
        <f t="shared" si="136"/>
        <v>1.0208745113360065</v>
      </c>
      <c r="CP48" s="18">
        <f t="shared" si="136"/>
        <v>1.8997088283555716</v>
      </c>
      <c r="CR48" s="68">
        <f t="shared" si="137"/>
        <v>166.55506740129897</v>
      </c>
      <c r="CS48" s="69">
        <f t="shared" si="138"/>
        <v>65.722785347775087</v>
      </c>
      <c r="CT48" s="69">
        <f t="shared" si="139"/>
        <v>232.27785274907404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33.265118889591093</v>
      </c>
      <c r="C49" s="18">
        <f t="shared" si="104"/>
        <v>31.532486900330873</v>
      </c>
      <c r="D49" s="18">
        <f t="shared" si="104"/>
        <v>30.675202007815965</v>
      </c>
      <c r="E49" s="18">
        <f t="shared" si="104"/>
        <v>28.408543977808804</v>
      </c>
      <c r="F49" s="18">
        <f t="shared" si="104"/>
        <v>26.347092302275364</v>
      </c>
      <c r="H49" s="68">
        <f t="shared" si="105"/>
        <v>24.081157329927926</v>
      </c>
      <c r="I49" s="69">
        <f t="shared" si="106"/>
        <v>56.472560998062484</v>
      </c>
      <c r="J49" s="69">
        <f t="shared" si="107"/>
        <v>80.55371832799041</v>
      </c>
      <c r="L49" t="str">
        <f t="shared" si="140"/>
        <v>23 Teaching and other educational professionals</v>
      </c>
      <c r="M49" s="18">
        <f t="shared" si="108"/>
        <v>28.652887454142796</v>
      </c>
      <c r="N49" s="18">
        <f t="shared" si="108"/>
        <v>27.424138663811647</v>
      </c>
      <c r="O49" s="18">
        <f t="shared" si="108"/>
        <v>25.972928334940981</v>
      </c>
      <c r="P49" s="18">
        <f t="shared" si="108"/>
        <v>23.751969605928739</v>
      </c>
      <c r="Q49" s="18">
        <f t="shared" si="108"/>
        <v>21.616716677175368</v>
      </c>
      <c r="S49" s="68">
        <f t="shared" si="109"/>
        <v>21.587108415239644</v>
      </c>
      <c r="T49" s="69">
        <f t="shared" si="110"/>
        <v>58.884662264889073</v>
      </c>
      <c r="U49" s="69">
        <f t="shared" si="111"/>
        <v>80.471770680128728</v>
      </c>
      <c r="W49" t="str">
        <f t="shared" si="141"/>
        <v>23 Teaching and other educational professionals</v>
      </c>
      <c r="X49" s="18">
        <f t="shared" si="112"/>
        <v>10.54133409103437</v>
      </c>
      <c r="Y49" s="18">
        <f t="shared" si="112"/>
        <v>8.9725165396257403</v>
      </c>
      <c r="Z49" s="18">
        <f t="shared" si="112"/>
        <v>8.7080964093025592</v>
      </c>
      <c r="AA49" s="18">
        <f t="shared" si="112"/>
        <v>6.6856744778931745</v>
      </c>
      <c r="AB49" s="18">
        <f t="shared" si="112"/>
        <v>5.0250792181819648</v>
      </c>
      <c r="AD49" s="68">
        <f t="shared" si="113"/>
        <v>-29.733293920374841</v>
      </c>
      <c r="AE49" s="69">
        <f t="shared" si="114"/>
        <v>41.753097223553787</v>
      </c>
      <c r="AF49" s="69">
        <f t="shared" si="115"/>
        <v>12.019803303178943</v>
      </c>
      <c r="AH49" t="str">
        <f t="shared" si="142"/>
        <v>23 Teaching and other educational professionals</v>
      </c>
      <c r="AI49" s="18">
        <f t="shared" si="116"/>
        <v>4.8397786526041102</v>
      </c>
      <c r="AJ49" s="18">
        <f t="shared" si="116"/>
        <v>2.6771601547173418</v>
      </c>
      <c r="AK49" s="18">
        <f t="shared" si="116"/>
        <v>2.2504539209027841</v>
      </c>
      <c r="AL49" s="18">
        <f t="shared" si="116"/>
        <v>1.1892624771959293</v>
      </c>
      <c r="AM49" s="18">
        <f t="shared" si="116"/>
        <v>1.0568165152728708</v>
      </c>
      <c r="AO49" s="68">
        <f t="shared" si="117"/>
        <v>-47.557027019522067</v>
      </c>
      <c r="AP49" s="69">
        <f t="shared" si="118"/>
        <v>17.517544215194754</v>
      </c>
      <c r="AQ49" s="69">
        <f t="shared" si="119"/>
        <v>-30.03948280432731</v>
      </c>
      <c r="AS49" t="str">
        <f t="shared" si="143"/>
        <v>23 Teaching and other educational professionals</v>
      </c>
      <c r="AT49" s="18">
        <f t="shared" si="120"/>
        <v>1.1835353898221601</v>
      </c>
      <c r="AU49" s="18">
        <f t="shared" si="120"/>
        <v>1.0924094333935166</v>
      </c>
      <c r="AV49" s="18">
        <f t="shared" si="120"/>
        <v>1.0553255182606269</v>
      </c>
      <c r="AW49" s="18">
        <f t="shared" si="120"/>
        <v>0.79800744377333066</v>
      </c>
      <c r="AX49" s="18">
        <f t="shared" si="120"/>
        <v>0.60499909386096207</v>
      </c>
      <c r="AZ49" s="68">
        <f t="shared" si="121"/>
        <v>-32.93390326786713</v>
      </c>
      <c r="BA49" s="69">
        <f t="shared" si="122"/>
        <v>37.142903148346292</v>
      </c>
      <c r="BB49" s="69">
        <f t="shared" si="123"/>
        <v>4.208999880479154</v>
      </c>
      <c r="BD49" t="str">
        <f t="shared" si="144"/>
        <v>23 Teaching and other educational professionals</v>
      </c>
      <c r="BE49" s="18">
        <f t="shared" si="124"/>
        <v>1.2118663330859183</v>
      </c>
      <c r="BF49" s="18">
        <f t="shared" si="124"/>
        <v>1.1776799273908034</v>
      </c>
      <c r="BG49" s="18">
        <f t="shared" si="124"/>
        <v>1.2473190238764715</v>
      </c>
      <c r="BH49" s="18">
        <f t="shared" si="124"/>
        <v>1.1829809040395007</v>
      </c>
      <c r="BI49" s="18">
        <f t="shared" si="124"/>
        <v>1.4053583326176722</v>
      </c>
      <c r="BK49" s="68">
        <f t="shared" si="125"/>
        <v>11.156479085229225</v>
      </c>
      <c r="BL49" s="69">
        <f t="shared" si="126"/>
        <v>41.423941938392858</v>
      </c>
      <c r="BM49" s="69">
        <f t="shared" si="127"/>
        <v>52.580421023622094</v>
      </c>
      <c r="BO49" t="str">
        <f t="shared" si="145"/>
        <v>23 Teaching and other educational professionals</v>
      </c>
      <c r="BP49" s="18">
        <f t="shared" si="128"/>
        <v>1.0334070568051281</v>
      </c>
      <c r="BQ49" s="18">
        <f t="shared" si="128"/>
        <v>0.97963798089397092</v>
      </c>
      <c r="BR49" s="18">
        <f t="shared" si="128"/>
        <v>1.05600925724988</v>
      </c>
      <c r="BS49" s="18">
        <f t="shared" si="128"/>
        <v>0.970236197210541</v>
      </c>
      <c r="BT49" s="18">
        <f t="shared" si="128"/>
        <v>1.0305681957351309</v>
      </c>
      <c r="BV49" s="68">
        <f t="shared" si="129"/>
        <v>-19.283096928562031</v>
      </c>
      <c r="BW49" s="69">
        <f t="shared" si="130"/>
        <v>39.842008664039184</v>
      </c>
      <c r="BX49" s="69">
        <f t="shared" si="131"/>
        <v>20.558911735477153</v>
      </c>
      <c r="BZ49" t="str">
        <f t="shared" si="146"/>
        <v>23 Teaching and other educational professionals</v>
      </c>
      <c r="CA49" s="18">
        <f t="shared" si="132"/>
        <v>1.0565264944121457</v>
      </c>
      <c r="CB49" s="18">
        <f t="shared" si="132"/>
        <v>1.0771997245755547</v>
      </c>
      <c r="CC49" s="18">
        <f t="shared" si="132"/>
        <v>1.1556128539889234</v>
      </c>
      <c r="CD49" s="18">
        <f t="shared" si="132"/>
        <v>1.2751358462370319</v>
      </c>
      <c r="CE49" s="18">
        <f t="shared" si="132"/>
        <v>1.6028497453714354</v>
      </c>
      <c r="CG49" s="68">
        <f t="shared" si="133"/>
        <v>-12.032610013647641</v>
      </c>
      <c r="CH49" s="69">
        <f t="shared" si="134"/>
        <v>41.92387699617484</v>
      </c>
      <c r="CI49" s="69">
        <f t="shared" si="135"/>
        <v>29.891266982527203</v>
      </c>
      <c r="CK49" t="str">
        <f t="shared" si="147"/>
        <v>23 Teaching and other educational professionals</v>
      </c>
      <c r="CL49" s="18">
        <f t="shared" si="136"/>
        <v>0.49602189435927568</v>
      </c>
      <c r="CM49" s="18">
        <f t="shared" si="136"/>
        <v>0.66198299148689144</v>
      </c>
      <c r="CN49" s="18">
        <f t="shared" si="136"/>
        <v>0.83122620091790744</v>
      </c>
      <c r="CO49" s="18">
        <f t="shared" si="136"/>
        <v>1.1189261334047547</v>
      </c>
      <c r="CP49" s="18">
        <f t="shared" si="136"/>
        <v>1.4912241995354469</v>
      </c>
      <c r="CR49" s="68">
        <f t="shared" si="137"/>
        <v>67.704420506610703</v>
      </c>
      <c r="CS49" s="69">
        <f t="shared" si="138"/>
        <v>47.795818295916035</v>
      </c>
      <c r="CT49" s="69">
        <f t="shared" si="139"/>
        <v>115.50023880252674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7.3056384832956898</v>
      </c>
      <c r="C50" s="18">
        <f t="shared" si="104"/>
        <v>7.4887536950003257</v>
      </c>
      <c r="D50" s="18">
        <f t="shared" si="104"/>
        <v>8.058679477302924</v>
      </c>
      <c r="E50" s="18">
        <f t="shared" si="104"/>
        <v>8.2143537112707303</v>
      </c>
      <c r="F50" s="18">
        <f t="shared" si="104"/>
        <v>8.6888116525106494</v>
      </c>
      <c r="H50" s="68">
        <f t="shared" si="105"/>
        <v>55.760407430206484</v>
      </c>
      <c r="I50" s="69">
        <f t="shared" si="106"/>
        <v>63.160742772544886</v>
      </c>
      <c r="J50" s="69">
        <f t="shared" si="107"/>
        <v>118.92115020275136</v>
      </c>
      <c r="L50" t="str">
        <f t="shared" si="140"/>
        <v>24 Business, media and public service professionals</v>
      </c>
      <c r="M50" s="18">
        <f t="shared" si="108"/>
        <v>13.092392215024566</v>
      </c>
      <c r="N50" s="18">
        <f t="shared" si="108"/>
        <v>13.362029886948401</v>
      </c>
      <c r="O50" s="18">
        <f t="shared" si="108"/>
        <v>13.594046441765528</v>
      </c>
      <c r="P50" s="18">
        <f t="shared" si="108"/>
        <v>13.374341734080531</v>
      </c>
      <c r="Q50" s="18">
        <f t="shared" si="108"/>
        <v>13.118307665888047</v>
      </c>
      <c r="S50" s="68">
        <f t="shared" si="109"/>
        <v>40.976842701007094</v>
      </c>
      <c r="T50" s="69">
        <f t="shared" si="110"/>
        <v>60.64161426482508</v>
      </c>
      <c r="U50" s="69">
        <f t="shared" si="111"/>
        <v>101.61845696583218</v>
      </c>
      <c r="W50" t="str">
        <f t="shared" si="141"/>
        <v>24 Business, media and public service professionals</v>
      </c>
      <c r="X50" s="18">
        <f t="shared" si="112"/>
        <v>12.094697540041533</v>
      </c>
      <c r="Y50" s="18">
        <f t="shared" si="112"/>
        <v>12.014189860291172</v>
      </c>
      <c r="Z50" s="18">
        <f t="shared" si="112"/>
        <v>12.533944773983194</v>
      </c>
      <c r="AA50" s="18">
        <f t="shared" si="112"/>
        <v>12.092558461191553</v>
      </c>
      <c r="AB50" s="18">
        <f t="shared" si="112"/>
        <v>11.37292821446291</v>
      </c>
      <c r="AD50" s="68">
        <f t="shared" si="113"/>
        <v>10.487827054950026</v>
      </c>
      <c r="AE50" s="69">
        <f t="shared" si="114"/>
        <v>53.795275633637743</v>
      </c>
      <c r="AF50" s="69">
        <f t="shared" si="115"/>
        <v>64.283102688587775</v>
      </c>
      <c r="AH50" t="str">
        <f t="shared" si="142"/>
        <v>24 Business, media and public service professionals</v>
      </c>
      <c r="AI50" s="18">
        <f t="shared" si="116"/>
        <v>4.4350918967893485</v>
      </c>
      <c r="AJ50" s="18">
        <f t="shared" si="116"/>
        <v>4.3025663044566782</v>
      </c>
      <c r="AK50" s="18">
        <f t="shared" si="116"/>
        <v>4.6742043714105357</v>
      </c>
      <c r="AL50" s="18">
        <f t="shared" si="116"/>
        <v>4.3108515088416404</v>
      </c>
      <c r="AM50" s="18">
        <f t="shared" si="116"/>
        <v>4.1643713851771729</v>
      </c>
      <c r="AO50" s="68">
        <f t="shared" si="117"/>
        <v>-0.50538092829980885</v>
      </c>
      <c r="AP50" s="69">
        <f t="shared" si="118"/>
        <v>36.339735511358555</v>
      </c>
      <c r="AQ50" s="69">
        <f t="shared" si="119"/>
        <v>35.834354583058747</v>
      </c>
      <c r="AS50" t="str">
        <f t="shared" si="143"/>
        <v>24 Business, media and public service professionals</v>
      </c>
      <c r="AT50" s="18">
        <f t="shared" si="120"/>
        <v>7.2936859057201469</v>
      </c>
      <c r="AU50" s="18">
        <f t="shared" si="120"/>
        <v>7.2711746506420001</v>
      </c>
      <c r="AV50" s="18">
        <f t="shared" si="120"/>
        <v>7.6128298816940676</v>
      </c>
      <c r="AW50" s="18">
        <f t="shared" si="120"/>
        <v>7.6970313203689686</v>
      </c>
      <c r="AX50" s="18">
        <f t="shared" si="120"/>
        <v>7.6368791125895727</v>
      </c>
      <c r="AZ50" s="68">
        <f t="shared" si="121"/>
        <v>17.355794374946083</v>
      </c>
      <c r="BA50" s="69">
        <f t="shared" si="122"/>
        <v>52.396094504251991</v>
      </c>
      <c r="BB50" s="69">
        <f t="shared" si="123"/>
        <v>69.751888879198063</v>
      </c>
      <c r="BD50" t="str">
        <f t="shared" si="144"/>
        <v>24 Business, media and public service professionals</v>
      </c>
      <c r="BE50" s="18">
        <f t="shared" si="124"/>
        <v>3.9971236392161886</v>
      </c>
      <c r="BF50" s="18">
        <f t="shared" si="124"/>
        <v>4.2002691268719303</v>
      </c>
      <c r="BG50" s="18">
        <f t="shared" si="124"/>
        <v>4.6179679027526728</v>
      </c>
      <c r="BH50" s="18">
        <f t="shared" si="124"/>
        <v>4.8414835355533068</v>
      </c>
      <c r="BI50" s="18">
        <f t="shared" si="124"/>
        <v>5.1228809277543021</v>
      </c>
      <c r="BK50" s="68">
        <f t="shared" si="125"/>
        <v>9.4431555912023164</v>
      </c>
      <c r="BL50" s="69">
        <f t="shared" si="126"/>
        <v>43.188612411207686</v>
      </c>
      <c r="BM50" s="69">
        <f t="shared" si="127"/>
        <v>52.631768002409999</v>
      </c>
      <c r="BO50" t="str">
        <f t="shared" si="145"/>
        <v>24 Business, media and public service professionals</v>
      </c>
      <c r="BP50" s="18">
        <f t="shared" si="128"/>
        <v>3.052132121316403</v>
      </c>
      <c r="BQ50" s="18">
        <f t="shared" si="128"/>
        <v>3.2806956606638176</v>
      </c>
      <c r="BR50" s="18">
        <f t="shared" si="128"/>
        <v>3.5462670727221401</v>
      </c>
      <c r="BS50" s="18">
        <f t="shared" si="128"/>
        <v>3.669863877256426</v>
      </c>
      <c r="BT50" s="18">
        <f t="shared" si="128"/>
        <v>3.8251853048576159</v>
      </c>
      <c r="BV50" s="68">
        <f t="shared" si="129"/>
        <v>-10.78527945679407</v>
      </c>
      <c r="BW50" s="69">
        <f t="shared" si="130"/>
        <v>38.415510206570183</v>
      </c>
      <c r="BX50" s="69">
        <f t="shared" si="131"/>
        <v>27.630230749776114</v>
      </c>
      <c r="BZ50" t="str">
        <f t="shared" si="146"/>
        <v>24 Business, media and public service professionals</v>
      </c>
      <c r="CA50" s="18">
        <f t="shared" si="132"/>
        <v>2.7122069195060421</v>
      </c>
      <c r="CB50" s="18">
        <f t="shared" si="132"/>
        <v>3.0151099490064439</v>
      </c>
      <c r="CC50" s="18">
        <f t="shared" si="132"/>
        <v>3.3890730249081504</v>
      </c>
      <c r="CD50" s="18">
        <f t="shared" si="132"/>
        <v>3.624634171909332</v>
      </c>
      <c r="CE50" s="18">
        <f t="shared" si="132"/>
        <v>3.5882244749588219</v>
      </c>
      <c r="CG50" s="68">
        <f t="shared" si="133"/>
        <v>-32.850940339517933</v>
      </c>
      <c r="CH50" s="69">
        <f t="shared" si="134"/>
        <v>33.335190498689258</v>
      </c>
      <c r="CI50" s="69">
        <f t="shared" si="135"/>
        <v>0.48425015917132919</v>
      </c>
      <c r="CK50" t="str">
        <f t="shared" si="147"/>
        <v>24 Business, media and public service professionals</v>
      </c>
      <c r="CL50" s="18">
        <f t="shared" si="136"/>
        <v>1.68641364300171</v>
      </c>
      <c r="CM50" s="18">
        <f t="shared" si="136"/>
        <v>2.1021425376343146</v>
      </c>
      <c r="CN50" s="18">
        <f t="shared" si="136"/>
        <v>2.4568778936263023</v>
      </c>
      <c r="CO50" s="18">
        <f t="shared" si="136"/>
        <v>3.4700135430969947</v>
      </c>
      <c r="CP50" s="18">
        <f t="shared" si="136"/>
        <v>5.2341880547578956</v>
      </c>
      <c r="CR50" s="68">
        <f t="shared" si="137"/>
        <v>99.152856922072743</v>
      </c>
      <c r="CS50" s="69">
        <f t="shared" si="138"/>
        <v>48.053326958545647</v>
      </c>
      <c r="CT50" s="69">
        <f t="shared" si="139"/>
        <v>147.2061838806184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2.4269737159095963</v>
      </c>
      <c r="C51" s="18">
        <f t="shared" si="104"/>
        <v>2.734303369373464</v>
      </c>
      <c r="D51" s="18">
        <f t="shared" si="104"/>
        <v>2.8917083259539496</v>
      </c>
      <c r="E51" s="18">
        <f t="shared" si="104"/>
        <v>2.8441195676704023</v>
      </c>
      <c r="F51" s="18">
        <f t="shared" si="104"/>
        <v>3.3190982885390623</v>
      </c>
      <c r="H51" s="68">
        <f t="shared" si="105"/>
        <v>65.815911269686978</v>
      </c>
      <c r="I51" s="69">
        <f t="shared" si="106"/>
        <v>62.028715619247329</v>
      </c>
      <c r="J51" s="69">
        <f t="shared" si="107"/>
        <v>127.84462688893431</v>
      </c>
      <c r="L51" t="str">
        <f t="shared" si="140"/>
        <v>31 Science, engineering and technology associate professionals</v>
      </c>
      <c r="M51" s="18">
        <f t="shared" si="108"/>
        <v>1.8369755324172972</v>
      </c>
      <c r="N51" s="18">
        <f t="shared" si="108"/>
        <v>1.9492094428395483</v>
      </c>
      <c r="O51" s="18">
        <f t="shared" si="108"/>
        <v>2.1405712402902046</v>
      </c>
      <c r="P51" s="18">
        <f t="shared" si="108"/>
        <v>1.8663193876222908</v>
      </c>
      <c r="Q51" s="18">
        <f t="shared" si="108"/>
        <v>1.9260515718043782</v>
      </c>
      <c r="S51" s="68">
        <f t="shared" si="109"/>
        <v>31.448895827788771</v>
      </c>
      <c r="T51" s="69">
        <f t="shared" si="110"/>
        <v>49.088850895483475</v>
      </c>
      <c r="U51" s="69">
        <f t="shared" si="111"/>
        <v>80.537746723272235</v>
      </c>
      <c r="W51" t="str">
        <f t="shared" si="141"/>
        <v>31 Science, engineering and technology associate professionals</v>
      </c>
      <c r="X51" s="18">
        <f t="shared" si="112"/>
        <v>2.3290544581638346</v>
      </c>
      <c r="Y51" s="18">
        <f t="shared" si="112"/>
        <v>2.4967725183094602</v>
      </c>
      <c r="Z51" s="18">
        <f t="shared" si="112"/>
        <v>2.5952071181664707</v>
      </c>
      <c r="AA51" s="18">
        <f t="shared" si="112"/>
        <v>2.3856469617736327</v>
      </c>
      <c r="AB51" s="18">
        <f t="shared" si="112"/>
        <v>2.3761282435308719</v>
      </c>
      <c r="AD51" s="68">
        <f t="shared" si="113"/>
        <v>11.487907462699729</v>
      </c>
      <c r="AE51" s="69">
        <f t="shared" si="114"/>
        <v>46.477968845229569</v>
      </c>
      <c r="AF51" s="69">
        <f t="shared" si="115"/>
        <v>57.9658763079293</v>
      </c>
      <c r="AH51" t="str">
        <f t="shared" si="142"/>
        <v>31 Science, engineering and technology associate professionals</v>
      </c>
      <c r="AI51" s="18">
        <f t="shared" si="116"/>
        <v>1.3841655221440285</v>
      </c>
      <c r="AJ51" s="18">
        <f t="shared" si="116"/>
        <v>1.5888880276399349</v>
      </c>
      <c r="AK51" s="18">
        <f t="shared" si="116"/>
        <v>1.7654592738663253</v>
      </c>
      <c r="AL51" s="18">
        <f t="shared" si="116"/>
        <v>1.8668878720131621</v>
      </c>
      <c r="AM51" s="18">
        <f t="shared" si="116"/>
        <v>2.2081177873163411</v>
      </c>
      <c r="AO51" s="68">
        <f t="shared" si="117"/>
        <v>39.676186689178309</v>
      </c>
      <c r="AP51" s="69">
        <f t="shared" si="118"/>
        <v>55.993065403035203</v>
      </c>
      <c r="AQ51" s="69">
        <f t="shared" si="119"/>
        <v>95.669252092213512</v>
      </c>
      <c r="AS51" t="str">
        <f t="shared" si="143"/>
        <v>31 Science, engineering and technology associate professionals</v>
      </c>
      <c r="AT51" s="18">
        <f t="shared" si="120"/>
        <v>3.7300748493615892</v>
      </c>
      <c r="AU51" s="18">
        <f t="shared" si="120"/>
        <v>3.6235721297742787</v>
      </c>
      <c r="AV51" s="18">
        <f t="shared" si="120"/>
        <v>3.6734206991010834</v>
      </c>
      <c r="AW51" s="18">
        <f t="shared" si="120"/>
        <v>3.0799262321874687</v>
      </c>
      <c r="AX51" s="18">
        <f t="shared" si="120"/>
        <v>2.6304481001801698</v>
      </c>
      <c r="AZ51" s="68">
        <f t="shared" si="121"/>
        <v>-16.228977757249591</v>
      </c>
      <c r="BA51" s="69">
        <f t="shared" si="122"/>
        <v>33.529587572225807</v>
      </c>
      <c r="BB51" s="69">
        <f t="shared" si="123"/>
        <v>17.300609814976223</v>
      </c>
      <c r="BD51" t="str">
        <f t="shared" si="144"/>
        <v>31 Science, engineering and technology associate professionals</v>
      </c>
      <c r="BE51" s="18">
        <f t="shared" si="124"/>
        <v>1.5278066820377805</v>
      </c>
      <c r="BF51" s="18">
        <f t="shared" si="124"/>
        <v>1.4833382820321626</v>
      </c>
      <c r="BG51" s="18">
        <f t="shared" si="124"/>
        <v>1.6643694352496847</v>
      </c>
      <c r="BH51" s="18">
        <f t="shared" si="124"/>
        <v>1.3006134372636915</v>
      </c>
      <c r="BI51" s="18">
        <f t="shared" si="124"/>
        <v>0.98435642371863619</v>
      </c>
      <c r="BK51" s="68">
        <f t="shared" si="125"/>
        <v>-41.651740862434693</v>
      </c>
      <c r="BL51" s="69">
        <f t="shared" si="126"/>
        <v>26.364935931786388</v>
      </c>
      <c r="BM51" s="69">
        <f t="shared" si="127"/>
        <v>-15.286804930648307</v>
      </c>
      <c r="BO51" t="str">
        <f t="shared" si="145"/>
        <v>31 Science, engineering and technology associate professionals</v>
      </c>
      <c r="BP51" s="18">
        <f t="shared" si="128"/>
        <v>1.1149100440744999</v>
      </c>
      <c r="BQ51" s="18">
        <f t="shared" si="128"/>
        <v>1.2712313099012942</v>
      </c>
      <c r="BR51" s="18">
        <f t="shared" si="128"/>
        <v>1.3976378924913575</v>
      </c>
      <c r="BS51" s="18">
        <f t="shared" si="128"/>
        <v>1.3105786682510394</v>
      </c>
      <c r="BT51" s="18">
        <f t="shared" si="128"/>
        <v>1.4689318764772064</v>
      </c>
      <c r="BV51" s="68">
        <f t="shared" si="129"/>
        <v>-13.071443284519724</v>
      </c>
      <c r="BW51" s="69">
        <f t="shared" si="130"/>
        <v>34.17539407817609</v>
      </c>
      <c r="BX51" s="69">
        <f t="shared" si="131"/>
        <v>21.10395079365637</v>
      </c>
      <c r="BZ51" t="str">
        <f t="shared" si="146"/>
        <v>31 Science, engineering and technology associate professionals</v>
      </c>
      <c r="CA51" s="18">
        <f t="shared" si="132"/>
        <v>1.3325953936021135</v>
      </c>
      <c r="CB51" s="18">
        <f t="shared" si="132"/>
        <v>1.4841287206632356</v>
      </c>
      <c r="CC51" s="18">
        <f t="shared" si="132"/>
        <v>1.781979682087026</v>
      </c>
      <c r="CD51" s="18">
        <f t="shared" si="132"/>
        <v>1.8676660169020805</v>
      </c>
      <c r="CE51" s="18">
        <f t="shared" si="132"/>
        <v>2.2893425811316468</v>
      </c>
      <c r="CG51" s="68">
        <f t="shared" si="133"/>
        <v>-18.520323502132381</v>
      </c>
      <c r="CH51" s="69">
        <f t="shared" si="134"/>
        <v>32.044198343998396</v>
      </c>
      <c r="CI51" s="69">
        <f t="shared" si="135"/>
        <v>13.523874841866013</v>
      </c>
      <c r="CK51" t="str">
        <f t="shared" si="147"/>
        <v>31 Science, engineering and technology associate professionals</v>
      </c>
      <c r="CL51" s="18">
        <f t="shared" si="136"/>
        <v>0.7041992999583262</v>
      </c>
      <c r="CM51" s="18">
        <f t="shared" si="136"/>
        <v>0.94031867068978692</v>
      </c>
      <c r="CN51" s="18">
        <f t="shared" si="136"/>
        <v>1.2773681254969083</v>
      </c>
      <c r="CO51" s="18">
        <f t="shared" si="136"/>
        <v>1.8400534591319468</v>
      </c>
      <c r="CP51" s="18">
        <f t="shared" si="136"/>
        <v>3.2810230260051596</v>
      </c>
      <c r="CR51" s="68">
        <f t="shared" si="137"/>
        <v>140.11207173097628</v>
      </c>
      <c r="CS51" s="69">
        <f t="shared" si="138"/>
        <v>57.336113142622672</v>
      </c>
      <c r="CT51" s="69">
        <f t="shared" si="139"/>
        <v>197.44818487359896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0.49117934825580301</v>
      </c>
      <c r="C52" s="18">
        <f t="shared" si="104"/>
        <v>0.51101944751664286</v>
      </c>
      <c r="D52" s="18">
        <f t="shared" si="104"/>
        <v>0.4680526668242615</v>
      </c>
      <c r="E52" s="18">
        <f t="shared" si="104"/>
        <v>0.71652373887436815</v>
      </c>
      <c r="F52" s="18">
        <f t="shared" si="104"/>
        <v>0.81837082125501337</v>
      </c>
      <c r="H52" s="68">
        <f t="shared" si="105"/>
        <v>152.58990312777451</v>
      </c>
      <c r="I52" s="69">
        <f t="shared" si="106"/>
        <v>118.37848641205355</v>
      </c>
      <c r="J52" s="69">
        <f t="shared" si="107"/>
        <v>270.96838953982802</v>
      </c>
      <c r="L52" t="str">
        <f t="shared" si="140"/>
        <v>32 Health and social care associate professionals</v>
      </c>
      <c r="M52" s="18">
        <f t="shared" si="108"/>
        <v>1.4416134558348201</v>
      </c>
      <c r="N52" s="18">
        <f t="shared" si="108"/>
        <v>1.5806275672635848</v>
      </c>
      <c r="O52" s="18">
        <f t="shared" si="108"/>
        <v>1.5635098465909418</v>
      </c>
      <c r="P52" s="18">
        <f t="shared" si="108"/>
        <v>2.4261102364750129</v>
      </c>
      <c r="Q52" s="18">
        <f t="shared" si="108"/>
        <v>2.6189115191698318</v>
      </c>
      <c r="S52" s="68">
        <f t="shared" si="109"/>
        <v>144.70279064603068</v>
      </c>
      <c r="T52" s="69">
        <f t="shared" si="110"/>
        <v>114.30015167626917</v>
      </c>
      <c r="U52" s="69">
        <f t="shared" si="111"/>
        <v>259.00294232229982</v>
      </c>
      <c r="W52" t="str">
        <f t="shared" si="141"/>
        <v>32 Health and social care associate professionals</v>
      </c>
      <c r="X52" s="18">
        <f t="shared" si="112"/>
        <v>2.1944570861451713</v>
      </c>
      <c r="Y52" s="18">
        <f t="shared" si="112"/>
        <v>2.4240305166554599</v>
      </c>
      <c r="Z52" s="18">
        <f t="shared" si="112"/>
        <v>2.4756556426450169</v>
      </c>
      <c r="AA52" s="18">
        <f t="shared" si="112"/>
        <v>3.9042134759205185</v>
      </c>
      <c r="AB52" s="18">
        <f t="shared" si="112"/>
        <v>4.2747219423272114</v>
      </c>
      <c r="AD52" s="68">
        <f t="shared" si="113"/>
        <v>110.25558779643443</v>
      </c>
      <c r="AE52" s="69">
        <f t="shared" si="114"/>
        <v>110.95380804634294</v>
      </c>
      <c r="AF52" s="69">
        <f t="shared" si="115"/>
        <v>221.20939584277738</v>
      </c>
      <c r="AH52" t="str">
        <f t="shared" si="142"/>
        <v>32 Health and social care associate professionals</v>
      </c>
      <c r="AI52" s="18">
        <f t="shared" si="116"/>
        <v>5.2185732474686723</v>
      </c>
      <c r="AJ52" s="18">
        <f t="shared" si="116"/>
        <v>4.5568585863757045</v>
      </c>
      <c r="AK52" s="18">
        <f t="shared" si="116"/>
        <v>4.4001184328822776</v>
      </c>
      <c r="AL52" s="18">
        <f t="shared" si="116"/>
        <v>4.9574108977626903</v>
      </c>
      <c r="AM52" s="18">
        <f t="shared" si="116"/>
        <v>2.9618777739862976</v>
      </c>
      <c r="AO52" s="68">
        <f t="shared" si="117"/>
        <v>-24.827221287119379</v>
      </c>
      <c r="AP52" s="69">
        <f t="shared" si="118"/>
        <v>43.385503550678379</v>
      </c>
      <c r="AQ52" s="69">
        <f t="shared" si="119"/>
        <v>18.558282263558997</v>
      </c>
      <c r="AS52" t="str">
        <f t="shared" si="143"/>
        <v>32 Health and social care associate professionals</v>
      </c>
      <c r="AT52" s="18">
        <f t="shared" si="120"/>
        <v>1.3567561131255723</v>
      </c>
      <c r="AU52" s="18">
        <f t="shared" si="120"/>
        <v>1.4163484838368086</v>
      </c>
      <c r="AV52" s="18">
        <f t="shared" si="120"/>
        <v>1.5800919320469484</v>
      </c>
      <c r="AW52" s="18">
        <f t="shared" si="120"/>
        <v>2.1955368255173529</v>
      </c>
      <c r="AX52" s="18">
        <f t="shared" si="120"/>
        <v>2.2176422683914532</v>
      </c>
      <c r="AZ52" s="68">
        <f t="shared" si="121"/>
        <v>64.188933407043535</v>
      </c>
      <c r="BA52" s="69">
        <f t="shared" si="122"/>
        <v>83.853707410323182</v>
      </c>
      <c r="BB52" s="69">
        <f t="shared" si="123"/>
        <v>148.04264081736673</v>
      </c>
      <c r="BD52" t="str">
        <f t="shared" si="144"/>
        <v>32 Health and social care associate professionals</v>
      </c>
      <c r="BE52" s="18">
        <f t="shared" si="124"/>
        <v>1.4304591988781921</v>
      </c>
      <c r="BF52" s="18">
        <f t="shared" si="124"/>
        <v>1.7084678339954105</v>
      </c>
      <c r="BG52" s="18">
        <f t="shared" si="124"/>
        <v>1.8125221859192662</v>
      </c>
      <c r="BH52" s="18">
        <f t="shared" si="124"/>
        <v>2.9227383609833848</v>
      </c>
      <c r="BI52" s="18">
        <f t="shared" si="124"/>
        <v>3.6451664308419294</v>
      </c>
      <c r="BK52" s="68">
        <f t="shared" si="125"/>
        <v>98.408048716641005</v>
      </c>
      <c r="BL52" s="69">
        <f t="shared" si="126"/>
        <v>99.919799066981398</v>
      </c>
      <c r="BM52" s="69">
        <f t="shared" si="127"/>
        <v>198.32784778362242</v>
      </c>
      <c r="BO52" t="str">
        <f t="shared" si="145"/>
        <v>32 Health and social care associate professionals</v>
      </c>
      <c r="BP52" s="18">
        <f t="shared" si="128"/>
        <v>1.1347902889364472</v>
      </c>
      <c r="BQ52" s="18">
        <f t="shared" si="128"/>
        <v>1.2139528134055273</v>
      </c>
      <c r="BR52" s="18">
        <f t="shared" si="128"/>
        <v>1.3346585978041225</v>
      </c>
      <c r="BS52" s="18">
        <f t="shared" si="128"/>
        <v>2.0280258576837382</v>
      </c>
      <c r="BT52" s="18">
        <f t="shared" si="128"/>
        <v>2.1058539148608157</v>
      </c>
      <c r="BV52" s="68">
        <f t="shared" si="129"/>
        <v>30.500907671020993</v>
      </c>
      <c r="BW52" s="69">
        <f t="shared" si="130"/>
        <v>70.899374939942959</v>
      </c>
      <c r="BX52" s="69">
        <f t="shared" si="131"/>
        <v>101.40028261096397</v>
      </c>
      <c r="BZ52" t="str">
        <f t="shared" si="146"/>
        <v>32 Health and social care associate professionals</v>
      </c>
      <c r="CA52" s="18">
        <f t="shared" si="132"/>
        <v>0.69709926712932735</v>
      </c>
      <c r="CB52" s="18">
        <f t="shared" si="132"/>
        <v>0.70499371198583527</v>
      </c>
      <c r="CC52" s="18">
        <f t="shared" si="132"/>
        <v>0.68150256093722139</v>
      </c>
      <c r="CD52" s="18">
        <f t="shared" si="132"/>
        <v>1.002594640765673</v>
      </c>
      <c r="CE52" s="18">
        <f t="shared" si="132"/>
        <v>1.0516318314161961</v>
      </c>
      <c r="CG52" s="68">
        <f t="shared" si="133"/>
        <v>-2.1327266268771812</v>
      </c>
      <c r="CH52" s="69">
        <f t="shared" si="134"/>
        <v>53.726429327060863</v>
      </c>
      <c r="CI52" s="69">
        <f t="shared" si="135"/>
        <v>51.593702700183684</v>
      </c>
      <c r="CK52" t="str">
        <f t="shared" si="147"/>
        <v>32 Health and social care associate professionals</v>
      </c>
      <c r="CL52" s="18">
        <f t="shared" si="136"/>
        <v>0.26444533593783776</v>
      </c>
      <c r="CM52" s="18">
        <f t="shared" si="136"/>
        <v>0.33645925270857469</v>
      </c>
      <c r="CN52" s="18">
        <f t="shared" si="136"/>
        <v>0.40101463617700672</v>
      </c>
      <c r="CO52" s="18">
        <f t="shared" si="136"/>
        <v>0.83217601084472259</v>
      </c>
      <c r="CP52" s="18">
        <f t="shared" si="136"/>
        <v>1.5692991543738168</v>
      </c>
      <c r="CR52" s="68">
        <f t="shared" si="137"/>
        <v>265.81904241418454</v>
      </c>
      <c r="CS52" s="69">
        <f t="shared" si="138"/>
        <v>93.556652848326763</v>
      </c>
      <c r="CT52" s="69">
        <f t="shared" si="139"/>
        <v>359.37569526251127</v>
      </c>
    </row>
    <row r="53" spans="1:98" x14ac:dyDescent="0.2">
      <c r="A53" t="str">
        <f t="shared" si="103"/>
        <v>33 Protective service occupations</v>
      </c>
      <c r="B53" s="18">
        <f t="shared" si="104"/>
        <v>0.23043352103273845</v>
      </c>
      <c r="C53" s="18">
        <f t="shared" si="104"/>
        <v>0.18718543850695143</v>
      </c>
      <c r="D53" s="18">
        <f t="shared" si="104"/>
        <v>0.1996955500277561</v>
      </c>
      <c r="E53" s="18">
        <f t="shared" si="104"/>
        <v>0.1887064427232775</v>
      </c>
      <c r="F53" s="18">
        <f t="shared" si="104"/>
        <v>0.2018936522029311</v>
      </c>
      <c r="H53" s="68">
        <f t="shared" si="105"/>
        <v>46.054469355018341</v>
      </c>
      <c r="I53" s="69">
        <f t="shared" si="106"/>
        <v>41.765159148317352</v>
      </c>
      <c r="J53" s="69">
        <f t="shared" si="107"/>
        <v>87.819628503335707</v>
      </c>
      <c r="L53" t="str">
        <f t="shared" si="140"/>
        <v>33 Protective service occupations</v>
      </c>
      <c r="M53" s="18">
        <f t="shared" si="108"/>
        <v>0.58263178124113457</v>
      </c>
      <c r="N53" s="18">
        <f t="shared" si="108"/>
        <v>0.53349024206272488</v>
      </c>
      <c r="O53" s="18">
        <f t="shared" si="108"/>
        <v>0.61806894671874424</v>
      </c>
      <c r="P53" s="18">
        <f t="shared" si="108"/>
        <v>0.51448225076135068</v>
      </c>
      <c r="Q53" s="18">
        <f t="shared" si="108"/>
        <v>0.57550537898539833</v>
      </c>
      <c r="S53" s="68">
        <f t="shared" si="109"/>
        <v>36.028898062251557</v>
      </c>
      <c r="T53" s="69">
        <f t="shared" si="110"/>
        <v>36.290544048765689</v>
      </c>
      <c r="U53" s="69">
        <f t="shared" si="111"/>
        <v>72.319442111017253</v>
      </c>
      <c r="W53" t="str">
        <f t="shared" si="141"/>
        <v>33 Protective service occupations</v>
      </c>
      <c r="X53" s="18">
        <f t="shared" si="112"/>
        <v>1.3470782347101791</v>
      </c>
      <c r="Y53" s="18">
        <f t="shared" si="112"/>
        <v>1.3649067148457261</v>
      </c>
      <c r="Z53" s="18">
        <f t="shared" si="112"/>
        <v>1.51020213743816</v>
      </c>
      <c r="AA53" s="18">
        <f t="shared" si="112"/>
        <v>1.3277455572836463</v>
      </c>
      <c r="AB53" s="18">
        <f t="shared" si="112"/>
        <v>1.5193205692416032</v>
      </c>
      <c r="AD53" s="68">
        <f t="shared" si="113"/>
        <v>22.502301580024707</v>
      </c>
      <c r="AE53" s="69">
        <f t="shared" si="114"/>
        <v>43.373653467428433</v>
      </c>
      <c r="AF53" s="69">
        <f t="shared" si="115"/>
        <v>65.875955047453132</v>
      </c>
      <c r="AH53" t="str">
        <f t="shared" si="142"/>
        <v>33 Protective service occupations</v>
      </c>
      <c r="AI53" s="18">
        <f t="shared" si="116"/>
        <v>1.2931812827598557</v>
      </c>
      <c r="AJ53" s="18">
        <f t="shared" si="116"/>
        <v>1.3487787140006213</v>
      </c>
      <c r="AK53" s="18">
        <f t="shared" si="116"/>
        <v>1.4875915048938892</v>
      </c>
      <c r="AL53" s="18">
        <f t="shared" si="116"/>
        <v>1.3721163784641273</v>
      </c>
      <c r="AM53" s="18">
        <f t="shared" si="116"/>
        <v>1.5238366745169165</v>
      </c>
      <c r="AO53" s="68">
        <f t="shared" si="117"/>
        <v>14.396455740162553</v>
      </c>
      <c r="AP53" s="69">
        <f t="shared" si="118"/>
        <v>37.132395086078809</v>
      </c>
      <c r="AQ53" s="69">
        <f t="shared" si="119"/>
        <v>51.52885082624136</v>
      </c>
      <c r="AS53" t="str">
        <f t="shared" si="143"/>
        <v>33 Protective service occupations</v>
      </c>
      <c r="AT53" s="18">
        <f t="shared" si="120"/>
        <v>1.293027166967476</v>
      </c>
      <c r="AU53" s="18">
        <f t="shared" si="120"/>
        <v>1.0824203969031689</v>
      </c>
      <c r="AV53" s="18">
        <f t="shared" si="120"/>
        <v>1.1629226783944566</v>
      </c>
      <c r="AW53" s="18">
        <f t="shared" si="120"/>
        <v>0.89035355675980765</v>
      </c>
      <c r="AX53" s="18">
        <f t="shared" si="120"/>
        <v>0.82916746417604992</v>
      </c>
      <c r="AZ53" s="68">
        <f t="shared" si="121"/>
        <v>-16.588456243300925</v>
      </c>
      <c r="BA53" s="69">
        <f t="shared" si="122"/>
        <v>29.314693978006762</v>
      </c>
      <c r="BB53" s="69">
        <f t="shared" si="123"/>
        <v>12.726237734705837</v>
      </c>
      <c r="BD53" t="str">
        <f t="shared" si="144"/>
        <v>33 Protective service occupations</v>
      </c>
      <c r="BE53" s="18">
        <f t="shared" si="124"/>
        <v>1.2795529644543269</v>
      </c>
      <c r="BF53" s="18">
        <f t="shared" si="124"/>
        <v>1.0951750163278233</v>
      </c>
      <c r="BG53" s="18">
        <f t="shared" si="124"/>
        <v>1.1708906506556818</v>
      </c>
      <c r="BH53" s="18">
        <f t="shared" si="124"/>
        <v>1.0263138469060966</v>
      </c>
      <c r="BI53" s="18">
        <f t="shared" si="124"/>
        <v>0.93534822201287082</v>
      </c>
      <c r="BK53" s="68">
        <f t="shared" si="125"/>
        <v>-21.189834076861981</v>
      </c>
      <c r="BL53" s="69">
        <f t="shared" si="126"/>
        <v>21.147763408100239</v>
      </c>
      <c r="BM53" s="69">
        <f t="shared" si="127"/>
        <v>-4.207066876174332E-2</v>
      </c>
      <c r="BO53" t="str">
        <f t="shared" si="145"/>
        <v>33 Protective service occupations</v>
      </c>
      <c r="BP53" s="18">
        <f t="shared" si="128"/>
        <v>1.4187430788719546</v>
      </c>
      <c r="BQ53" s="18">
        <f t="shared" si="128"/>
        <v>1.3843268204024448</v>
      </c>
      <c r="BR53" s="18">
        <f t="shared" si="128"/>
        <v>1.4475804653290358</v>
      </c>
      <c r="BS53" s="18">
        <f t="shared" si="128"/>
        <v>1.2366346490500664</v>
      </c>
      <c r="BT53" s="18">
        <f t="shared" si="128"/>
        <v>1.1305322210839797</v>
      </c>
      <c r="BV53" s="68">
        <f t="shared" si="129"/>
        <v>-35.405474672002534</v>
      </c>
      <c r="BW53" s="69">
        <f t="shared" si="130"/>
        <v>22.44428655365703</v>
      </c>
      <c r="BX53" s="69">
        <f t="shared" si="131"/>
        <v>-12.961188118345508</v>
      </c>
      <c r="BZ53" t="str">
        <f t="shared" si="146"/>
        <v>33 Protective service occupations</v>
      </c>
      <c r="CA53" s="18">
        <f t="shared" si="132"/>
        <v>1.1831236943257479</v>
      </c>
      <c r="CB53" s="18">
        <f t="shared" si="132"/>
        <v>1.1335567262639819</v>
      </c>
      <c r="CC53" s="18">
        <f t="shared" si="132"/>
        <v>1.2857928782564452</v>
      </c>
      <c r="CD53" s="18">
        <f t="shared" si="132"/>
        <v>1.1844125024723908</v>
      </c>
      <c r="CE53" s="18">
        <f t="shared" si="132"/>
        <v>1.471425625319269</v>
      </c>
      <c r="CG53" s="68">
        <f t="shared" si="133"/>
        <v>-27.42140494470517</v>
      </c>
      <c r="CH53" s="69">
        <f t="shared" si="134"/>
        <v>29.97413853160748</v>
      </c>
      <c r="CI53" s="69">
        <f t="shared" si="135"/>
        <v>2.5527335869023102</v>
      </c>
      <c r="CK53" t="str">
        <f t="shared" si="147"/>
        <v>33 Protective service occupations</v>
      </c>
      <c r="CL53" s="18">
        <f t="shared" si="136"/>
        <v>0.57477725491394083</v>
      </c>
      <c r="CM53" s="18">
        <f t="shared" si="136"/>
        <v>0.48677878795773633</v>
      </c>
      <c r="CN53" s="18">
        <f t="shared" si="136"/>
        <v>0.53178181866212226</v>
      </c>
      <c r="CO53" s="18">
        <f t="shared" si="136"/>
        <v>0.30213151591827958</v>
      </c>
      <c r="CP53" s="18">
        <f t="shared" si="136"/>
        <v>0.34385443944689242</v>
      </c>
      <c r="CR53" s="68">
        <f t="shared" si="137"/>
        <v>-39.554782805549522</v>
      </c>
      <c r="CS53" s="69">
        <f t="shared" si="138"/>
        <v>11.760893641344449</v>
      </c>
      <c r="CT53" s="69">
        <f t="shared" si="139"/>
        <v>-27.793889164205073</v>
      </c>
    </row>
    <row r="54" spans="1:98" x14ac:dyDescent="0.2">
      <c r="A54" t="str">
        <f t="shared" si="103"/>
        <v>34 Culture, media and sports occupations</v>
      </c>
      <c r="B54" s="18">
        <f t="shared" si="104"/>
        <v>1.589167723855365</v>
      </c>
      <c r="C54" s="18">
        <f t="shared" si="104"/>
        <v>1.6326781559327757</v>
      </c>
      <c r="D54" s="18">
        <f t="shared" si="104"/>
        <v>1.6347396200134356</v>
      </c>
      <c r="E54" s="18">
        <f t="shared" si="104"/>
        <v>1.526793960111499</v>
      </c>
      <c r="F54" s="18">
        <f t="shared" si="104"/>
        <v>1.5168693174271473</v>
      </c>
      <c r="H54" s="68">
        <f t="shared" si="105"/>
        <v>34.047942481260378</v>
      </c>
      <c r="I54" s="69">
        <f t="shared" si="106"/>
        <v>61.726147066500644</v>
      </c>
      <c r="J54" s="69">
        <f t="shared" si="107"/>
        <v>95.774089547761022</v>
      </c>
      <c r="L54" t="str">
        <f t="shared" si="140"/>
        <v>34 Culture, media and sports occupations</v>
      </c>
      <c r="M54" s="18">
        <f t="shared" si="108"/>
        <v>4.1176038087739357</v>
      </c>
      <c r="N54" s="18">
        <f t="shared" si="108"/>
        <v>3.4185998709491772</v>
      </c>
      <c r="O54" s="18">
        <f t="shared" si="108"/>
        <v>3.9436700837621794</v>
      </c>
      <c r="P54" s="18">
        <f t="shared" si="108"/>
        <v>3.5381155884276665</v>
      </c>
      <c r="Q54" s="18">
        <f t="shared" si="108"/>
        <v>3.5044975439729136</v>
      </c>
      <c r="S54" s="68">
        <f t="shared" si="109"/>
        <v>29.820686376331572</v>
      </c>
      <c r="T54" s="69">
        <f t="shared" si="110"/>
        <v>59.093791068328642</v>
      </c>
      <c r="U54" s="69">
        <f t="shared" si="111"/>
        <v>88.914477444660207</v>
      </c>
      <c r="W54" t="str">
        <f t="shared" si="141"/>
        <v>34 Culture, media and sports occupations</v>
      </c>
      <c r="X54" s="18">
        <f t="shared" si="112"/>
        <v>4.562698402780609</v>
      </c>
      <c r="Y54" s="18">
        <f t="shared" si="112"/>
        <v>3.8800896045261095</v>
      </c>
      <c r="Z54" s="18">
        <f t="shared" si="112"/>
        <v>3.9764532352092603</v>
      </c>
      <c r="AA54" s="18">
        <f t="shared" si="112"/>
        <v>3.3663943280375697</v>
      </c>
      <c r="AB54" s="18">
        <f t="shared" si="112"/>
        <v>3.1384282140016269</v>
      </c>
      <c r="AD54" s="68">
        <f t="shared" si="113"/>
        <v>-3.8949450356522926</v>
      </c>
      <c r="AE54" s="69">
        <f t="shared" si="114"/>
        <v>45.406747084412338</v>
      </c>
      <c r="AF54" s="69">
        <f t="shared" si="115"/>
        <v>41.511802048760046</v>
      </c>
      <c r="AH54" t="str">
        <f t="shared" si="142"/>
        <v>34 Culture, media and sports occupations</v>
      </c>
      <c r="AI54" s="18">
        <f t="shared" si="116"/>
        <v>1.7961378094223386</v>
      </c>
      <c r="AJ54" s="18">
        <f t="shared" si="116"/>
        <v>1.6890070414209701</v>
      </c>
      <c r="AK54" s="18">
        <f t="shared" si="116"/>
        <v>1.9796459604551662</v>
      </c>
      <c r="AL54" s="18">
        <f t="shared" si="116"/>
        <v>1.7284162956494173</v>
      </c>
      <c r="AM54" s="18">
        <f t="shared" si="116"/>
        <v>1.8651667030737265</v>
      </c>
      <c r="AO54" s="68">
        <f t="shared" si="117"/>
        <v>5.2174962148818134</v>
      </c>
      <c r="AP54" s="69">
        <f t="shared" si="118"/>
        <v>43.036163107865292</v>
      </c>
      <c r="AQ54" s="69">
        <f t="shared" si="119"/>
        <v>48.253659322747104</v>
      </c>
      <c r="AS54" t="str">
        <f t="shared" si="143"/>
        <v>34 Culture, media and sports occupations</v>
      </c>
      <c r="AT54" s="18">
        <f t="shared" si="120"/>
        <v>2.9884628101696351</v>
      </c>
      <c r="AU54" s="18">
        <f t="shared" si="120"/>
        <v>2.4589394408351986</v>
      </c>
      <c r="AV54" s="18">
        <f t="shared" si="120"/>
        <v>2.4700178925245142</v>
      </c>
      <c r="AW54" s="18">
        <f t="shared" si="120"/>
        <v>2.0177673858073564</v>
      </c>
      <c r="AX54" s="18">
        <f t="shared" si="120"/>
        <v>1.7656854682993721</v>
      </c>
      <c r="AZ54" s="68">
        <f t="shared" si="121"/>
        <v>-16.372716425533199</v>
      </c>
      <c r="BA54" s="69">
        <f t="shared" si="122"/>
        <v>39.748090655885527</v>
      </c>
      <c r="BB54" s="69">
        <f t="shared" si="123"/>
        <v>23.375374230352325</v>
      </c>
      <c r="BD54" t="str">
        <f t="shared" si="144"/>
        <v>34 Culture, media and sports occupations</v>
      </c>
      <c r="BE54" s="18">
        <f t="shared" si="124"/>
        <v>1.9023598332921172</v>
      </c>
      <c r="BF54" s="18">
        <f t="shared" si="124"/>
        <v>1.5170310710789967</v>
      </c>
      <c r="BG54" s="18">
        <f t="shared" si="124"/>
        <v>1.6234392905471351</v>
      </c>
      <c r="BH54" s="18">
        <f t="shared" si="124"/>
        <v>1.3556140894797479</v>
      </c>
      <c r="BI54" s="18">
        <f t="shared" si="124"/>
        <v>1.3412882230108869</v>
      </c>
      <c r="BK54" s="68">
        <f t="shared" si="125"/>
        <v>-18.489921041332266</v>
      </c>
      <c r="BL54" s="69">
        <f t="shared" si="126"/>
        <v>30.230974816211493</v>
      </c>
      <c r="BM54" s="69">
        <f t="shared" si="127"/>
        <v>11.741053774879225</v>
      </c>
      <c r="BO54" t="str">
        <f t="shared" si="145"/>
        <v>34 Culture, media and sports occupations</v>
      </c>
      <c r="BP54" s="18">
        <f t="shared" si="128"/>
        <v>1.2468657817577689</v>
      </c>
      <c r="BQ54" s="18">
        <f t="shared" si="128"/>
        <v>0.93940462857228058</v>
      </c>
      <c r="BR54" s="18">
        <f t="shared" si="128"/>
        <v>0.95944344014384664</v>
      </c>
      <c r="BS54" s="18">
        <f t="shared" si="128"/>
        <v>0.73668231463980716</v>
      </c>
      <c r="BT54" s="18">
        <f t="shared" si="128"/>
        <v>0.54579586282329606</v>
      </c>
      <c r="BV54" s="68">
        <f t="shared" si="129"/>
        <v>-52.949272611093143</v>
      </c>
      <c r="BW54" s="69">
        <f t="shared" si="130"/>
        <v>25.666229296754928</v>
      </c>
      <c r="BX54" s="69">
        <f t="shared" si="131"/>
        <v>-27.283043314338212</v>
      </c>
      <c r="BZ54" t="str">
        <f t="shared" si="146"/>
        <v>34 Culture, media and sports occupations</v>
      </c>
      <c r="CA54" s="18">
        <f t="shared" si="132"/>
        <v>1.3332271151730053</v>
      </c>
      <c r="CB54" s="18">
        <f t="shared" si="132"/>
        <v>1.1896323853940087</v>
      </c>
      <c r="CC54" s="18">
        <f t="shared" si="132"/>
        <v>1.2639879218856227</v>
      </c>
      <c r="CD54" s="18">
        <f t="shared" si="132"/>
        <v>1.0651836100370626</v>
      </c>
      <c r="CE54" s="18">
        <f t="shared" si="132"/>
        <v>0.90586328070120814</v>
      </c>
      <c r="CG54" s="68">
        <f t="shared" si="133"/>
        <v>-54.547163607654348</v>
      </c>
      <c r="CH54" s="69">
        <f t="shared" si="134"/>
        <v>25.512965892988216</v>
      </c>
      <c r="CI54" s="69">
        <f t="shared" si="135"/>
        <v>-29.034197714666131</v>
      </c>
      <c r="CK54" t="str">
        <f t="shared" si="147"/>
        <v>34 Culture, media and sports occupations</v>
      </c>
      <c r="CL54" s="18">
        <f t="shared" si="136"/>
        <v>1.1332267905999827</v>
      </c>
      <c r="CM54" s="18">
        <f t="shared" si="136"/>
        <v>1.1904835739929434</v>
      </c>
      <c r="CN54" s="18">
        <f t="shared" si="136"/>
        <v>1.3139762524438361</v>
      </c>
      <c r="CO54" s="18">
        <f t="shared" si="136"/>
        <v>1.6184883960864906</v>
      </c>
      <c r="CP54" s="18">
        <f t="shared" si="136"/>
        <v>2.3392881857823835</v>
      </c>
      <c r="CR54" s="68">
        <f t="shared" si="137"/>
        <v>66.424401115267472</v>
      </c>
      <c r="CS54" s="69">
        <f t="shared" si="138"/>
        <v>39.209276298017286</v>
      </c>
      <c r="CT54" s="69">
        <f t="shared" si="139"/>
        <v>105.63367741328477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5.014071840418648</v>
      </c>
      <c r="C55" s="18">
        <f t="shared" si="148"/>
        <v>4.9175818095983548</v>
      </c>
      <c r="D55" s="18">
        <f t="shared" si="148"/>
        <v>5.1885475331645017</v>
      </c>
      <c r="E55" s="18">
        <f t="shared" si="148"/>
        <v>5.2900163324746075</v>
      </c>
      <c r="F55" s="18">
        <f t="shared" si="148"/>
        <v>5.6270222429024601</v>
      </c>
      <c r="H55" s="68">
        <f t="shared" si="105"/>
        <v>56.6727282630508</v>
      </c>
      <c r="I55" s="69">
        <f t="shared" si="106"/>
        <v>62.712035359389418</v>
      </c>
      <c r="J55" s="69">
        <f t="shared" si="107"/>
        <v>119.38476362244022</v>
      </c>
      <c r="L55" t="str">
        <f t="shared" si="140"/>
        <v>35 Business and public service associate professionals</v>
      </c>
      <c r="M55" s="18">
        <f t="shared" ref="M55:Q64" si="149">M18/M$35*100</f>
        <v>7.3563251246186514</v>
      </c>
      <c r="N55" s="18">
        <f t="shared" si="149"/>
        <v>7.212955828774807</v>
      </c>
      <c r="O55" s="18">
        <f t="shared" si="149"/>
        <v>7.1809588841752436</v>
      </c>
      <c r="P55" s="18">
        <f t="shared" si="149"/>
        <v>7.1851624005951864</v>
      </c>
      <c r="Q55" s="18">
        <f t="shared" si="149"/>
        <v>7.1677714192976261</v>
      </c>
      <c r="S55" s="68">
        <f t="shared" si="109"/>
        <v>45.821118143073363</v>
      </c>
      <c r="T55" s="69">
        <f t="shared" si="110"/>
        <v>61.467171574924443</v>
      </c>
      <c r="U55" s="69">
        <f t="shared" si="111"/>
        <v>107.28828971799783</v>
      </c>
      <c r="W55" t="str">
        <f t="shared" si="141"/>
        <v>35 Business and public service associate professionals</v>
      </c>
      <c r="X55" s="18">
        <f t="shared" ref="X55:AB64" si="150">X18/X$35*100</f>
        <v>8.5238967606132299</v>
      </c>
      <c r="Y55" s="18">
        <f t="shared" si="150"/>
        <v>8.3451968273130639</v>
      </c>
      <c r="Z55" s="18">
        <f t="shared" si="150"/>
        <v>8.3171597142106481</v>
      </c>
      <c r="AA55" s="18">
        <f t="shared" si="150"/>
        <v>8.0895067604188604</v>
      </c>
      <c r="AB55" s="18">
        <f t="shared" si="150"/>
        <v>7.7135263541404164</v>
      </c>
      <c r="AD55" s="68">
        <f t="shared" si="113"/>
        <v>12.929612451850076</v>
      </c>
      <c r="AE55" s="69">
        <f t="shared" si="114"/>
        <v>53.761155378874093</v>
      </c>
      <c r="AF55" s="69">
        <f t="shared" si="115"/>
        <v>66.690767830724155</v>
      </c>
      <c r="AH55" t="str">
        <f t="shared" si="142"/>
        <v>35 Business and public service associate professionals</v>
      </c>
      <c r="AI55" s="18">
        <f t="shared" ref="AI55:AM64" si="151">AI18/AI$35*100</f>
        <v>7.7114020703631185</v>
      </c>
      <c r="AJ55" s="18">
        <f t="shared" si="151"/>
        <v>8.0769226206667124</v>
      </c>
      <c r="AK55" s="18">
        <f t="shared" si="151"/>
        <v>8.4446866450911546</v>
      </c>
      <c r="AL55" s="18">
        <f t="shared" si="151"/>
        <v>8.7467478082616186</v>
      </c>
      <c r="AM55" s="18">
        <f t="shared" si="151"/>
        <v>8.8654694476105327</v>
      </c>
      <c r="AO55" s="68">
        <f t="shared" si="117"/>
        <v>17.24006100059086</v>
      </c>
      <c r="AP55" s="69">
        <f t="shared" si="118"/>
        <v>51.83054135781633</v>
      </c>
      <c r="AQ55" s="69">
        <f t="shared" si="119"/>
        <v>69.070602358407186</v>
      </c>
      <c r="AS55" t="str">
        <f t="shared" si="143"/>
        <v>35 Business and public service associate professionals</v>
      </c>
      <c r="AT55" s="18">
        <f t="shared" ref="AT55:AX64" si="152">AT18/AT$35*100</f>
        <v>7.2701997493489268</v>
      </c>
      <c r="AU55" s="18">
        <f t="shared" si="152"/>
        <v>7.1633657255152983</v>
      </c>
      <c r="AV55" s="18">
        <f t="shared" si="152"/>
        <v>7.3038351873142897</v>
      </c>
      <c r="AW55" s="18">
        <f t="shared" si="152"/>
        <v>7.2633960425768223</v>
      </c>
      <c r="AX55" s="18">
        <f t="shared" si="152"/>
        <v>7.1623625771286479</v>
      </c>
      <c r="AZ55" s="68">
        <f t="shared" si="121"/>
        <v>14.720249847784142</v>
      </c>
      <c r="BA55" s="69">
        <f t="shared" si="122"/>
        <v>50.286608570475401</v>
      </c>
      <c r="BB55" s="69">
        <f t="shared" si="123"/>
        <v>65.006858418259554</v>
      </c>
      <c r="BD55" t="str">
        <f t="shared" si="144"/>
        <v>35 Business and public service associate professionals</v>
      </c>
      <c r="BE55" s="18">
        <f t="shared" ref="BE55:BI64" si="153">BE18/BE$35*100</f>
        <v>5.7838823866690063</v>
      </c>
      <c r="BF55" s="18">
        <f t="shared" si="153"/>
        <v>5.7554299543164209</v>
      </c>
      <c r="BG55" s="18">
        <f t="shared" si="153"/>
        <v>6.103896583593869</v>
      </c>
      <c r="BH55" s="18">
        <f t="shared" si="153"/>
        <v>5.9339480312066355</v>
      </c>
      <c r="BI55" s="18">
        <f t="shared" si="153"/>
        <v>5.9009044469577754</v>
      </c>
      <c r="BK55" s="68">
        <f t="shared" si="125"/>
        <v>-4.6245345601210817</v>
      </c>
      <c r="BL55" s="69">
        <f t="shared" si="126"/>
        <v>41.483598099242052</v>
      </c>
      <c r="BM55" s="69">
        <f t="shared" si="127"/>
        <v>36.859063539120967</v>
      </c>
      <c r="BO55" t="str">
        <f t="shared" si="145"/>
        <v>35 Business and public service associate professionals</v>
      </c>
      <c r="BP55" s="18">
        <f t="shared" ref="BP55:BT64" si="154">BP18/BP$35*100</f>
        <v>4.8287535678459523</v>
      </c>
      <c r="BQ55" s="18">
        <f t="shared" si="154"/>
        <v>4.8314315029999264</v>
      </c>
      <c r="BR55" s="18">
        <f t="shared" si="154"/>
        <v>5.1180919636293085</v>
      </c>
      <c r="BS55" s="18">
        <f t="shared" si="154"/>
        <v>5.0549234509695387</v>
      </c>
      <c r="BT55" s="18">
        <f t="shared" si="154"/>
        <v>5.1697043608565165</v>
      </c>
      <c r="BV55" s="68">
        <f t="shared" si="129"/>
        <v>-16.456415883149809</v>
      </c>
      <c r="BW55" s="69">
        <f t="shared" si="130"/>
        <v>35.495335200594795</v>
      </c>
      <c r="BX55" s="69">
        <f t="shared" si="131"/>
        <v>19.038919317444989</v>
      </c>
      <c r="BZ55" t="str">
        <f t="shared" si="146"/>
        <v>35 Business and public service associate professionals</v>
      </c>
      <c r="CA55" s="18">
        <f t="shared" ref="CA55:CE64" si="155">CA18/CA$35*100</f>
        <v>4.4191826220356019</v>
      </c>
      <c r="CB55" s="18">
        <f t="shared" si="155"/>
        <v>4.4800674059254755</v>
      </c>
      <c r="CC55" s="18">
        <f t="shared" si="155"/>
        <v>4.7589723077116117</v>
      </c>
      <c r="CD55" s="18">
        <f t="shared" si="155"/>
        <v>4.7640377088998145</v>
      </c>
      <c r="CE55" s="18">
        <f t="shared" si="155"/>
        <v>4.6970396458702313</v>
      </c>
      <c r="CG55" s="68">
        <f t="shared" si="133"/>
        <v>-37.403174942816079</v>
      </c>
      <c r="CH55" s="69">
        <f t="shared" si="134"/>
        <v>29.194387967742209</v>
      </c>
      <c r="CI55" s="69">
        <f t="shared" si="135"/>
        <v>-8.2087869750738722</v>
      </c>
      <c r="CK55" t="str">
        <f t="shared" si="147"/>
        <v>35 Business and public service associate professionals</v>
      </c>
      <c r="CL55" s="18">
        <f t="shared" ref="CL55:CP64" si="156">CL18/CL$35*100</f>
        <v>2.5335795436371411</v>
      </c>
      <c r="CM55" s="18">
        <f t="shared" si="156"/>
        <v>2.8249538764749618</v>
      </c>
      <c r="CN55" s="18">
        <f t="shared" si="156"/>
        <v>3.2688912340071861</v>
      </c>
      <c r="CO55" s="18">
        <f t="shared" si="156"/>
        <v>3.7565954629620175</v>
      </c>
      <c r="CP55" s="18">
        <f t="shared" si="156"/>
        <v>5.2212705190722772</v>
      </c>
      <c r="CR55" s="68">
        <f t="shared" si="137"/>
        <v>49.312619981226405</v>
      </c>
      <c r="CS55" s="69">
        <f t="shared" si="138"/>
        <v>35.14517155083994</v>
      </c>
      <c r="CT55" s="69">
        <f t="shared" si="139"/>
        <v>84.457791532066352</v>
      </c>
    </row>
    <row r="56" spans="1:98" x14ac:dyDescent="0.2">
      <c r="A56" t="str">
        <f t="shared" si="103"/>
        <v>41 Administrative occupations</v>
      </c>
      <c r="B56" s="18">
        <f t="shared" si="148"/>
        <v>2.7027833089075264</v>
      </c>
      <c r="C56" s="18">
        <f t="shared" si="148"/>
        <v>2.4928092903187955</v>
      </c>
      <c r="D56" s="18">
        <f t="shared" si="148"/>
        <v>2.7592183898468967</v>
      </c>
      <c r="E56" s="18">
        <f t="shared" si="148"/>
        <v>2.9623839270549674</v>
      </c>
      <c r="F56" s="18">
        <f t="shared" si="148"/>
        <v>3.3278997373770642</v>
      </c>
      <c r="H56" s="68">
        <f t="shared" si="105"/>
        <v>74.238743919479916</v>
      </c>
      <c r="I56" s="69">
        <f t="shared" si="106"/>
        <v>73.447013968548262</v>
      </c>
      <c r="J56" s="69">
        <f t="shared" si="107"/>
        <v>147.68575788802818</v>
      </c>
      <c r="L56" t="str">
        <f t="shared" si="140"/>
        <v>41 Administrative occupations</v>
      </c>
      <c r="M56" s="18">
        <f t="shared" si="149"/>
        <v>4.5517526337130647</v>
      </c>
      <c r="N56" s="18">
        <f t="shared" si="149"/>
        <v>4.3559088708265596</v>
      </c>
      <c r="O56" s="18">
        <f t="shared" si="149"/>
        <v>4.377171351861409</v>
      </c>
      <c r="P56" s="18">
        <f t="shared" si="149"/>
        <v>4.7570931652728561</v>
      </c>
      <c r="Q56" s="18">
        <f t="shared" si="149"/>
        <v>5.0236418136154644</v>
      </c>
      <c r="S56" s="68">
        <f t="shared" si="109"/>
        <v>67.665549024318565</v>
      </c>
      <c r="T56" s="69">
        <f t="shared" si="110"/>
        <v>74.228686439702102</v>
      </c>
      <c r="U56" s="69">
        <f t="shared" si="111"/>
        <v>141.89423546402068</v>
      </c>
      <c r="W56" t="str">
        <f t="shared" si="141"/>
        <v>41 Administrative occupations</v>
      </c>
      <c r="X56" s="18">
        <f t="shared" si="150"/>
        <v>7.4699991470731</v>
      </c>
      <c r="Y56" s="18">
        <f t="shared" si="150"/>
        <v>7.143582095109827</v>
      </c>
      <c r="Z56" s="18">
        <f t="shared" si="150"/>
        <v>7.4583323733165532</v>
      </c>
      <c r="AA56" s="18">
        <f t="shared" si="150"/>
        <v>8.1224460953888329</v>
      </c>
      <c r="AB56" s="18">
        <f t="shared" si="150"/>
        <v>8.5309904989753473</v>
      </c>
      <c r="AD56" s="68">
        <f t="shared" si="113"/>
        <v>39.279640228439973</v>
      </c>
      <c r="AE56" s="69">
        <f t="shared" si="114"/>
        <v>68.032413178063706</v>
      </c>
      <c r="AF56" s="69">
        <f t="shared" si="115"/>
        <v>107.31205340650369</v>
      </c>
      <c r="AH56" t="str">
        <f t="shared" si="142"/>
        <v>41 Administrative occupations</v>
      </c>
      <c r="AI56" s="18">
        <f t="shared" si="151"/>
        <v>10.272157689425287</v>
      </c>
      <c r="AJ56" s="18">
        <f t="shared" si="151"/>
        <v>10.543036325928158</v>
      </c>
      <c r="AK56" s="18">
        <f t="shared" si="151"/>
        <v>11.23141941922797</v>
      </c>
      <c r="AL56" s="18">
        <f t="shared" si="151"/>
        <v>12.647263659881405</v>
      </c>
      <c r="AM56" s="18">
        <f t="shared" si="151"/>
        <v>13.337478496080724</v>
      </c>
      <c r="AO56" s="68">
        <f t="shared" si="117"/>
        <v>32.616305175603777</v>
      </c>
      <c r="AP56" s="69">
        <f t="shared" si="118"/>
        <v>68.689059402026416</v>
      </c>
      <c r="AQ56" s="69">
        <f t="shared" si="119"/>
        <v>101.3053645776302</v>
      </c>
      <c r="AS56" t="str">
        <f t="shared" si="143"/>
        <v>41 Administrative occupations</v>
      </c>
      <c r="AT56" s="18">
        <f t="shared" si="152"/>
        <v>9.6186875948354302</v>
      </c>
      <c r="AU56" s="18">
        <f t="shared" si="152"/>
        <v>9.2127498201406599</v>
      </c>
      <c r="AV56" s="18">
        <f t="shared" si="152"/>
        <v>9.7073619618420697</v>
      </c>
      <c r="AW56" s="18">
        <f t="shared" si="152"/>
        <v>10.050293017244835</v>
      </c>
      <c r="AX56" s="18">
        <f t="shared" si="152"/>
        <v>10.361041753956464</v>
      </c>
      <c r="AZ56" s="68">
        <f t="shared" si="121"/>
        <v>24.863914723268536</v>
      </c>
      <c r="BA56" s="69">
        <f t="shared" si="122"/>
        <v>61.609010992227638</v>
      </c>
      <c r="BB56" s="69">
        <f t="shared" si="123"/>
        <v>86.472925715496189</v>
      </c>
      <c r="BD56" t="str">
        <f t="shared" si="144"/>
        <v>41 Administrative occupations</v>
      </c>
      <c r="BE56" s="18">
        <f t="shared" si="153"/>
        <v>8.4092359680253796</v>
      </c>
      <c r="BF56" s="18">
        <f t="shared" si="153"/>
        <v>7.7756499946633015</v>
      </c>
      <c r="BG56" s="18">
        <f t="shared" si="153"/>
        <v>8.1361570374084238</v>
      </c>
      <c r="BH56" s="18">
        <f t="shared" si="153"/>
        <v>7.8326022416865859</v>
      </c>
      <c r="BI56" s="18">
        <f t="shared" si="153"/>
        <v>6.0591581733951427</v>
      </c>
      <c r="BK56" s="68">
        <f t="shared" si="125"/>
        <v>-26.528615717653377</v>
      </c>
      <c r="BL56" s="69">
        <f t="shared" si="126"/>
        <v>43.994389018212246</v>
      </c>
      <c r="BM56" s="69">
        <f t="shared" si="127"/>
        <v>17.465773300558872</v>
      </c>
      <c r="BO56" t="str">
        <f t="shared" si="145"/>
        <v>41 Administrative occupations</v>
      </c>
      <c r="BP56" s="18">
        <f t="shared" si="154"/>
        <v>10.166756299835935</v>
      </c>
      <c r="BQ56" s="18">
        <f t="shared" si="154"/>
        <v>8.9553253516239391</v>
      </c>
      <c r="BR56" s="18">
        <f t="shared" si="154"/>
        <v>9.7798987283557057</v>
      </c>
      <c r="BS56" s="18">
        <f t="shared" si="154"/>
        <v>9.4504246890901715</v>
      </c>
      <c r="BT56" s="18">
        <f t="shared" si="154"/>
        <v>7.428119059014425</v>
      </c>
      <c r="BV56" s="68">
        <f t="shared" si="129"/>
        <v>-37.17970394531028</v>
      </c>
      <c r="BW56" s="69">
        <f t="shared" si="130"/>
        <v>35.327724036064936</v>
      </c>
      <c r="BX56" s="69">
        <f t="shared" si="131"/>
        <v>-1.8519799092453408</v>
      </c>
      <c r="BZ56" t="str">
        <f t="shared" si="146"/>
        <v>41 Administrative occupations</v>
      </c>
      <c r="CA56" s="18">
        <f t="shared" si="155"/>
        <v>8.4131073542756596</v>
      </c>
      <c r="CB56" s="18">
        <f t="shared" si="155"/>
        <v>8.0374800992673503</v>
      </c>
      <c r="CC56" s="18">
        <f t="shared" si="155"/>
        <v>7.9816584376462663</v>
      </c>
      <c r="CD56" s="18">
        <f t="shared" si="155"/>
        <v>6.6666429361127992</v>
      </c>
      <c r="CE56" s="18">
        <f t="shared" si="155"/>
        <v>3.1338951429582673</v>
      </c>
      <c r="CG56" s="68">
        <f t="shared" si="133"/>
        <v>-75.098094522818371</v>
      </c>
      <c r="CH56" s="69">
        <f t="shared" si="134"/>
        <v>23.063591989601061</v>
      </c>
      <c r="CI56" s="69">
        <f t="shared" si="135"/>
        <v>-52.034502533217307</v>
      </c>
      <c r="CK56" t="str">
        <f t="shared" si="147"/>
        <v>41 Administrative occupations</v>
      </c>
      <c r="CL56" s="18">
        <f t="shared" si="156"/>
        <v>5.1730350782028722</v>
      </c>
      <c r="CM56" s="18">
        <f t="shared" si="156"/>
        <v>5.4254642332053047</v>
      </c>
      <c r="CN56" s="18">
        <f t="shared" si="156"/>
        <v>5.8211025811904937</v>
      </c>
      <c r="CO56" s="18">
        <f t="shared" si="156"/>
        <v>4.7828734405820628</v>
      </c>
      <c r="CP56" s="18">
        <f t="shared" si="156"/>
        <v>3.8498302340173596</v>
      </c>
      <c r="CR56" s="68">
        <f t="shared" si="137"/>
        <v>-38.175997521787437</v>
      </c>
      <c r="CS56" s="69">
        <f t="shared" si="138"/>
        <v>20.307915510222806</v>
      </c>
      <c r="CT56" s="69">
        <f t="shared" si="139"/>
        <v>-17.868082011564631</v>
      </c>
    </row>
    <row r="57" spans="1:98" x14ac:dyDescent="0.2">
      <c r="A57" t="str">
        <f t="shared" si="103"/>
        <v>42 Secretarial and related occupations</v>
      </c>
      <c r="B57" s="18">
        <f t="shared" si="148"/>
        <v>0.26342537599652199</v>
      </c>
      <c r="C57" s="18">
        <f t="shared" si="148"/>
        <v>0.27684808528856131</v>
      </c>
      <c r="D57" s="18">
        <f t="shared" si="148"/>
        <v>0.26224127414092008</v>
      </c>
      <c r="E57" s="18">
        <f t="shared" si="148"/>
        <v>0.36264251585660567</v>
      </c>
      <c r="F57" s="18">
        <f t="shared" si="148"/>
        <v>0.5393896310522176</v>
      </c>
      <c r="H57" s="68">
        <f t="shared" si="105"/>
        <v>197.14068574128481</v>
      </c>
      <c r="I57" s="69">
        <f t="shared" si="106"/>
        <v>127.0964855276671</v>
      </c>
      <c r="J57" s="69">
        <f t="shared" si="107"/>
        <v>324.23717126895195</v>
      </c>
      <c r="L57" t="str">
        <f t="shared" si="140"/>
        <v>42 Secretarial and related occupations</v>
      </c>
      <c r="M57" s="18">
        <f t="shared" si="149"/>
        <v>0.99924157091408472</v>
      </c>
      <c r="N57" s="18">
        <f t="shared" si="149"/>
        <v>0.91331282749839049</v>
      </c>
      <c r="O57" s="18">
        <f t="shared" si="149"/>
        <v>0.89866698022180636</v>
      </c>
      <c r="P57" s="18">
        <f t="shared" si="149"/>
        <v>1.0733104522660903</v>
      </c>
      <c r="Q57" s="18">
        <f t="shared" si="149"/>
        <v>0.99447134699348783</v>
      </c>
      <c r="S57" s="68">
        <f t="shared" si="109"/>
        <v>61.663585577870272</v>
      </c>
      <c r="T57" s="69">
        <f t="shared" si="110"/>
        <v>83.43324942071763</v>
      </c>
      <c r="U57" s="69">
        <f t="shared" si="111"/>
        <v>145.09683499858789</v>
      </c>
      <c r="W57" t="str">
        <f t="shared" si="141"/>
        <v>42 Secretarial and related occupations</v>
      </c>
      <c r="X57" s="18">
        <f t="shared" si="150"/>
        <v>1.6779780629131595</v>
      </c>
      <c r="Y57" s="18">
        <f t="shared" si="150"/>
        <v>1.5140818238529496</v>
      </c>
      <c r="Z57" s="18">
        <f t="shared" si="150"/>
        <v>1.5517344274125693</v>
      </c>
      <c r="AA57" s="18">
        <f t="shared" si="150"/>
        <v>1.8351754252068184</v>
      </c>
      <c r="AB57" s="18">
        <f t="shared" si="150"/>
        <v>2.336753564732005</v>
      </c>
      <c r="AD57" s="68">
        <f t="shared" si="113"/>
        <v>83.368794382238605</v>
      </c>
      <c r="AE57" s="69">
        <f t="shared" si="114"/>
        <v>85.162469780822931</v>
      </c>
      <c r="AF57" s="69">
        <f t="shared" si="115"/>
        <v>168.53126416306154</v>
      </c>
      <c r="AH57" t="str">
        <f t="shared" si="142"/>
        <v>42 Secretarial and related occupations</v>
      </c>
      <c r="AI57" s="18">
        <f t="shared" si="151"/>
        <v>3.0378289014205087</v>
      </c>
      <c r="AJ57" s="18">
        <f t="shared" si="151"/>
        <v>2.8786589015114474</v>
      </c>
      <c r="AK57" s="18">
        <f t="shared" si="151"/>
        <v>3.0053025061352296</v>
      </c>
      <c r="AL57" s="18">
        <f t="shared" si="151"/>
        <v>3.4702268337749205</v>
      </c>
      <c r="AM57" s="18">
        <f t="shared" si="151"/>
        <v>3.690407903447269</v>
      </c>
      <c r="AO57" s="68">
        <f t="shared" si="117"/>
        <v>37.133643646829618</v>
      </c>
      <c r="AP57" s="69">
        <f t="shared" si="118"/>
        <v>71.457546488739396</v>
      </c>
      <c r="AQ57" s="69">
        <f t="shared" si="119"/>
        <v>108.59119013556902</v>
      </c>
      <c r="AS57" t="str">
        <f t="shared" si="143"/>
        <v>42 Secretarial and related occupations</v>
      </c>
      <c r="AT57" s="18">
        <f t="shared" si="152"/>
        <v>2.7113476323636263</v>
      </c>
      <c r="AU57" s="18">
        <f t="shared" si="152"/>
        <v>2.4016149493983487</v>
      </c>
      <c r="AV57" s="18">
        <f t="shared" si="152"/>
        <v>2.4798859806661482</v>
      </c>
      <c r="AW57" s="18">
        <f t="shared" si="152"/>
        <v>2.7801884207628946</v>
      </c>
      <c r="AX57" s="18">
        <f t="shared" si="152"/>
        <v>2.5839943525509135</v>
      </c>
      <c r="AZ57" s="68">
        <f t="shared" si="121"/>
        <v>21.897442314804767</v>
      </c>
      <c r="BA57" s="69">
        <f t="shared" si="122"/>
        <v>65.61364292476631</v>
      </c>
      <c r="BB57" s="69">
        <f t="shared" si="123"/>
        <v>87.511085239571102</v>
      </c>
      <c r="BD57" t="str">
        <f t="shared" si="144"/>
        <v>42 Secretarial and related occupations</v>
      </c>
      <c r="BE57" s="18">
        <f t="shared" si="153"/>
        <v>2.5893402519166306</v>
      </c>
      <c r="BF57" s="18">
        <f t="shared" si="153"/>
        <v>2.2756911085097355</v>
      </c>
      <c r="BG57" s="18">
        <f t="shared" si="153"/>
        <v>2.2792270414962355</v>
      </c>
      <c r="BH57" s="18">
        <f t="shared" si="153"/>
        <v>2.0977160367928254</v>
      </c>
      <c r="BI57" s="18">
        <f t="shared" si="153"/>
        <v>0.37205082270957335</v>
      </c>
      <c r="BK57" s="68">
        <f t="shared" si="125"/>
        <v>-83.895771078607595</v>
      </c>
      <c r="BL57" s="69">
        <f t="shared" si="126"/>
        <v>32.126655137861285</v>
      </c>
      <c r="BM57" s="69">
        <f t="shared" si="127"/>
        <v>-51.76911594074631</v>
      </c>
      <c r="BO57" t="str">
        <f t="shared" si="145"/>
        <v>42 Secretarial and related occupations</v>
      </c>
      <c r="BP57" s="18">
        <f t="shared" si="154"/>
        <v>3.6623204611705109</v>
      </c>
      <c r="BQ57" s="18">
        <f t="shared" si="154"/>
        <v>2.6824088981819245</v>
      </c>
      <c r="BR57" s="18">
        <f t="shared" si="154"/>
        <v>2.8365596285622723</v>
      </c>
      <c r="BS57" s="18">
        <f t="shared" si="154"/>
        <v>2.0716292746052791</v>
      </c>
      <c r="BT57" s="18">
        <f t="shared" si="154"/>
        <v>0.46649718923060773</v>
      </c>
      <c r="BV57" s="68">
        <f t="shared" si="129"/>
        <v>-86.397692319884456</v>
      </c>
      <c r="BW57" s="69">
        <f t="shared" si="130"/>
        <v>23.819592639156991</v>
      </c>
      <c r="BX57" s="69">
        <f t="shared" si="131"/>
        <v>-62.578099680727462</v>
      </c>
      <c r="BZ57" t="str">
        <f t="shared" si="146"/>
        <v>42 Secretarial and related occupations</v>
      </c>
      <c r="CA57" s="18">
        <f t="shared" si="155"/>
        <v>4.2462294543425836</v>
      </c>
      <c r="CB57" s="18">
        <f t="shared" si="155"/>
        <v>4.0342899276229183</v>
      </c>
      <c r="CC57" s="18">
        <f t="shared" si="155"/>
        <v>3.7776082282868968</v>
      </c>
      <c r="CD57" s="18">
        <f t="shared" si="155"/>
        <v>1.6367936292425389</v>
      </c>
      <c r="CE57" s="18">
        <f t="shared" si="155"/>
        <v>0.29640680447315465</v>
      </c>
      <c r="CG57" s="68">
        <f t="shared" si="133"/>
        <v>-95.0236317391699</v>
      </c>
      <c r="CH57" s="69">
        <f t="shared" si="134"/>
        <v>15.472386935555363</v>
      </c>
      <c r="CI57" s="69">
        <f t="shared" si="135"/>
        <v>-79.551244803614523</v>
      </c>
      <c r="CK57" t="str">
        <f t="shared" si="147"/>
        <v>42 Secretarial and related occupations</v>
      </c>
      <c r="CL57" s="18">
        <f t="shared" si="156"/>
        <v>2.7205975783037637</v>
      </c>
      <c r="CM57" s="18">
        <f t="shared" si="156"/>
        <v>2.7616649392514252</v>
      </c>
      <c r="CN57" s="18">
        <f t="shared" si="156"/>
        <v>2.9602822952563801</v>
      </c>
      <c r="CO57" s="18">
        <f t="shared" si="156"/>
        <v>2.7044147434484445</v>
      </c>
      <c r="CP57" s="18">
        <f t="shared" si="156"/>
        <v>1.699845189123645</v>
      </c>
      <c r="CR57" s="68">
        <f t="shared" si="137"/>
        <v>-46.321912457027707</v>
      </c>
      <c r="CS57" s="69">
        <f t="shared" si="138"/>
        <v>26.473944350650864</v>
      </c>
      <c r="CT57" s="69">
        <f t="shared" si="139"/>
        <v>-19.847968106376847</v>
      </c>
    </row>
    <row r="58" spans="1:98" x14ac:dyDescent="0.2">
      <c r="A58" t="str">
        <f t="shared" si="103"/>
        <v>51 Skilled agricultural and related trades</v>
      </c>
      <c r="B58" s="18">
        <f t="shared" si="148"/>
        <v>0.16229730015485949</v>
      </c>
      <c r="C58" s="18">
        <f t="shared" si="148"/>
        <v>0.17454426310727547</v>
      </c>
      <c r="D58" s="18">
        <f t="shared" si="148"/>
        <v>0.14700075781882213</v>
      </c>
      <c r="E58" s="18">
        <f t="shared" si="148"/>
        <v>0.1534717228713183</v>
      </c>
      <c r="F58" s="18">
        <f t="shared" si="148"/>
        <v>0.15976932799505522</v>
      </c>
      <c r="H58" s="68">
        <f t="shared" si="105"/>
        <v>57.012565194131213</v>
      </c>
      <c r="I58" s="69">
        <f t="shared" si="106"/>
        <v>91.663446340341949</v>
      </c>
      <c r="J58" s="69">
        <f t="shared" si="107"/>
        <v>148.67601153447316</v>
      </c>
      <c r="L58" t="str">
        <f t="shared" si="140"/>
        <v>51 Skilled agricultural and related trades</v>
      </c>
      <c r="M58" s="18">
        <f t="shared" si="149"/>
        <v>0.15725594966265385</v>
      </c>
      <c r="N58" s="18">
        <f t="shared" si="149"/>
        <v>0.16219949755713103</v>
      </c>
      <c r="O58" s="18">
        <f t="shared" si="149"/>
        <v>0.11978763292538853</v>
      </c>
      <c r="P58" s="18">
        <f t="shared" si="149"/>
        <v>0.11336245437384401</v>
      </c>
      <c r="Q58" s="18">
        <f t="shared" si="149"/>
        <v>0.11777366822206023</v>
      </c>
      <c r="S58" s="68">
        <f t="shared" si="109"/>
        <v>43.633232945168785</v>
      </c>
      <c r="T58" s="69">
        <f t="shared" si="110"/>
        <v>70.029548132766166</v>
      </c>
      <c r="U58" s="69">
        <f t="shared" si="111"/>
        <v>113.66278107793497</v>
      </c>
      <c r="W58" t="str">
        <f t="shared" si="141"/>
        <v>51 Skilled agricultural and related trades</v>
      </c>
      <c r="X58" s="18">
        <f t="shared" si="150"/>
        <v>0.58207076075802311</v>
      </c>
      <c r="Y58" s="18">
        <f t="shared" si="150"/>
        <v>0.59955953231226655</v>
      </c>
      <c r="Z58" s="18">
        <f t="shared" si="150"/>
        <v>0.56965032484372247</v>
      </c>
      <c r="AA58" s="18">
        <f t="shared" si="150"/>
        <v>0.60046729392039133</v>
      </c>
      <c r="AB58" s="18">
        <f t="shared" si="150"/>
        <v>0.75000473874931917</v>
      </c>
      <c r="AD58" s="68">
        <f t="shared" si="113"/>
        <v>60.319211946034116</v>
      </c>
      <c r="AE58" s="69">
        <f t="shared" si="114"/>
        <v>86.338981705022888</v>
      </c>
      <c r="AF58" s="69">
        <f t="shared" si="115"/>
        <v>146.65819365105702</v>
      </c>
      <c r="AH58" t="str">
        <f t="shared" si="142"/>
        <v>51 Skilled agricultural and related trades</v>
      </c>
      <c r="AI58" s="18">
        <f t="shared" si="151"/>
        <v>0.96565108332612359</v>
      </c>
      <c r="AJ58" s="18">
        <f t="shared" si="151"/>
        <v>1.1202441972528727</v>
      </c>
      <c r="AK58" s="18">
        <f t="shared" si="151"/>
        <v>0.89129009180660079</v>
      </c>
      <c r="AL58" s="18">
        <f t="shared" si="151"/>
        <v>0.94976933833660326</v>
      </c>
      <c r="AM58" s="18">
        <f t="shared" si="151"/>
        <v>1.1322280409443741</v>
      </c>
      <c r="AO58" s="68">
        <f t="shared" si="117"/>
        <v>41.864151569859629</v>
      </c>
      <c r="AP58" s="69">
        <f t="shared" si="118"/>
        <v>84.418779250568775</v>
      </c>
      <c r="AQ58" s="69">
        <f t="shared" si="119"/>
        <v>126.2829308204284</v>
      </c>
      <c r="AS58" t="str">
        <f t="shared" si="143"/>
        <v>51 Skilled agricultural and related trades</v>
      </c>
      <c r="AT58" s="18">
        <f t="shared" si="152"/>
        <v>1.33772870984105</v>
      </c>
      <c r="AU58" s="18">
        <f t="shared" si="152"/>
        <v>1.6340797625814962</v>
      </c>
      <c r="AV58" s="18">
        <f t="shared" si="152"/>
        <v>1.2832021842275863</v>
      </c>
      <c r="AW58" s="18">
        <f t="shared" si="152"/>
        <v>1.2663978365652144</v>
      </c>
      <c r="AX58" s="18">
        <f t="shared" si="152"/>
        <v>1.5137942521081644</v>
      </c>
      <c r="AZ58" s="68">
        <f t="shared" si="121"/>
        <v>38.008713743799234</v>
      </c>
      <c r="BA58" s="69">
        <f t="shared" si="122"/>
        <v>73.660096563326562</v>
      </c>
      <c r="BB58" s="69">
        <f t="shared" si="123"/>
        <v>111.66881030712581</v>
      </c>
      <c r="BD58" t="str">
        <f t="shared" si="144"/>
        <v>51 Skilled agricultural and related trades</v>
      </c>
      <c r="BE58" s="18">
        <f t="shared" si="153"/>
        <v>0.72254943988985876</v>
      </c>
      <c r="BF58" s="18">
        <f t="shared" si="153"/>
        <v>0.74803943262280881</v>
      </c>
      <c r="BG58" s="18">
        <f t="shared" si="153"/>
        <v>0.58308018975087161</v>
      </c>
      <c r="BH58" s="18">
        <f t="shared" si="153"/>
        <v>0.55086910303031478</v>
      </c>
      <c r="BI58" s="18">
        <f t="shared" si="153"/>
        <v>0.55730035319676319</v>
      </c>
      <c r="BK58" s="68">
        <f t="shared" si="125"/>
        <v>-5.7055162996618645</v>
      </c>
      <c r="BL58" s="69">
        <f t="shared" si="126"/>
        <v>49.865996595081178</v>
      </c>
      <c r="BM58" s="69">
        <f t="shared" si="127"/>
        <v>44.160480295419319</v>
      </c>
      <c r="BO58" t="str">
        <f t="shared" si="145"/>
        <v>51 Skilled agricultural and related trades</v>
      </c>
      <c r="BP58" s="18">
        <f t="shared" si="154"/>
        <v>1.1089158390469085</v>
      </c>
      <c r="BQ58" s="18">
        <f t="shared" si="154"/>
        <v>1.2537213308905493</v>
      </c>
      <c r="BR58" s="18">
        <f t="shared" si="154"/>
        <v>0.96441496534683446</v>
      </c>
      <c r="BS58" s="18">
        <f t="shared" si="154"/>
        <v>0.98897351755473029</v>
      </c>
      <c r="BT58" s="18">
        <f t="shared" si="154"/>
        <v>1.1856545343155829</v>
      </c>
      <c r="BV58" s="68">
        <f t="shared" si="129"/>
        <v>1.6833172584211848</v>
      </c>
      <c r="BW58" s="69">
        <f t="shared" si="130"/>
        <v>52.552407235076714</v>
      </c>
      <c r="BX58" s="69">
        <f t="shared" si="131"/>
        <v>54.235724493497905</v>
      </c>
      <c r="BZ58" t="str">
        <f t="shared" si="146"/>
        <v>51 Skilled agricultural and related trades</v>
      </c>
      <c r="CA58" s="18">
        <f t="shared" si="155"/>
        <v>1.3784213891582531</v>
      </c>
      <c r="CB58" s="18">
        <f t="shared" si="155"/>
        <v>1.4227209049240663</v>
      </c>
      <c r="CC58" s="18">
        <f t="shared" si="155"/>
        <v>1.3561128480433842</v>
      </c>
      <c r="CD58" s="18">
        <f t="shared" si="155"/>
        <v>1.4087722850497548</v>
      </c>
      <c r="CE58" s="18">
        <f t="shared" si="155"/>
        <v>2.4767867649825646</v>
      </c>
      <c r="CG58" s="68">
        <f t="shared" si="133"/>
        <v>15.833464401982441</v>
      </c>
      <c r="CH58" s="69">
        <f t="shared" si="134"/>
        <v>46.731195440761461</v>
      </c>
      <c r="CI58" s="69">
        <f t="shared" si="135"/>
        <v>62.5646598427439</v>
      </c>
      <c r="CK58" t="str">
        <f t="shared" si="147"/>
        <v>51 Skilled agricultural and related trades</v>
      </c>
      <c r="CL58" s="18">
        <f t="shared" si="156"/>
        <v>2.3572916553427348</v>
      </c>
      <c r="CM58" s="18">
        <f t="shared" si="156"/>
        <v>2.8815863967145581</v>
      </c>
      <c r="CN58" s="18">
        <f t="shared" si="156"/>
        <v>2.1163131748482509</v>
      </c>
      <c r="CO58" s="18">
        <f t="shared" si="156"/>
        <v>2.3689378545063327</v>
      </c>
      <c r="CP58" s="18">
        <f t="shared" si="156"/>
        <v>1.6837959948290242</v>
      </c>
      <c r="CR58" s="68">
        <f t="shared" si="137"/>
        <v>-25.624426397697764</v>
      </c>
      <c r="CS58" s="69">
        <f t="shared" si="138"/>
        <v>29.931645694586678</v>
      </c>
      <c r="CT58" s="69">
        <f t="shared" si="139"/>
        <v>4.3072192968889151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0.2132474902196714</v>
      </c>
      <c r="C59" s="18">
        <f t="shared" si="148"/>
        <v>0.19556844165442858</v>
      </c>
      <c r="D59" s="18">
        <f t="shared" si="148"/>
        <v>0.19941817303150794</v>
      </c>
      <c r="E59" s="18">
        <f t="shared" si="148"/>
        <v>0.18244760763542009</v>
      </c>
      <c r="F59" s="18">
        <f t="shared" si="148"/>
        <v>0.19577239881480901</v>
      </c>
      <c r="H59" s="68">
        <f t="shared" si="105"/>
        <v>41.82320749280894</v>
      </c>
      <c r="I59" s="69">
        <f t="shared" si="106"/>
        <v>52.411941227916579</v>
      </c>
      <c r="J59" s="69">
        <f t="shared" si="107"/>
        <v>94.235148720725533</v>
      </c>
      <c r="L59" t="str">
        <f t="shared" si="140"/>
        <v>52 Skilled metal, electrical and electronic trades</v>
      </c>
      <c r="M59" s="18">
        <f t="shared" si="149"/>
        <v>0.56955716380160404</v>
      </c>
      <c r="N59" s="18">
        <f t="shared" si="149"/>
        <v>0.57714033088970029</v>
      </c>
      <c r="O59" s="18">
        <f t="shared" si="149"/>
        <v>0.49494362047843626</v>
      </c>
      <c r="P59" s="18">
        <f t="shared" si="149"/>
        <v>0.58178831545543874</v>
      </c>
      <c r="Q59" s="18">
        <f t="shared" si="149"/>
        <v>0.73951985847981883</v>
      </c>
      <c r="S59" s="68">
        <f t="shared" si="109"/>
        <v>118.27943793291004</v>
      </c>
      <c r="T59" s="69">
        <f t="shared" si="110"/>
        <v>79.479079986624541</v>
      </c>
      <c r="U59" s="69">
        <f t="shared" si="111"/>
        <v>197.75851791953457</v>
      </c>
      <c r="W59" t="str">
        <f t="shared" si="141"/>
        <v>52 Skilled metal, electrical and electronic trades</v>
      </c>
      <c r="X59" s="18">
        <f t="shared" si="150"/>
        <v>0.93410459471456253</v>
      </c>
      <c r="Y59" s="18">
        <f t="shared" si="150"/>
        <v>0.95591646071627512</v>
      </c>
      <c r="Z59" s="18">
        <f t="shared" si="150"/>
        <v>0.79186074013758523</v>
      </c>
      <c r="AA59" s="18">
        <f t="shared" si="150"/>
        <v>0.85160404807888135</v>
      </c>
      <c r="AB59" s="18">
        <f t="shared" si="150"/>
        <v>0.92757375042453927</v>
      </c>
      <c r="AD59" s="68">
        <f t="shared" si="113"/>
        <v>42.636130911723917</v>
      </c>
      <c r="AE59" s="69">
        <f t="shared" si="114"/>
        <v>61.592408717076864</v>
      </c>
      <c r="AF59" s="69">
        <f t="shared" si="115"/>
        <v>104.22853962880076</v>
      </c>
      <c r="AH59" t="str">
        <f t="shared" si="142"/>
        <v>52 Skilled metal, electrical and electronic trades</v>
      </c>
      <c r="AI59" s="18">
        <f t="shared" si="151"/>
        <v>1.0964465742835767</v>
      </c>
      <c r="AJ59" s="18">
        <f t="shared" si="151"/>
        <v>1.2639717182807209</v>
      </c>
      <c r="AK59" s="18">
        <f t="shared" si="151"/>
        <v>1.08558343351651</v>
      </c>
      <c r="AL59" s="18">
        <f t="shared" si="151"/>
        <v>1.1875358909622773</v>
      </c>
      <c r="AM59" s="18">
        <f t="shared" si="151"/>
        <v>1.3406863126460067</v>
      </c>
      <c r="AO59" s="68">
        <f t="shared" si="117"/>
        <v>37.918271511887475</v>
      </c>
      <c r="AP59" s="69">
        <f t="shared" si="118"/>
        <v>54.55021728231555</v>
      </c>
      <c r="AQ59" s="69">
        <f t="shared" si="119"/>
        <v>92.468488794203012</v>
      </c>
      <c r="AS59" t="str">
        <f t="shared" si="143"/>
        <v>52 Skilled metal, electrical and electronic trades</v>
      </c>
      <c r="AT59" s="18">
        <f t="shared" si="152"/>
        <v>4.5823061311097639</v>
      </c>
      <c r="AU59" s="18">
        <f t="shared" si="152"/>
        <v>4.7468312999226656</v>
      </c>
      <c r="AV59" s="18">
        <f t="shared" si="152"/>
        <v>4.1849875519633839</v>
      </c>
      <c r="AW59" s="18">
        <f t="shared" si="152"/>
        <v>4.1926770777634408</v>
      </c>
      <c r="AX59" s="18">
        <f t="shared" si="152"/>
        <v>4.4117670523518813</v>
      </c>
      <c r="AZ59" s="68">
        <f t="shared" si="121"/>
        <v>23.325574988913399</v>
      </c>
      <c r="BA59" s="69">
        <f t="shared" si="122"/>
        <v>50.81120463229535</v>
      </c>
      <c r="BB59" s="69">
        <f t="shared" si="123"/>
        <v>74.136779621208746</v>
      </c>
      <c r="BD59" t="str">
        <f t="shared" si="144"/>
        <v>52 Skilled metal, electrical and electronic trades</v>
      </c>
      <c r="BE59" s="18">
        <f t="shared" si="153"/>
        <v>6.2784252976526327</v>
      </c>
      <c r="BF59" s="18">
        <f t="shared" si="153"/>
        <v>6.4376113166666746</v>
      </c>
      <c r="BG59" s="18">
        <f t="shared" si="153"/>
        <v>5.8250931467986184</v>
      </c>
      <c r="BH59" s="18">
        <f t="shared" si="153"/>
        <v>5.8132140288996128</v>
      </c>
      <c r="BI59" s="18">
        <f t="shared" si="153"/>
        <v>5.5937671220795808</v>
      </c>
      <c r="BK59" s="68">
        <f t="shared" si="125"/>
        <v>-5.2614436221080956</v>
      </c>
      <c r="BL59" s="69">
        <f t="shared" si="126"/>
        <v>33.618133969003502</v>
      </c>
      <c r="BM59" s="69">
        <f t="shared" si="127"/>
        <v>28.356690346895402</v>
      </c>
      <c r="BO59" t="str">
        <f t="shared" si="145"/>
        <v>52 Skilled metal, electrical and electronic trades</v>
      </c>
      <c r="BP59" s="18">
        <f t="shared" si="154"/>
        <v>3.9096553685247213</v>
      </c>
      <c r="BQ59" s="18">
        <f t="shared" si="154"/>
        <v>4.4107402138110947</v>
      </c>
      <c r="BR59" s="18">
        <f t="shared" si="154"/>
        <v>3.8630777407004242</v>
      </c>
      <c r="BS59" s="18">
        <f t="shared" si="154"/>
        <v>3.9178827253731257</v>
      </c>
      <c r="BT59" s="18">
        <f t="shared" si="154"/>
        <v>4.035506557549339</v>
      </c>
      <c r="BV59" s="68">
        <f t="shared" si="129"/>
        <v>-13.598737245056741</v>
      </c>
      <c r="BW59" s="69">
        <f t="shared" si="130"/>
        <v>34.270299607595668</v>
      </c>
      <c r="BX59" s="69">
        <f t="shared" si="131"/>
        <v>20.671562362538925</v>
      </c>
      <c r="BZ59" t="str">
        <f t="shared" si="146"/>
        <v>52 Skilled metal, electrical and electronic trades</v>
      </c>
      <c r="CA59" s="18">
        <f t="shared" si="155"/>
        <v>3.2657971982127485</v>
      </c>
      <c r="CB59" s="18">
        <f t="shared" si="155"/>
        <v>3.1186709360964571</v>
      </c>
      <c r="CC59" s="18">
        <f t="shared" si="155"/>
        <v>2.9770015892971342</v>
      </c>
      <c r="CD59" s="18">
        <f t="shared" si="155"/>
        <v>3.1791829129004716</v>
      </c>
      <c r="CE59" s="18">
        <f t="shared" si="155"/>
        <v>2.7592544989583674</v>
      </c>
      <c r="CG59" s="68">
        <f t="shared" si="133"/>
        <v>-41.216701663261439</v>
      </c>
      <c r="CH59" s="69">
        <f t="shared" si="134"/>
        <v>30.880604381570866</v>
      </c>
      <c r="CI59" s="69">
        <f t="shared" si="135"/>
        <v>-10.336097281690575</v>
      </c>
      <c r="CK59" t="str">
        <f t="shared" si="147"/>
        <v>52 Skilled metal, electrical and electronic trades</v>
      </c>
      <c r="CL59" s="18">
        <f t="shared" si="156"/>
        <v>3.2184797440794362</v>
      </c>
      <c r="CM59" s="18">
        <f t="shared" si="156"/>
        <v>3.6263673478964051</v>
      </c>
      <c r="CN59" s="18">
        <f t="shared" si="156"/>
        <v>3.2624633388425592</v>
      </c>
      <c r="CO59" s="18">
        <f t="shared" si="156"/>
        <v>3.8107615521776426</v>
      </c>
      <c r="CP59" s="18">
        <f t="shared" si="156"/>
        <v>2.8563596514325056</v>
      </c>
      <c r="CR59" s="68">
        <f t="shared" si="137"/>
        <v>-18.155774902779108</v>
      </c>
      <c r="CS59" s="69">
        <f t="shared" si="138"/>
        <v>29.417101422675966</v>
      </c>
      <c r="CT59" s="69">
        <f t="shared" si="139"/>
        <v>11.261326519896864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0.15662454432559722</v>
      </c>
      <c r="C60" s="18">
        <f t="shared" si="148"/>
        <v>8.2920320584665946E-2</v>
      </c>
      <c r="D60" s="18">
        <f t="shared" si="148"/>
        <v>6.9120707975763737E-2</v>
      </c>
      <c r="E60" s="18">
        <f t="shared" si="148"/>
        <v>9.1389955467494011E-2</v>
      </c>
      <c r="F60" s="18">
        <f t="shared" si="148"/>
        <v>7.8449181890127201E-2</v>
      </c>
      <c r="H60" s="68">
        <f t="shared" si="105"/>
        <v>63.961096926836177</v>
      </c>
      <c r="I60" s="69">
        <f t="shared" si="106"/>
        <v>69.981414951395848</v>
      </c>
      <c r="J60" s="69">
        <f t="shared" si="107"/>
        <v>133.94251187823204</v>
      </c>
      <c r="L60" t="str">
        <f t="shared" si="140"/>
        <v>53 Skilled construction and building trades</v>
      </c>
      <c r="M60" s="18">
        <f t="shared" si="149"/>
        <v>0.27890021879396643</v>
      </c>
      <c r="N60" s="18">
        <f t="shared" si="149"/>
        <v>0.25908901996982625</v>
      </c>
      <c r="O60" s="18">
        <f t="shared" si="149"/>
        <v>0.24353856243475358</v>
      </c>
      <c r="P60" s="18">
        <f t="shared" si="149"/>
        <v>0.24100436163863945</v>
      </c>
      <c r="Q60" s="18">
        <f t="shared" si="149"/>
        <v>0.23227651349946155</v>
      </c>
      <c r="S60" s="68">
        <f t="shared" si="109"/>
        <v>39.333734478856869</v>
      </c>
      <c r="T60" s="69">
        <f t="shared" si="110"/>
        <v>60.97415801684766</v>
      </c>
      <c r="U60" s="69">
        <f t="shared" si="111"/>
        <v>100.30789249570454</v>
      </c>
      <c r="W60" t="str">
        <f t="shared" si="141"/>
        <v>53 Skilled construction and building trades</v>
      </c>
      <c r="X60" s="18">
        <f t="shared" si="150"/>
        <v>0.53831467166198621</v>
      </c>
      <c r="Y60" s="18">
        <f t="shared" si="150"/>
        <v>0.49763767630598804</v>
      </c>
      <c r="Z60" s="18">
        <f t="shared" si="150"/>
        <v>0.45253366761962904</v>
      </c>
      <c r="AA60" s="18">
        <f t="shared" si="150"/>
        <v>0.47021564323624576</v>
      </c>
      <c r="AB60" s="18">
        <f t="shared" si="150"/>
        <v>0.45328625208431939</v>
      </c>
      <c r="AD60" s="68">
        <f t="shared" si="113"/>
        <v>21.969589827332182</v>
      </c>
      <c r="AE60" s="69">
        <f t="shared" si="114"/>
        <v>60.044284563234704</v>
      </c>
      <c r="AF60" s="69">
        <f t="shared" si="115"/>
        <v>82.013874390566883</v>
      </c>
      <c r="AH60" t="str">
        <f t="shared" si="142"/>
        <v>53 Skilled construction and building trades</v>
      </c>
      <c r="AI60" s="18">
        <f t="shared" si="151"/>
        <v>1.1047671438651914</v>
      </c>
      <c r="AJ60" s="18">
        <f t="shared" si="151"/>
        <v>1.2795649015574295</v>
      </c>
      <c r="AK60" s="18">
        <f t="shared" si="151"/>
        <v>1.1530517355659857</v>
      </c>
      <c r="AL60" s="18">
        <f t="shared" si="151"/>
        <v>1.284784578744113</v>
      </c>
      <c r="AM60" s="18">
        <f t="shared" si="151"/>
        <v>1.3222558884949838</v>
      </c>
      <c r="AO60" s="68">
        <f t="shared" si="117"/>
        <v>28.063260016575185</v>
      </c>
      <c r="AP60" s="69">
        <f t="shared" si="118"/>
        <v>66.797447151257103</v>
      </c>
      <c r="AQ60" s="69">
        <f t="shared" si="119"/>
        <v>94.860707167832288</v>
      </c>
      <c r="AS60" t="str">
        <f t="shared" si="143"/>
        <v>53 Skilled construction and building trades</v>
      </c>
      <c r="AT60" s="18">
        <f t="shared" si="152"/>
        <v>1.7343247237184785</v>
      </c>
      <c r="AU60" s="18">
        <f t="shared" si="152"/>
        <v>1.6235452855996493</v>
      </c>
      <c r="AV60" s="18">
        <f t="shared" si="152"/>
        <v>1.5532835287330014</v>
      </c>
      <c r="AW60" s="18">
        <f t="shared" si="152"/>
        <v>1.6899203378257566</v>
      </c>
      <c r="AX60" s="18">
        <f t="shared" si="152"/>
        <v>1.5354128753677352</v>
      </c>
      <c r="AZ60" s="68">
        <f t="shared" si="121"/>
        <v>15.640294147193845</v>
      </c>
      <c r="BA60" s="69">
        <f t="shared" si="122"/>
        <v>62.051617027382278</v>
      </c>
      <c r="BB60" s="69">
        <f t="shared" si="123"/>
        <v>77.69191117457612</v>
      </c>
      <c r="BD60" t="str">
        <f t="shared" si="144"/>
        <v>53 Skilled construction and building trades</v>
      </c>
      <c r="BE60" s="18">
        <f t="shared" si="153"/>
        <v>4.8128503667253648</v>
      </c>
      <c r="BF60" s="18">
        <f t="shared" si="153"/>
        <v>4.4254392997549834</v>
      </c>
      <c r="BG60" s="18">
        <f t="shared" si="153"/>
        <v>4.1557198250468765</v>
      </c>
      <c r="BH60" s="18">
        <f t="shared" si="153"/>
        <v>4.0331687984459474</v>
      </c>
      <c r="BI60" s="18">
        <f t="shared" si="153"/>
        <v>3.4384958126293013</v>
      </c>
      <c r="BK60" s="68">
        <f t="shared" si="125"/>
        <v>-18.370432637260084</v>
      </c>
      <c r="BL60" s="69">
        <f t="shared" si="126"/>
        <v>34.1790314592565</v>
      </c>
      <c r="BM60" s="69">
        <f t="shared" si="127"/>
        <v>15.808598821996418</v>
      </c>
      <c r="BO60" t="str">
        <f t="shared" si="145"/>
        <v>53 Skilled construction and building trades</v>
      </c>
      <c r="BP60" s="18">
        <f t="shared" si="154"/>
        <v>4.2217518785603705</v>
      </c>
      <c r="BQ60" s="18">
        <f t="shared" si="154"/>
        <v>4.8442219946319769</v>
      </c>
      <c r="BR60" s="18">
        <f t="shared" si="154"/>
        <v>4.459724662359255</v>
      </c>
      <c r="BS60" s="18">
        <f t="shared" si="154"/>
        <v>4.8954256199291528</v>
      </c>
      <c r="BT60" s="18">
        <f t="shared" si="154"/>
        <v>5.5892054511640641</v>
      </c>
      <c r="BV60" s="68">
        <f t="shared" si="129"/>
        <v>3.6567307841604682</v>
      </c>
      <c r="BW60" s="69">
        <f t="shared" si="130"/>
        <v>46.052854824502177</v>
      </c>
      <c r="BX60" s="69">
        <f t="shared" si="131"/>
        <v>49.709585608662643</v>
      </c>
      <c r="BZ60" t="str">
        <f t="shared" si="146"/>
        <v>53 Skilled construction and building trades</v>
      </c>
      <c r="CA60" s="18">
        <f t="shared" si="155"/>
        <v>3.5932019109713611</v>
      </c>
      <c r="CB60" s="18">
        <f t="shared" si="155"/>
        <v>3.3592237211456997</v>
      </c>
      <c r="CC60" s="18">
        <f t="shared" si="155"/>
        <v>3.5169288607824893</v>
      </c>
      <c r="CD60" s="18">
        <f t="shared" si="155"/>
        <v>4.061307085251487</v>
      </c>
      <c r="CE60" s="18">
        <f t="shared" si="155"/>
        <v>5.7095243094620427</v>
      </c>
      <c r="CG60" s="68">
        <f t="shared" si="133"/>
        <v>2.9621495109597595</v>
      </c>
      <c r="CH60" s="69">
        <f t="shared" si="134"/>
        <v>41.5743126337034</v>
      </c>
      <c r="CI60" s="69">
        <f t="shared" si="135"/>
        <v>44.536462144663162</v>
      </c>
      <c r="CK60" t="str">
        <f t="shared" si="147"/>
        <v>53 Skilled construction and building trades</v>
      </c>
      <c r="CL60" s="18">
        <f t="shared" si="156"/>
        <v>5.6706556468127962</v>
      </c>
      <c r="CM60" s="18">
        <f t="shared" si="156"/>
        <v>5.2614739179308767</v>
      </c>
      <c r="CN60" s="18">
        <f t="shared" si="156"/>
        <v>4.8936691028545001</v>
      </c>
      <c r="CO60" s="18">
        <f t="shared" si="156"/>
        <v>4.4102666220810489</v>
      </c>
      <c r="CP60" s="18">
        <f t="shared" si="156"/>
        <v>1.4215742284524091</v>
      </c>
      <c r="CR60" s="68">
        <f t="shared" si="137"/>
        <v>-72.844629470450101</v>
      </c>
      <c r="CS60" s="69">
        <f t="shared" si="138"/>
        <v>17.361241628037661</v>
      </c>
      <c r="CT60" s="69">
        <f t="shared" si="139"/>
        <v>-55.483387842412448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0.41295691032676074</v>
      </c>
      <c r="C61" s="18">
        <f t="shared" si="148"/>
        <v>0.36176855082526965</v>
      </c>
      <c r="D61" s="18">
        <f t="shared" si="148"/>
        <v>0.36361697061607756</v>
      </c>
      <c r="E61" s="18">
        <f t="shared" si="148"/>
        <v>0.43300310579762269</v>
      </c>
      <c r="F61" s="18">
        <f t="shared" si="148"/>
        <v>0.48337605068618322</v>
      </c>
      <c r="H61" s="68">
        <f t="shared" si="105"/>
        <v>92.044360721806356</v>
      </c>
      <c r="I61" s="69">
        <f t="shared" si="106"/>
        <v>79.028993974900402</v>
      </c>
      <c r="J61" s="69">
        <f t="shared" si="107"/>
        <v>171.07335469670676</v>
      </c>
      <c r="L61" t="str">
        <f t="shared" si="140"/>
        <v>54 Textiles, printing and other skilled trades</v>
      </c>
      <c r="M61" s="18">
        <f t="shared" si="149"/>
        <v>0.58399430801414842</v>
      </c>
      <c r="N61" s="18">
        <f t="shared" si="149"/>
        <v>0.53197456955744016</v>
      </c>
      <c r="O61" s="18">
        <f t="shared" si="149"/>
        <v>0.53700790877839755</v>
      </c>
      <c r="P61" s="18">
        <f t="shared" si="149"/>
        <v>0.60510049090689366</v>
      </c>
      <c r="Q61" s="18">
        <f t="shared" si="149"/>
        <v>0.72713931873263438</v>
      </c>
      <c r="S61" s="68">
        <f t="shared" si="109"/>
        <v>97.813380172966035</v>
      </c>
      <c r="T61" s="69">
        <f t="shared" si="110"/>
        <v>82.56294347107017</v>
      </c>
      <c r="U61" s="69">
        <f t="shared" si="111"/>
        <v>180.3763236440362</v>
      </c>
      <c r="W61" t="str">
        <f t="shared" si="141"/>
        <v>54 Textiles, printing and other skilled trades</v>
      </c>
      <c r="X61" s="18">
        <f t="shared" si="150"/>
        <v>0.9824157977671264</v>
      </c>
      <c r="Y61" s="18">
        <f t="shared" si="150"/>
        <v>0.90718101582425437</v>
      </c>
      <c r="Z61" s="18">
        <f t="shared" si="150"/>
        <v>0.85254260190978248</v>
      </c>
      <c r="AA61" s="18">
        <f t="shared" si="150"/>
        <v>1.0179577178410333</v>
      </c>
      <c r="AB61" s="18">
        <f t="shared" si="150"/>
        <v>1.1913105440649194</v>
      </c>
      <c r="AD61" s="68">
        <f t="shared" si="113"/>
        <v>70.152685127010002</v>
      </c>
      <c r="AE61" s="69">
        <f t="shared" si="114"/>
        <v>77.141174135876128</v>
      </c>
      <c r="AF61" s="69">
        <f t="shared" si="115"/>
        <v>147.29385926288614</v>
      </c>
      <c r="AH61" t="str">
        <f t="shared" si="142"/>
        <v>54 Textiles, printing and other skilled trades</v>
      </c>
      <c r="AI61" s="18">
        <f t="shared" si="151"/>
        <v>1.2828991211929057</v>
      </c>
      <c r="AJ61" s="18">
        <f t="shared" si="151"/>
        <v>1.2076296109169313</v>
      </c>
      <c r="AK61" s="18">
        <f t="shared" si="151"/>
        <v>1.1703149791013021</v>
      </c>
      <c r="AL61" s="18">
        <f t="shared" si="151"/>
        <v>1.307769403520487</v>
      </c>
      <c r="AM61" s="18">
        <f t="shared" si="151"/>
        <v>1.5165422576138854</v>
      </c>
      <c r="AO61" s="68">
        <f t="shared" si="117"/>
        <v>44.713680715685619</v>
      </c>
      <c r="AP61" s="69">
        <f t="shared" si="118"/>
        <v>66.03652265749848</v>
      </c>
      <c r="AQ61" s="69">
        <f t="shared" si="119"/>
        <v>110.75020337318409</v>
      </c>
      <c r="AS61" t="str">
        <f t="shared" si="143"/>
        <v>54 Textiles, printing and other skilled trades</v>
      </c>
      <c r="AT61" s="18">
        <f t="shared" si="152"/>
        <v>1.5553856352017983</v>
      </c>
      <c r="AU61" s="18">
        <f t="shared" si="152"/>
        <v>1.411895771987562</v>
      </c>
      <c r="AV61" s="18">
        <f t="shared" si="152"/>
        <v>1.3424263391202309</v>
      </c>
      <c r="AW61" s="18">
        <f t="shared" si="152"/>
        <v>1.5423796966549705</v>
      </c>
      <c r="AX61" s="18">
        <f t="shared" si="152"/>
        <v>1.7093277813625474</v>
      </c>
      <c r="AZ61" s="68">
        <f t="shared" si="121"/>
        <v>48.959989509159755</v>
      </c>
      <c r="BA61" s="69">
        <f t="shared" si="122"/>
        <v>67.717621064426041</v>
      </c>
      <c r="BB61" s="69">
        <f t="shared" si="123"/>
        <v>116.67761057358578</v>
      </c>
      <c r="BD61" t="str">
        <f t="shared" si="144"/>
        <v>54 Textiles, printing and other skilled trades</v>
      </c>
      <c r="BE61" s="18">
        <f t="shared" si="153"/>
        <v>2.9298169740164313</v>
      </c>
      <c r="BF61" s="18">
        <f t="shared" si="153"/>
        <v>2.7273154162231164</v>
      </c>
      <c r="BG61" s="18">
        <f t="shared" si="153"/>
        <v>2.5110179610532057</v>
      </c>
      <c r="BH61" s="18">
        <f t="shared" si="153"/>
        <v>2.9169321215600386</v>
      </c>
      <c r="BI61" s="18">
        <f t="shared" si="153"/>
        <v>3.2903453468066952</v>
      </c>
      <c r="BK61" s="68">
        <f t="shared" si="125"/>
        <v>29.275706153711823</v>
      </c>
      <c r="BL61" s="69">
        <f t="shared" si="126"/>
        <v>48.282063549142173</v>
      </c>
      <c r="BM61" s="69">
        <f t="shared" si="127"/>
        <v>77.557769702853989</v>
      </c>
      <c r="BO61" t="str">
        <f t="shared" si="145"/>
        <v>54 Textiles, printing and other skilled trades</v>
      </c>
      <c r="BP61" s="18">
        <f t="shared" si="154"/>
        <v>3.1235790859031636</v>
      </c>
      <c r="BQ61" s="18">
        <f t="shared" si="154"/>
        <v>2.6795754976976451</v>
      </c>
      <c r="BR61" s="18">
        <f t="shared" si="154"/>
        <v>2.6395185334501279</v>
      </c>
      <c r="BS61" s="18">
        <f t="shared" si="154"/>
        <v>2.5884993123285858</v>
      </c>
      <c r="BT61" s="18">
        <f t="shared" si="154"/>
        <v>2.6709979005004962</v>
      </c>
      <c r="BV61" s="68">
        <f t="shared" si="129"/>
        <v>-16.304075433018337</v>
      </c>
      <c r="BW61" s="69">
        <f t="shared" si="130"/>
        <v>35.888391940785787</v>
      </c>
      <c r="BX61" s="69">
        <f t="shared" si="131"/>
        <v>19.584316507767451</v>
      </c>
      <c r="BZ61" t="str">
        <f t="shared" si="146"/>
        <v>54 Textiles, printing and other skilled trades</v>
      </c>
      <c r="CA61" s="18">
        <f t="shared" si="155"/>
        <v>4.0708386913500707</v>
      </c>
      <c r="CB61" s="18">
        <f t="shared" si="155"/>
        <v>3.7063413359719806</v>
      </c>
      <c r="CC61" s="18">
        <f t="shared" si="155"/>
        <v>3.6807848307129354</v>
      </c>
      <c r="CD61" s="18">
        <f t="shared" si="155"/>
        <v>4.4143128133552052</v>
      </c>
      <c r="CE61" s="18">
        <f t="shared" si="155"/>
        <v>5.4768409098557482</v>
      </c>
      <c r="CG61" s="68">
        <f t="shared" si="133"/>
        <v>-5.630652271299037</v>
      </c>
      <c r="CH61" s="69">
        <f t="shared" si="134"/>
        <v>38.947997709512499</v>
      </c>
      <c r="CI61" s="69">
        <f t="shared" si="135"/>
        <v>33.317345438213465</v>
      </c>
      <c r="CK61" t="str">
        <f t="shared" si="147"/>
        <v>54 Textiles, printing and other skilled trades</v>
      </c>
      <c r="CL61" s="18">
        <f t="shared" si="156"/>
        <v>4.7477318292560824</v>
      </c>
      <c r="CM61" s="18">
        <f t="shared" si="156"/>
        <v>4.3088189728119044</v>
      </c>
      <c r="CN61" s="18">
        <f t="shared" si="156"/>
        <v>4.2747307273519546</v>
      </c>
      <c r="CO61" s="18">
        <f t="shared" si="156"/>
        <v>3.4837328402935572</v>
      </c>
      <c r="CP61" s="18">
        <f t="shared" si="156"/>
        <v>2.2266406372409753</v>
      </c>
      <c r="CR61" s="68">
        <f t="shared" si="137"/>
        <v>-51.307490294326122</v>
      </c>
      <c r="CS61" s="69">
        <f t="shared" si="138"/>
        <v>18.963384538130001</v>
      </c>
      <c r="CT61" s="69">
        <f t="shared" si="139"/>
        <v>-32.344105756196114</v>
      </c>
    </row>
    <row r="62" spans="1:98" x14ac:dyDescent="0.2">
      <c r="A62" t="str">
        <f t="shared" si="103"/>
        <v>61 Caring personal service occupations</v>
      </c>
      <c r="B62" s="18">
        <f t="shared" si="148"/>
        <v>0.36380465045238825</v>
      </c>
      <c r="C62" s="18">
        <f t="shared" si="148"/>
        <v>0.36724106962783326</v>
      </c>
      <c r="D62" s="18">
        <f t="shared" si="148"/>
        <v>0.34531303799303192</v>
      </c>
      <c r="E62" s="18">
        <f t="shared" si="148"/>
        <v>0.40082251796952828</v>
      </c>
      <c r="F62" s="18">
        <f t="shared" si="148"/>
        <v>0.43912636172700747</v>
      </c>
      <c r="H62" s="68">
        <f t="shared" si="105"/>
        <v>83.711823220366512</v>
      </c>
      <c r="I62" s="69">
        <f t="shared" si="106"/>
        <v>80.55768980579785</v>
      </c>
      <c r="J62" s="69">
        <f t="shared" si="107"/>
        <v>164.26951302616436</v>
      </c>
      <c r="L62" t="str">
        <f t="shared" si="140"/>
        <v>61 Caring personal service occupations</v>
      </c>
      <c r="M62" s="18">
        <f t="shared" si="149"/>
        <v>2.7573520133848328</v>
      </c>
      <c r="N62" s="18">
        <f t="shared" si="149"/>
        <v>3.0203691991553421</v>
      </c>
      <c r="O62" s="18">
        <f t="shared" si="149"/>
        <v>2.8031353451862673</v>
      </c>
      <c r="P62" s="18">
        <f t="shared" si="149"/>
        <v>3.2172791879433316</v>
      </c>
      <c r="Q62" s="18">
        <f t="shared" si="149"/>
        <v>3.3811640353686405</v>
      </c>
      <c r="S62" s="68">
        <f t="shared" si="109"/>
        <v>76.214195013095875</v>
      </c>
      <c r="T62" s="69">
        <f t="shared" si="110"/>
        <v>85.504018237289458</v>
      </c>
      <c r="U62" s="69">
        <f t="shared" si="111"/>
        <v>161.71821325038533</v>
      </c>
      <c r="W62" t="str">
        <f t="shared" si="141"/>
        <v>61 Caring personal service occupations</v>
      </c>
      <c r="X62" s="18">
        <f t="shared" si="150"/>
        <v>4.7547288659605291</v>
      </c>
      <c r="Y62" s="18">
        <f t="shared" si="150"/>
        <v>5.1323202477614576</v>
      </c>
      <c r="Z62" s="18">
        <f t="shared" si="150"/>
        <v>4.8387492953285944</v>
      </c>
      <c r="AA62" s="18">
        <f t="shared" si="150"/>
        <v>5.3324951371545568</v>
      </c>
      <c r="AB62" s="18">
        <f t="shared" si="150"/>
        <v>5.5406404206494972</v>
      </c>
      <c r="AD62" s="68">
        <f t="shared" si="113"/>
        <v>39.430169814446117</v>
      </c>
      <c r="AE62" s="69">
        <f t="shared" si="114"/>
        <v>78.613448003274129</v>
      </c>
      <c r="AF62" s="69">
        <f t="shared" si="115"/>
        <v>118.04361781772026</v>
      </c>
      <c r="AH62" t="str">
        <f t="shared" si="142"/>
        <v>61 Caring personal service occupations</v>
      </c>
      <c r="AI62" s="18">
        <f t="shared" si="151"/>
        <v>14.444852744807982</v>
      </c>
      <c r="AJ62" s="18">
        <f t="shared" si="151"/>
        <v>14.43511358823619</v>
      </c>
      <c r="AK62" s="18">
        <f t="shared" si="151"/>
        <v>13.816937878183976</v>
      </c>
      <c r="AL62" s="18">
        <f t="shared" si="151"/>
        <v>13.856448931651938</v>
      </c>
      <c r="AM62" s="18">
        <f t="shared" si="151"/>
        <v>13.026607025373321</v>
      </c>
      <c r="AO62" s="68">
        <f t="shared" si="117"/>
        <v>5.2876286063387647</v>
      </c>
      <c r="AP62" s="69">
        <f t="shared" si="118"/>
        <v>58.713629073932914</v>
      </c>
      <c r="AQ62" s="69">
        <f t="shared" si="119"/>
        <v>64.001257680271678</v>
      </c>
      <c r="AS62" t="str">
        <f t="shared" si="143"/>
        <v>61 Caring personal service occupations</v>
      </c>
      <c r="AT62" s="18">
        <f t="shared" si="152"/>
        <v>8.2543267857582556</v>
      </c>
      <c r="AU62" s="18">
        <f t="shared" si="152"/>
        <v>8.3027460284734858</v>
      </c>
      <c r="AV62" s="18">
        <f t="shared" si="152"/>
        <v>7.9746331598280191</v>
      </c>
      <c r="AW62" s="18">
        <f t="shared" si="152"/>
        <v>7.793506295821655</v>
      </c>
      <c r="AX62" s="18">
        <f t="shared" si="152"/>
        <v>7.1114414290886305</v>
      </c>
      <c r="AZ62" s="68">
        <f t="shared" si="121"/>
        <v>4.3233848771545107</v>
      </c>
      <c r="BA62" s="69">
        <f t="shared" si="122"/>
        <v>59.60773653127697</v>
      </c>
      <c r="BB62" s="69">
        <f t="shared" si="123"/>
        <v>63.93112140843148</v>
      </c>
      <c r="BD62" t="str">
        <f t="shared" si="144"/>
        <v>61 Caring personal service occupations</v>
      </c>
      <c r="BE62" s="18">
        <f t="shared" si="153"/>
        <v>13.524068034180074</v>
      </c>
      <c r="BF62" s="18">
        <f t="shared" si="153"/>
        <v>14.660000656250658</v>
      </c>
      <c r="BG62" s="18">
        <f t="shared" si="153"/>
        <v>14.063357214078129</v>
      </c>
      <c r="BH62" s="18">
        <f t="shared" si="153"/>
        <v>14.757145253281781</v>
      </c>
      <c r="BI62" s="18">
        <f t="shared" si="153"/>
        <v>16.638135196150625</v>
      </c>
      <c r="BK62" s="68">
        <f t="shared" si="125"/>
        <v>16.718822030941308</v>
      </c>
      <c r="BL62" s="69">
        <f t="shared" si="126"/>
        <v>60.695363030581596</v>
      </c>
      <c r="BM62" s="69">
        <f t="shared" si="127"/>
        <v>77.414185061522915</v>
      </c>
      <c r="BO62" t="str">
        <f t="shared" si="145"/>
        <v>61 Caring personal service occupations</v>
      </c>
      <c r="BP62" s="18">
        <f t="shared" si="154"/>
        <v>10.292291453821175</v>
      </c>
      <c r="BQ62" s="18">
        <f t="shared" si="154"/>
        <v>9.6209583409826056</v>
      </c>
      <c r="BR62" s="18">
        <f t="shared" si="154"/>
        <v>9.5775867451800938</v>
      </c>
      <c r="BS62" s="18">
        <f t="shared" si="154"/>
        <v>9.3508455865305464</v>
      </c>
      <c r="BT62" s="18">
        <f t="shared" si="154"/>
        <v>8.8628808550637324</v>
      </c>
      <c r="BV62" s="68">
        <f t="shared" si="129"/>
        <v>-23.462495617259655</v>
      </c>
      <c r="BW62" s="69">
        <f t="shared" si="130"/>
        <v>41.655393935950698</v>
      </c>
      <c r="BX62" s="69">
        <f t="shared" si="131"/>
        <v>18.192898318691046</v>
      </c>
      <c r="BZ62" t="str">
        <f t="shared" si="146"/>
        <v>61 Caring personal service occupations</v>
      </c>
      <c r="CA62" s="18">
        <f t="shared" si="155"/>
        <v>4.9483859364162806</v>
      </c>
      <c r="CB62" s="18">
        <f t="shared" si="155"/>
        <v>3.282199129056286</v>
      </c>
      <c r="CC62" s="18">
        <f t="shared" si="155"/>
        <v>3.0283803408679915</v>
      </c>
      <c r="CD62" s="18">
        <f t="shared" si="155"/>
        <v>2.5082307268199151</v>
      </c>
      <c r="CE62" s="18">
        <f t="shared" si="155"/>
        <v>3.0851261312820961</v>
      </c>
      <c r="CG62" s="68">
        <f t="shared" si="133"/>
        <v>-35.389401511859845</v>
      </c>
      <c r="CH62" s="69">
        <f t="shared" si="134"/>
        <v>24.916389252820998</v>
      </c>
      <c r="CI62" s="69">
        <f t="shared" si="135"/>
        <v>-10.473012259038846</v>
      </c>
      <c r="CK62" t="str">
        <f t="shared" si="147"/>
        <v>61 Caring personal service occupations</v>
      </c>
      <c r="CL62" s="18">
        <f t="shared" si="156"/>
        <v>2.0779932613050818</v>
      </c>
      <c r="CM62" s="18">
        <f t="shared" si="156"/>
        <v>1.6612014848259804</v>
      </c>
      <c r="CN62" s="18">
        <f t="shared" si="156"/>
        <v>1.8480764741866957</v>
      </c>
      <c r="CO62" s="18">
        <f t="shared" si="156"/>
        <v>2.3742597133913406</v>
      </c>
      <c r="CP62" s="18">
        <f t="shared" si="156"/>
        <v>3.0559850669665702</v>
      </c>
      <c r="CR62" s="68">
        <f t="shared" si="137"/>
        <v>54.579564981469112</v>
      </c>
      <c r="CS62" s="69">
        <f t="shared" si="138"/>
        <v>33.902915934998859</v>
      </c>
      <c r="CT62" s="69">
        <f t="shared" si="139"/>
        <v>88.482480916467964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0.18394781658736406</v>
      </c>
      <c r="C63" s="18">
        <f t="shared" si="148"/>
        <v>0.22271609628647712</v>
      </c>
      <c r="D63" s="18">
        <f t="shared" si="148"/>
        <v>0.21726106869109524</v>
      </c>
      <c r="E63" s="18">
        <f t="shared" si="148"/>
        <v>0.21695644598519387</v>
      </c>
      <c r="F63" s="18">
        <f t="shared" si="148"/>
        <v>0.22257321386024692</v>
      </c>
      <c r="H63" s="68">
        <f t="shared" si="105"/>
        <v>47.996539075556825</v>
      </c>
      <c r="I63" s="69">
        <f t="shared" si="106"/>
        <v>70.229763067947829</v>
      </c>
      <c r="J63" s="69">
        <f t="shared" si="107"/>
        <v>118.22630214350467</v>
      </c>
      <c r="L63" t="str">
        <f t="shared" si="140"/>
        <v>62 Leisure, travel and related personal service occupations</v>
      </c>
      <c r="M63" s="18">
        <f t="shared" si="149"/>
        <v>0.46716023659947392</v>
      </c>
      <c r="N63" s="18">
        <f t="shared" si="149"/>
        <v>0.48249028969204127</v>
      </c>
      <c r="O63" s="18">
        <f t="shared" si="149"/>
        <v>0.4317881127731189</v>
      </c>
      <c r="P63" s="18">
        <f t="shared" si="149"/>
        <v>0.41156391371204754</v>
      </c>
      <c r="Q63" s="18">
        <f t="shared" si="149"/>
        <v>0.42117553220079429</v>
      </c>
      <c r="S63" s="68">
        <f t="shared" si="109"/>
        <v>42.49878727563631</v>
      </c>
      <c r="T63" s="69">
        <f t="shared" si="110"/>
        <v>66.920628470310092</v>
      </c>
      <c r="U63" s="69">
        <f t="shared" si="111"/>
        <v>109.4194157459464</v>
      </c>
      <c r="W63" t="str">
        <f t="shared" si="141"/>
        <v>62 Leisure, travel and related personal service occupations</v>
      </c>
      <c r="X63" s="18">
        <f t="shared" si="150"/>
        <v>1.138680297504296</v>
      </c>
      <c r="Y63" s="18">
        <f t="shared" si="150"/>
        <v>1.2801520487965738</v>
      </c>
      <c r="Z63" s="18">
        <f t="shared" si="150"/>
        <v>1.1642239434131447</v>
      </c>
      <c r="AA63" s="18">
        <f t="shared" si="150"/>
        <v>1.2625589992816644</v>
      </c>
      <c r="AB63" s="18">
        <f t="shared" si="150"/>
        <v>1.5086061800024355</v>
      </c>
      <c r="AD63" s="68">
        <f t="shared" si="113"/>
        <v>57.78629083844379</v>
      </c>
      <c r="AE63" s="69">
        <f t="shared" si="114"/>
        <v>77.337984169922763</v>
      </c>
      <c r="AF63" s="69">
        <f t="shared" si="115"/>
        <v>135.12427500836654</v>
      </c>
      <c r="AH63" t="str">
        <f t="shared" si="142"/>
        <v>62 Leisure, travel and related personal service occupations</v>
      </c>
      <c r="AI63" s="18">
        <f t="shared" si="151"/>
        <v>2.5589668597045012</v>
      </c>
      <c r="AJ63" s="18">
        <f t="shared" si="151"/>
        <v>2.9454682709087665</v>
      </c>
      <c r="AK63" s="18">
        <f t="shared" si="151"/>
        <v>2.7258148328187759</v>
      </c>
      <c r="AL63" s="18">
        <f t="shared" si="151"/>
        <v>2.8259910171635085</v>
      </c>
      <c r="AM63" s="18">
        <f t="shared" si="151"/>
        <v>3.3238648582390256</v>
      </c>
      <c r="AO63" s="68">
        <f t="shared" si="117"/>
        <v>36.177339362321831</v>
      </c>
      <c r="AP63" s="69">
        <f t="shared" si="118"/>
        <v>69.01869400158543</v>
      </c>
      <c r="AQ63" s="69">
        <f t="shared" si="119"/>
        <v>105.19603336390726</v>
      </c>
      <c r="AS63" t="str">
        <f t="shared" si="143"/>
        <v>62 Leisure, travel and related personal service occupations</v>
      </c>
      <c r="AT63" s="18">
        <f t="shared" si="152"/>
        <v>3.2755782419677102</v>
      </c>
      <c r="AU63" s="18">
        <f t="shared" si="152"/>
        <v>3.613950052829344</v>
      </c>
      <c r="AV63" s="18">
        <f t="shared" si="152"/>
        <v>3.5566244014055513</v>
      </c>
      <c r="AW63" s="18">
        <f t="shared" si="152"/>
        <v>3.6992586431685042</v>
      </c>
      <c r="AX63" s="18">
        <f t="shared" si="152"/>
        <v>4.5233505086225501</v>
      </c>
      <c r="AZ63" s="68">
        <f t="shared" si="121"/>
        <v>48.784258429103893</v>
      </c>
      <c r="BA63" s="69">
        <f t="shared" si="122"/>
        <v>74.6752601976481</v>
      </c>
      <c r="BB63" s="69">
        <f t="shared" si="123"/>
        <v>123.459518626752</v>
      </c>
      <c r="BD63" t="str">
        <f t="shared" si="144"/>
        <v>62 Leisure, travel and related personal service occupations</v>
      </c>
      <c r="BE63" s="18">
        <f t="shared" si="153"/>
        <v>3.4381699041026033</v>
      </c>
      <c r="BF63" s="18">
        <f t="shared" si="153"/>
        <v>3.2905228833981268</v>
      </c>
      <c r="BG63" s="18">
        <f t="shared" si="153"/>
        <v>3.0865584885664861</v>
      </c>
      <c r="BH63" s="18">
        <f t="shared" si="153"/>
        <v>2.7841745140182295</v>
      </c>
      <c r="BI63" s="18">
        <f t="shared" si="153"/>
        <v>2.4967464295099178</v>
      </c>
      <c r="BK63" s="68">
        <f t="shared" si="125"/>
        <v>-20.19590415733537</v>
      </c>
      <c r="BL63" s="69">
        <f t="shared" si="126"/>
        <v>39.935414089635415</v>
      </c>
      <c r="BM63" s="69">
        <f t="shared" si="127"/>
        <v>19.739509932300042</v>
      </c>
      <c r="BO63" t="str">
        <f t="shared" si="145"/>
        <v>62 Leisure, travel and related personal service occupations</v>
      </c>
      <c r="BP63" s="18">
        <f t="shared" si="154"/>
        <v>3.5164454564884178</v>
      </c>
      <c r="BQ63" s="18">
        <f t="shared" si="154"/>
        <v>3.2427536978560516</v>
      </c>
      <c r="BR63" s="18">
        <f t="shared" si="154"/>
        <v>3.2019673449838879</v>
      </c>
      <c r="BS63" s="18">
        <f t="shared" si="154"/>
        <v>2.779957191013656</v>
      </c>
      <c r="BT63" s="18">
        <f t="shared" si="154"/>
        <v>2.7011962735326538</v>
      </c>
      <c r="BV63" s="68">
        <f t="shared" si="129"/>
        <v>-30.225822808059959</v>
      </c>
      <c r="BW63" s="69">
        <f t="shared" si="130"/>
        <v>36.326162597952212</v>
      </c>
      <c r="BX63" s="69">
        <f t="shared" si="131"/>
        <v>6.1003397898922485</v>
      </c>
      <c r="BZ63" t="str">
        <f t="shared" si="146"/>
        <v>62 Leisure, travel and related personal service occupations</v>
      </c>
      <c r="CA63" s="18">
        <f t="shared" si="155"/>
        <v>3.2148421538607788</v>
      </c>
      <c r="CB63" s="18">
        <f t="shared" si="155"/>
        <v>3.4836147973451532</v>
      </c>
      <c r="CC63" s="18">
        <f t="shared" si="155"/>
        <v>3.2751834597522773</v>
      </c>
      <c r="CD63" s="18">
        <f t="shared" si="155"/>
        <v>3.1725025851922024</v>
      </c>
      <c r="CE63" s="18">
        <f t="shared" si="155"/>
        <v>3.379401979680948</v>
      </c>
      <c r="CG63" s="68">
        <f t="shared" si="133"/>
        <v>-34.559670110767179</v>
      </c>
      <c r="CH63" s="69">
        <f t="shared" si="134"/>
        <v>34.679856671480735</v>
      </c>
      <c r="CI63" s="69">
        <f t="shared" si="135"/>
        <v>0.1201865607135557</v>
      </c>
      <c r="CK63" t="str">
        <f t="shared" si="147"/>
        <v>62 Leisure, travel and related personal service occupations</v>
      </c>
      <c r="CL63" s="18">
        <f t="shared" si="156"/>
        <v>3.3517724655609751</v>
      </c>
      <c r="CM63" s="18">
        <f t="shared" si="156"/>
        <v>3.2591937546471201</v>
      </c>
      <c r="CN63" s="18">
        <f t="shared" si="156"/>
        <v>3.1969430262533778</v>
      </c>
      <c r="CO63" s="18">
        <f t="shared" si="156"/>
        <v>2.3624184333484779</v>
      </c>
      <c r="CP63" s="18">
        <f t="shared" si="156"/>
        <v>1.9704159644060761</v>
      </c>
      <c r="CR63" s="68">
        <f t="shared" si="137"/>
        <v>-42.383906014875969</v>
      </c>
      <c r="CS63" s="69">
        <f t="shared" si="138"/>
        <v>20.024636310150314</v>
      </c>
      <c r="CT63" s="69">
        <f t="shared" si="139"/>
        <v>-22.359269704725648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1.3996804749930971E-2</v>
      </c>
      <c r="C64" s="18">
        <f t="shared" si="148"/>
        <v>1.1030006485587076E-2</v>
      </c>
      <c r="D64" s="18">
        <f t="shared" si="148"/>
        <v>1.1616290461940727E-2</v>
      </c>
      <c r="E64" s="18">
        <f t="shared" si="148"/>
        <v>9.8590577274629346E-3</v>
      </c>
      <c r="F64" s="18">
        <f t="shared" si="148"/>
        <v>1.0730755025019583E-2</v>
      </c>
      <c r="H64" s="68">
        <f t="shared" si="105"/>
        <v>33.451479072513763</v>
      </c>
      <c r="I64" s="69">
        <f t="shared" si="106"/>
        <v>60.88180253202281</v>
      </c>
      <c r="J64" s="69">
        <f t="shared" si="107"/>
        <v>94.333281604536566</v>
      </c>
      <c r="L64" t="str">
        <f t="shared" si="140"/>
        <v>63 Community and civil enforcement occupations</v>
      </c>
      <c r="M64" s="18">
        <f t="shared" si="149"/>
        <v>3.6709762809797222E-2</v>
      </c>
      <c r="N64" s="18">
        <f t="shared" si="149"/>
        <v>2.8664423421657752E-2</v>
      </c>
      <c r="O64" s="18">
        <f t="shared" si="149"/>
        <v>3.8865729265862771E-2</v>
      </c>
      <c r="P64" s="18">
        <f t="shared" si="149"/>
        <v>2.7535904675547458E-2</v>
      </c>
      <c r="Q64" s="18">
        <f t="shared" si="149"/>
        <v>3.2040926532384169E-2</v>
      </c>
      <c r="S64" s="68">
        <f t="shared" si="109"/>
        <v>20.436177204418186</v>
      </c>
      <c r="T64" s="69">
        <f t="shared" si="110"/>
        <v>51.670107785074237</v>
      </c>
      <c r="U64" s="69">
        <f t="shared" si="111"/>
        <v>72.106284989492437</v>
      </c>
      <c r="W64" t="str">
        <f t="shared" si="141"/>
        <v>63 Community and civil enforcement occupations</v>
      </c>
      <c r="X64" s="18">
        <f t="shared" si="150"/>
        <v>9.0294824333347776E-2</v>
      </c>
      <c r="Y64" s="18">
        <f t="shared" si="150"/>
        <v>8.6371135733235391E-2</v>
      </c>
      <c r="Z64" s="18">
        <f t="shared" si="150"/>
        <v>9.310032081830738E-2</v>
      </c>
      <c r="AA64" s="18">
        <f t="shared" si="150"/>
        <v>9.1607482843079999E-2</v>
      </c>
      <c r="AB64" s="18">
        <f t="shared" si="150"/>
        <v>9.8479411181595616E-2</v>
      </c>
      <c r="AD64" s="68">
        <f t="shared" si="113"/>
        <v>28.802465747869853</v>
      </c>
      <c r="AE64" s="69">
        <f t="shared" si="114"/>
        <v>70.606099916899964</v>
      </c>
      <c r="AF64" s="69">
        <f t="shared" si="115"/>
        <v>99.408565664769824</v>
      </c>
      <c r="AH64" t="str">
        <f t="shared" si="142"/>
        <v>63 Community and civil enforcement occupations</v>
      </c>
      <c r="AI64" s="18">
        <f t="shared" si="151"/>
        <v>8.9676038055111318E-2</v>
      </c>
      <c r="AJ64" s="18">
        <f t="shared" si="151"/>
        <v>8.3967331597497863E-2</v>
      </c>
      <c r="AK64" s="18">
        <f t="shared" si="151"/>
        <v>0.10665196303377267</v>
      </c>
      <c r="AL64" s="18">
        <f t="shared" si="151"/>
        <v>8.3959067251533209E-2</v>
      </c>
      <c r="AM64" s="18">
        <f t="shared" si="151"/>
        <v>9.0372920396783379E-2</v>
      </c>
      <c r="AO64" s="68">
        <f t="shared" si="117"/>
        <v>-5.370335477011527</v>
      </c>
      <c r="AP64" s="69">
        <f t="shared" si="118"/>
        <v>50.69851214566097</v>
      </c>
      <c r="AQ64" s="69">
        <f t="shared" si="119"/>
        <v>45.328176668649441</v>
      </c>
      <c r="AS64" t="str">
        <f t="shared" si="143"/>
        <v>63 Community and civil enforcement occupations</v>
      </c>
      <c r="AT64" s="18">
        <f t="shared" si="152"/>
        <v>9.4613740057283263E-2</v>
      </c>
      <c r="AU64" s="18">
        <f t="shared" si="152"/>
        <v>7.5117970870004894E-2</v>
      </c>
      <c r="AV64" s="18">
        <f t="shared" si="152"/>
        <v>9.1630601931779951E-2</v>
      </c>
      <c r="AW64" s="18">
        <f t="shared" si="152"/>
        <v>6.45968164814653E-2</v>
      </c>
      <c r="AX64" s="18">
        <f t="shared" si="152"/>
        <v>6.0765867450882992E-2</v>
      </c>
      <c r="AZ64" s="68">
        <f t="shared" si="121"/>
        <v>-22.419261571037335</v>
      </c>
      <c r="BA64" s="69">
        <f t="shared" si="122"/>
        <v>45.834824305004609</v>
      </c>
      <c r="BB64" s="69">
        <f t="shared" si="123"/>
        <v>23.415562733967271</v>
      </c>
      <c r="BD64" t="str">
        <f t="shared" si="144"/>
        <v>63 Community and civil enforcement occupations</v>
      </c>
      <c r="BE64" s="18">
        <f t="shared" si="153"/>
        <v>0.10231020196474927</v>
      </c>
      <c r="BF64" s="18">
        <f t="shared" si="153"/>
        <v>6.7416901527172668E-2</v>
      </c>
      <c r="BG64" s="18">
        <f t="shared" si="153"/>
        <v>9.6533885682625831E-2</v>
      </c>
      <c r="BH64" s="18">
        <f t="shared" si="153"/>
        <v>6.2136840663582694E-2</v>
      </c>
      <c r="BI64" s="18">
        <f t="shared" si="153"/>
        <v>6.8845156970516408E-2</v>
      </c>
      <c r="BK64" s="68">
        <f t="shared" si="125"/>
        <v>-29.641129038040482</v>
      </c>
      <c r="BL64" s="69">
        <f t="shared" si="126"/>
        <v>26.340594971632264</v>
      </c>
      <c r="BM64" s="69">
        <f t="shared" si="127"/>
        <v>-3.3005340664082152</v>
      </c>
      <c r="BO64" t="str">
        <f t="shared" si="145"/>
        <v>63 Community and civil enforcement occupations</v>
      </c>
      <c r="BP64" s="18">
        <f t="shared" si="154"/>
        <v>0.13411000384980643</v>
      </c>
      <c r="BQ64" s="18">
        <f t="shared" si="154"/>
        <v>0.11525689777952673</v>
      </c>
      <c r="BR64" s="18">
        <f t="shared" si="154"/>
        <v>0.1478053244583408</v>
      </c>
      <c r="BS64" s="18">
        <f t="shared" si="154"/>
        <v>0.10697611404099654</v>
      </c>
      <c r="BT64" s="18">
        <f t="shared" si="154"/>
        <v>0.12171054181466774</v>
      </c>
      <c r="BV64" s="68">
        <f t="shared" si="129"/>
        <v>-31.892710466181679</v>
      </c>
      <c r="BW64" s="69">
        <f t="shared" si="130"/>
        <v>30.287474103239919</v>
      </c>
      <c r="BX64" s="69">
        <f t="shared" si="131"/>
        <v>-1.6052363629417581</v>
      </c>
      <c r="BZ64" t="str">
        <f t="shared" si="146"/>
        <v>63 Community and civil enforcement occupations</v>
      </c>
      <c r="CA64" s="18">
        <f t="shared" si="155"/>
        <v>0.16119650973018851</v>
      </c>
      <c r="CB64" s="18">
        <f t="shared" si="155"/>
        <v>0.14535376488826779</v>
      </c>
      <c r="CC64" s="18">
        <f t="shared" si="155"/>
        <v>0.1925070264555945</v>
      </c>
      <c r="CD64" s="18">
        <f t="shared" si="155"/>
        <v>0.15756582565322641</v>
      </c>
      <c r="CE64" s="18">
        <f t="shared" si="155"/>
        <v>0.19508857879002589</v>
      </c>
      <c r="CG64" s="68">
        <f t="shared" si="133"/>
        <v>-35.727304041729155</v>
      </c>
      <c r="CH64" s="69">
        <f t="shared" si="134"/>
        <v>30.484235349521683</v>
      </c>
      <c r="CI64" s="69">
        <f t="shared" si="135"/>
        <v>-5.2430686922074718</v>
      </c>
      <c r="CK64" t="str">
        <f t="shared" si="147"/>
        <v>63 Community and civil enforcement occupations</v>
      </c>
      <c r="CL64" s="18">
        <f t="shared" si="156"/>
        <v>0.15552312678619321</v>
      </c>
      <c r="CM64" s="18">
        <f t="shared" si="156"/>
        <v>0.11379407876226813</v>
      </c>
      <c r="CN64" s="18">
        <f t="shared" si="156"/>
        <v>0.17203273367467203</v>
      </c>
      <c r="CO64" s="18">
        <f t="shared" si="156"/>
        <v>7.9808275411237209E-2</v>
      </c>
      <c r="CP64" s="18">
        <f t="shared" si="156"/>
        <v>5.7324364940204341E-2</v>
      </c>
      <c r="CR64" s="68">
        <f t="shared" si="137"/>
        <v>-68.850652535993902</v>
      </c>
      <c r="CS64" s="69">
        <f t="shared" si="138"/>
        <v>10.675499253732866</v>
      </c>
      <c r="CT64" s="69">
        <f t="shared" si="139"/>
        <v>-58.175153282261036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1.0219640242364409</v>
      </c>
      <c r="C65" s="18">
        <f t="shared" si="157"/>
        <v>0.96565335240982852</v>
      </c>
      <c r="D65" s="18">
        <f t="shared" si="157"/>
        <v>0.8332361623295691</v>
      </c>
      <c r="E65" s="18">
        <f t="shared" si="157"/>
        <v>0.82556761704847026</v>
      </c>
      <c r="F65" s="18">
        <f t="shared" si="157"/>
        <v>0.84704421421976117</v>
      </c>
      <c r="H65" s="68">
        <f t="shared" si="105"/>
        <v>46.858316160000697</v>
      </c>
      <c r="I65" s="69">
        <f t="shared" si="106"/>
        <v>59.04328618294732</v>
      </c>
      <c r="J65" s="69">
        <f t="shared" si="107"/>
        <v>105.90160234294802</v>
      </c>
      <c r="L65" t="str">
        <f t="shared" si="140"/>
        <v>71 Sales occupations</v>
      </c>
      <c r="M65" s="18">
        <f t="shared" ref="M65:Q70" si="158">M28/M$35*100</f>
        <v>1.7565611853395078</v>
      </c>
      <c r="N65" s="18">
        <f t="shared" si="158"/>
        <v>1.7070309374789656</v>
      </c>
      <c r="O65" s="18">
        <f t="shared" si="158"/>
        <v>1.7710060661519205</v>
      </c>
      <c r="P65" s="18">
        <f t="shared" si="158"/>
        <v>1.8467272685594665</v>
      </c>
      <c r="Q65" s="18">
        <f t="shared" si="158"/>
        <v>2.0851420011359902</v>
      </c>
      <c r="S65" s="68">
        <f t="shared" si="109"/>
        <v>72.002319915045007</v>
      </c>
      <c r="T65" s="69">
        <f t="shared" si="110"/>
        <v>65.147237213304976</v>
      </c>
      <c r="U65" s="69">
        <f t="shared" si="111"/>
        <v>137.14955712834998</v>
      </c>
      <c r="W65" t="str">
        <f t="shared" si="141"/>
        <v>71 Sales occupations</v>
      </c>
      <c r="X65" s="18">
        <f t="shared" ref="X65:AB70" si="159">X28/X$35*100</f>
        <v>3.5585464904075401</v>
      </c>
      <c r="Y65" s="18">
        <f t="shared" si="159"/>
        <v>3.5858356432770035</v>
      </c>
      <c r="Z65" s="18">
        <f t="shared" si="159"/>
        <v>3.7524643053048297</v>
      </c>
      <c r="AA65" s="18">
        <f t="shared" si="159"/>
        <v>3.8932923526912515</v>
      </c>
      <c r="AB65" s="18">
        <f t="shared" si="159"/>
        <v>4.2979215573637557</v>
      </c>
      <c r="AD65" s="68">
        <f t="shared" si="113"/>
        <v>39.46711794012964</v>
      </c>
      <c r="AE65" s="69">
        <f t="shared" si="114"/>
        <v>63.075740560073726</v>
      </c>
      <c r="AF65" s="69">
        <f t="shared" si="115"/>
        <v>102.54285850020337</v>
      </c>
      <c r="AH65" t="str">
        <f t="shared" si="142"/>
        <v>71 Sales occupations</v>
      </c>
      <c r="AI65" s="18">
        <f t="shared" ref="AI65:AM70" si="160">AI28/AI$35*100</f>
        <v>4.1022800775210397</v>
      </c>
      <c r="AJ65" s="18">
        <f t="shared" si="160"/>
        <v>4.1075671109245739</v>
      </c>
      <c r="AK65" s="18">
        <f t="shared" si="160"/>
        <v>4.2969392998275815</v>
      </c>
      <c r="AL65" s="18">
        <f t="shared" si="160"/>
        <v>4.4748950088931627</v>
      </c>
      <c r="AM65" s="18">
        <f t="shared" si="160"/>
        <v>4.8266475017600934</v>
      </c>
      <c r="AO65" s="68">
        <f t="shared" si="117"/>
        <v>25.442355732143092</v>
      </c>
      <c r="AP65" s="69">
        <f t="shared" si="118"/>
        <v>58.053971033993278</v>
      </c>
      <c r="AQ65" s="69">
        <f t="shared" si="119"/>
        <v>83.496326766136363</v>
      </c>
      <c r="AS65" t="str">
        <f t="shared" si="143"/>
        <v>71 Sales occupations</v>
      </c>
      <c r="AT65" s="18">
        <f t="shared" ref="AT65:AX70" si="161">AT28/AT$35*100</f>
        <v>3.7428873043272191</v>
      </c>
      <c r="AU65" s="18">
        <f t="shared" si="161"/>
        <v>3.4237073085141705</v>
      </c>
      <c r="AV65" s="18">
        <f t="shared" si="161"/>
        <v>3.5105760220663522</v>
      </c>
      <c r="AW65" s="18">
        <f t="shared" si="161"/>
        <v>3.4593424207192873</v>
      </c>
      <c r="AX65" s="18">
        <f t="shared" si="161"/>
        <v>3.635055022452359</v>
      </c>
      <c r="AZ65" s="68">
        <f t="shared" si="121"/>
        <v>21.13436117935575</v>
      </c>
      <c r="BA65" s="69">
        <f t="shared" si="122"/>
        <v>48.996704659007918</v>
      </c>
      <c r="BB65" s="69">
        <f t="shared" si="123"/>
        <v>70.131065838363668</v>
      </c>
      <c r="BD65" t="str">
        <f t="shared" si="144"/>
        <v>71 Sales occupations</v>
      </c>
      <c r="BE65" s="18">
        <f t="shared" ref="BE65:BI70" si="162">BE28/BE$35*100</f>
        <v>7.6433594724354101</v>
      </c>
      <c r="BF65" s="18">
        <f t="shared" si="162"/>
        <v>7.4735739160129349</v>
      </c>
      <c r="BG65" s="18">
        <f t="shared" si="162"/>
        <v>7.9578833130874518</v>
      </c>
      <c r="BH65" s="18">
        <f t="shared" si="162"/>
        <v>8.047141533331887</v>
      </c>
      <c r="BI65" s="18">
        <f t="shared" si="162"/>
        <v>8.3365403814790664</v>
      </c>
      <c r="BK65" s="68">
        <f t="shared" si="125"/>
        <v>3.3507295130548123</v>
      </c>
      <c r="BL65" s="69">
        <f t="shared" si="126"/>
        <v>44.446736055477935</v>
      </c>
      <c r="BM65" s="69">
        <f t="shared" si="127"/>
        <v>47.797465568532751</v>
      </c>
      <c r="BO65" t="str">
        <f t="shared" si="145"/>
        <v>71 Sales occupations</v>
      </c>
      <c r="BP65" s="18">
        <f t="shared" ref="BP65:BT70" si="163">BP28/BP$35*100</f>
        <v>7.9639996291294466</v>
      </c>
      <c r="BQ65" s="18">
        <f t="shared" si="163"/>
        <v>7.3401700425861236</v>
      </c>
      <c r="BR65" s="18">
        <f t="shared" si="163"/>
        <v>7.741000538599013</v>
      </c>
      <c r="BS65" s="18">
        <f t="shared" si="163"/>
        <v>7.5665544831375495</v>
      </c>
      <c r="BT65" s="18">
        <f t="shared" si="163"/>
        <v>7.3902520151191737</v>
      </c>
      <c r="BV65" s="68">
        <f t="shared" si="129"/>
        <v>-21.038092482672528</v>
      </c>
      <c r="BW65" s="69">
        <f t="shared" si="130"/>
        <v>38.334609204914756</v>
      </c>
      <c r="BX65" s="69">
        <f t="shared" si="131"/>
        <v>17.296516722242224</v>
      </c>
      <c r="BZ65" t="str">
        <f t="shared" si="146"/>
        <v>71 Sales occupations</v>
      </c>
      <c r="CA65" s="18">
        <f t="shared" ref="CA65:CE70" si="164">CA28/CA$35*100</f>
        <v>7.9474444261635444</v>
      </c>
      <c r="CB65" s="18">
        <f t="shared" si="164"/>
        <v>8.1366465988901382</v>
      </c>
      <c r="CC65" s="18">
        <f t="shared" si="164"/>
        <v>8.3403319031576419</v>
      </c>
      <c r="CD65" s="18">
        <f t="shared" si="164"/>
        <v>7.8217465513293369</v>
      </c>
      <c r="CE65" s="18">
        <f t="shared" si="164"/>
        <v>4.9493862554815946</v>
      </c>
      <c r="CG65" s="68">
        <f t="shared" si="133"/>
        <v>-62.363496305620501</v>
      </c>
      <c r="CH65" s="69">
        <f t="shared" si="134"/>
        <v>24.338903579688424</v>
      </c>
      <c r="CI65" s="69">
        <f t="shared" si="135"/>
        <v>-38.024592725932081</v>
      </c>
      <c r="CK65" t="str">
        <f t="shared" si="147"/>
        <v>71 Sales occupations</v>
      </c>
      <c r="CL65" s="18">
        <f t="shared" ref="CL65:CP70" si="165">CL28/CL$35*100</f>
        <v>9.5262348332925857</v>
      </c>
      <c r="CM65" s="18">
        <f t="shared" si="165"/>
        <v>9.1645246725711207</v>
      </c>
      <c r="CN65" s="18">
        <f t="shared" si="165"/>
        <v>9.4644294683709518</v>
      </c>
      <c r="CO65" s="18">
        <f t="shared" si="165"/>
        <v>8.8684952769046745</v>
      </c>
      <c r="CP65" s="18">
        <f t="shared" si="165"/>
        <v>7.5661945209087742</v>
      </c>
      <c r="CR65" s="68">
        <f t="shared" si="137"/>
        <v>-25.268473238972224</v>
      </c>
      <c r="CS65" s="69">
        <f t="shared" si="138"/>
        <v>20.829521274131903</v>
      </c>
      <c r="CT65" s="69">
        <f t="shared" si="139"/>
        <v>-4.4389519648403164</v>
      </c>
    </row>
    <row r="66" spans="1:98" x14ac:dyDescent="0.2">
      <c r="A66" t="str">
        <f t="shared" si="103"/>
        <v>72 Customer service occupations</v>
      </c>
      <c r="B66" s="18">
        <f t="shared" si="157"/>
        <v>0.30505538964132772</v>
      </c>
      <c r="C66" s="18">
        <f t="shared" si="157"/>
        <v>0.28334159001572551</v>
      </c>
      <c r="D66" s="18">
        <f t="shared" si="157"/>
        <v>0.3110480415725948</v>
      </c>
      <c r="E66" s="18">
        <f t="shared" si="157"/>
        <v>0.36800764657624685</v>
      </c>
      <c r="F66" s="18">
        <f t="shared" si="157"/>
        <v>0.38908354887773738</v>
      </c>
      <c r="H66" s="68">
        <f t="shared" si="105"/>
        <v>80.707414106297108</v>
      </c>
      <c r="I66" s="69">
        <f t="shared" si="106"/>
        <v>64.673146021173025</v>
      </c>
      <c r="J66" s="69">
        <f t="shared" si="107"/>
        <v>145.38056012747012</v>
      </c>
      <c r="L66" t="str">
        <f t="shared" si="140"/>
        <v>72 Customer service occupations</v>
      </c>
      <c r="M66" s="18">
        <f t="shared" si="158"/>
        <v>0.501046774081922</v>
      </c>
      <c r="N66" s="18">
        <f t="shared" si="158"/>
        <v>0.52485159924670199</v>
      </c>
      <c r="O66" s="18">
        <f t="shared" si="158"/>
        <v>0.51382382447756836</v>
      </c>
      <c r="P66" s="18">
        <f t="shared" si="158"/>
        <v>0.58071725487600112</v>
      </c>
      <c r="Q66" s="18">
        <f t="shared" si="158"/>
        <v>0.61398922227992714</v>
      </c>
      <c r="S66" s="68">
        <f t="shared" si="109"/>
        <v>74.568237597687641</v>
      </c>
      <c r="T66" s="69">
        <f t="shared" si="110"/>
        <v>69.279500820279168</v>
      </c>
      <c r="U66" s="69">
        <f t="shared" si="111"/>
        <v>143.84773841796678</v>
      </c>
      <c r="W66" t="str">
        <f t="shared" si="141"/>
        <v>72 Customer service occupations</v>
      </c>
      <c r="X66" s="18">
        <f t="shared" si="159"/>
        <v>1.0643100615404817</v>
      </c>
      <c r="Y66" s="18">
        <f t="shared" si="159"/>
        <v>1.1384666029161739</v>
      </c>
      <c r="Z66" s="18">
        <f t="shared" si="159"/>
        <v>1.1793072749661617</v>
      </c>
      <c r="AA66" s="18">
        <f t="shared" si="159"/>
        <v>1.3232281640480716</v>
      </c>
      <c r="AB66" s="18">
        <f t="shared" si="159"/>
        <v>1.513897445397558</v>
      </c>
      <c r="AD66" s="68">
        <f t="shared" si="113"/>
        <v>56.31454466151159</v>
      </c>
      <c r="AE66" s="69">
        <f t="shared" si="114"/>
        <v>65.408093876840283</v>
      </c>
      <c r="AF66" s="69">
        <f t="shared" si="115"/>
        <v>121.72263853835187</v>
      </c>
      <c r="AH66" t="str">
        <f t="shared" si="142"/>
        <v>72 Customer service occupations</v>
      </c>
      <c r="AI66" s="18">
        <f t="shared" si="160"/>
        <v>1.2069278932444838</v>
      </c>
      <c r="AJ66" s="18">
        <f t="shared" si="160"/>
        <v>1.4188227756100935</v>
      </c>
      <c r="AK66" s="18">
        <f t="shared" si="160"/>
        <v>1.5765020819122491</v>
      </c>
      <c r="AL66" s="18">
        <f t="shared" si="160"/>
        <v>1.8406498136504696</v>
      </c>
      <c r="AM66" s="18">
        <f t="shared" si="160"/>
        <v>2.0081067943857351</v>
      </c>
      <c r="AO66" s="68">
        <f t="shared" si="117"/>
        <v>42.249285667139056</v>
      </c>
      <c r="AP66" s="69">
        <f t="shared" si="118"/>
        <v>66.946446791198227</v>
      </c>
      <c r="AQ66" s="69">
        <f t="shared" si="119"/>
        <v>109.19573245833728</v>
      </c>
      <c r="AS66" t="str">
        <f t="shared" si="143"/>
        <v>72 Customer service occupations</v>
      </c>
      <c r="AT66" s="18">
        <f t="shared" si="161"/>
        <v>1.4340776881141037</v>
      </c>
      <c r="AU66" s="18">
        <f t="shared" si="161"/>
        <v>1.5302617773688283</v>
      </c>
      <c r="AV66" s="18">
        <f t="shared" si="161"/>
        <v>1.5620243018960556</v>
      </c>
      <c r="AW66" s="18">
        <f t="shared" si="161"/>
        <v>1.7142287477651035</v>
      </c>
      <c r="AX66" s="18">
        <f t="shared" si="161"/>
        <v>1.7259724008184461</v>
      </c>
      <c r="AZ66" s="68">
        <f t="shared" si="121"/>
        <v>29.264957293596371</v>
      </c>
      <c r="BA66" s="69">
        <f t="shared" si="122"/>
        <v>57.746368682885787</v>
      </c>
      <c r="BB66" s="69">
        <f t="shared" si="123"/>
        <v>87.011325976482155</v>
      </c>
      <c r="BD66" t="str">
        <f t="shared" si="144"/>
        <v>72 Customer service occupations</v>
      </c>
      <c r="BE66" s="18">
        <f t="shared" si="162"/>
        <v>1.6144933830442081</v>
      </c>
      <c r="BF66" s="18">
        <f t="shared" si="162"/>
        <v>1.7077223540063233</v>
      </c>
      <c r="BG66" s="18">
        <f t="shared" si="162"/>
        <v>1.7630007900921993</v>
      </c>
      <c r="BH66" s="18">
        <f t="shared" si="162"/>
        <v>1.8614449974206391</v>
      </c>
      <c r="BI66" s="18">
        <f t="shared" si="162"/>
        <v>2.0073382917239249</v>
      </c>
      <c r="BK66" s="68">
        <f t="shared" si="125"/>
        <v>12.329368503093264</v>
      </c>
      <c r="BL66" s="69">
        <f t="shared" si="126"/>
        <v>47.66485480135713</v>
      </c>
      <c r="BM66" s="69">
        <f t="shared" si="127"/>
        <v>59.994223304450387</v>
      </c>
      <c r="BO66" t="str">
        <f t="shared" si="145"/>
        <v>72 Customer service occupations</v>
      </c>
      <c r="BP66" s="18">
        <f t="shared" si="163"/>
        <v>1.8328356976885964</v>
      </c>
      <c r="BQ66" s="18">
        <f t="shared" si="163"/>
        <v>1.9089640055179751</v>
      </c>
      <c r="BR66" s="18">
        <f t="shared" si="163"/>
        <v>2.0341667970711153</v>
      </c>
      <c r="BS66" s="18">
        <f t="shared" si="163"/>
        <v>2.2412127714477061</v>
      </c>
      <c r="BT66" s="18">
        <f t="shared" si="163"/>
        <v>2.499803700381221</v>
      </c>
      <c r="BV66" s="68">
        <f t="shared" si="129"/>
        <v>1.6423800161151925</v>
      </c>
      <c r="BW66" s="69">
        <f t="shared" si="130"/>
        <v>47.113634094432307</v>
      </c>
      <c r="BX66" s="69">
        <f t="shared" si="131"/>
        <v>48.756014110547497</v>
      </c>
      <c r="BZ66" t="str">
        <f t="shared" si="146"/>
        <v>72 Customer service occupations</v>
      </c>
      <c r="CA66" s="18">
        <f t="shared" si="164"/>
        <v>1.3742411834706223</v>
      </c>
      <c r="CB66" s="18">
        <f t="shared" si="164"/>
        <v>1.4455814930504562</v>
      </c>
      <c r="CC66" s="18">
        <f t="shared" si="164"/>
        <v>1.5111543687374815</v>
      </c>
      <c r="CD66" s="18">
        <f t="shared" si="164"/>
        <v>1.6430884843037812</v>
      </c>
      <c r="CE66" s="18">
        <f t="shared" si="164"/>
        <v>2.2444620248330365</v>
      </c>
      <c r="CG66" s="68">
        <f t="shared" si="133"/>
        <v>-5.8013478675527992</v>
      </c>
      <c r="CH66" s="69">
        <f t="shared" si="134"/>
        <v>32.305628606549277</v>
      </c>
      <c r="CI66" s="69">
        <f t="shared" si="135"/>
        <v>26.504280738996478</v>
      </c>
      <c r="CK66" t="str">
        <f t="shared" si="147"/>
        <v>72 Customer service occupations</v>
      </c>
      <c r="CL66" s="18">
        <f t="shared" si="165"/>
        <v>1.1938502988893294</v>
      </c>
      <c r="CM66" s="18">
        <f t="shared" si="165"/>
        <v>1.6032583509174716</v>
      </c>
      <c r="CN66" s="18">
        <f t="shared" si="165"/>
        <v>1.8386185148931182</v>
      </c>
      <c r="CO66" s="18">
        <f t="shared" si="165"/>
        <v>2.686368359376738</v>
      </c>
      <c r="CP66" s="18">
        <f t="shared" si="165"/>
        <v>3.7079815136099024</v>
      </c>
      <c r="CR66" s="68">
        <f t="shared" si="137"/>
        <v>88.524033379765129</v>
      </c>
      <c r="CS66" s="69">
        <f t="shared" si="138"/>
        <v>43.867924171423688</v>
      </c>
      <c r="CT66" s="69">
        <f t="shared" si="139"/>
        <v>132.3919575511888</v>
      </c>
    </row>
    <row r="67" spans="1:98" x14ac:dyDescent="0.2">
      <c r="A67" t="str">
        <f t="shared" si="103"/>
        <v>81 Process, plant and machine operatives</v>
      </c>
      <c r="B67" s="18">
        <f t="shared" si="157"/>
        <v>0.24066892588686101</v>
      </c>
      <c r="C67" s="18">
        <f t="shared" si="157"/>
        <v>0.25578282962233595</v>
      </c>
      <c r="D67" s="18">
        <f t="shared" si="157"/>
        <v>0.22595109121715773</v>
      </c>
      <c r="E67" s="18">
        <f t="shared" si="157"/>
        <v>0.24845584102822182</v>
      </c>
      <c r="F67" s="18">
        <f t="shared" si="157"/>
        <v>0.28320430431077753</v>
      </c>
      <c r="H67" s="68">
        <f t="shared" si="105"/>
        <v>81.069782837793923</v>
      </c>
      <c r="I67" s="69">
        <f t="shared" si="106"/>
        <v>71.169879164604097</v>
      </c>
      <c r="J67" s="69">
        <f t="shared" si="107"/>
        <v>152.23966200239803</v>
      </c>
      <c r="L67" t="str">
        <f t="shared" si="140"/>
        <v>81 Process, plant and machine operatives</v>
      </c>
      <c r="M67" s="18">
        <f t="shared" si="158"/>
        <v>0.18116362260740315</v>
      </c>
      <c r="N67" s="18">
        <f t="shared" si="158"/>
        <v>0.19110689569611533</v>
      </c>
      <c r="O67" s="18">
        <f t="shared" si="158"/>
        <v>0.18204751225458399</v>
      </c>
      <c r="P67" s="18">
        <f t="shared" si="158"/>
        <v>0.22416884214024874</v>
      </c>
      <c r="Q67" s="18">
        <f t="shared" si="158"/>
        <v>0.27541072311112863</v>
      </c>
      <c r="S67" s="68">
        <f t="shared" si="109"/>
        <v>121.01147038254506</v>
      </c>
      <c r="T67" s="69">
        <f t="shared" si="110"/>
        <v>76.664902480178085</v>
      </c>
      <c r="U67" s="69">
        <f t="shared" si="111"/>
        <v>197.67637286272313</v>
      </c>
      <c r="W67" t="str">
        <f t="shared" si="141"/>
        <v>81 Process, plant and machine operatives</v>
      </c>
      <c r="X67" s="18">
        <f t="shared" si="159"/>
        <v>0.2924207270139848</v>
      </c>
      <c r="Y67" s="18">
        <f t="shared" si="159"/>
        <v>0.28072768759420091</v>
      </c>
      <c r="Z67" s="18">
        <f t="shared" si="159"/>
        <v>0.26369572464196689</v>
      </c>
      <c r="AA67" s="18">
        <f t="shared" si="159"/>
        <v>0.35750471657522154</v>
      </c>
      <c r="AB67" s="18">
        <f t="shared" si="159"/>
        <v>0.46748715809510683</v>
      </c>
      <c r="AD67" s="68">
        <f t="shared" si="113"/>
        <v>115.87209590368542</v>
      </c>
      <c r="AE67" s="69">
        <f t="shared" si="114"/>
        <v>79.399319076556154</v>
      </c>
      <c r="AF67" s="69">
        <f t="shared" si="115"/>
        <v>195.27141498024153</v>
      </c>
      <c r="AH67" t="str">
        <f t="shared" si="142"/>
        <v>81 Process, plant and machine operatives</v>
      </c>
      <c r="AI67" s="18">
        <f t="shared" si="160"/>
        <v>0.44144165733834573</v>
      </c>
      <c r="AJ67" s="18">
        <f t="shared" si="160"/>
        <v>0.49685669683040851</v>
      </c>
      <c r="AK67" s="18">
        <f t="shared" si="160"/>
        <v>0.47807762510687468</v>
      </c>
      <c r="AL67" s="18">
        <f t="shared" si="160"/>
        <v>0.66823627624470583</v>
      </c>
      <c r="AM67" s="18">
        <f t="shared" si="160"/>
        <v>0.9337572468166041</v>
      </c>
      <c r="AO67" s="68">
        <f t="shared" si="117"/>
        <v>118.11895290823887</v>
      </c>
      <c r="AP67" s="69">
        <f t="shared" si="118"/>
        <v>78.070606062627817</v>
      </c>
      <c r="AQ67" s="69">
        <f t="shared" si="119"/>
        <v>196.18955897086667</v>
      </c>
      <c r="AS67" t="str">
        <f t="shared" si="143"/>
        <v>81 Process, plant and machine operatives</v>
      </c>
      <c r="AT67" s="18">
        <f t="shared" si="161"/>
        <v>1.0660566838319909</v>
      </c>
      <c r="AU67" s="18">
        <f t="shared" si="161"/>
        <v>1.0968266954222734</v>
      </c>
      <c r="AV67" s="18">
        <f t="shared" si="161"/>
        <v>1.0243237803645855</v>
      </c>
      <c r="AW67" s="18">
        <f t="shared" si="161"/>
        <v>1.1905303154882076</v>
      </c>
      <c r="AX67" s="18">
        <f t="shared" si="161"/>
        <v>1.324036377380265</v>
      </c>
      <c r="AZ67" s="68">
        <f t="shared" si="121"/>
        <v>51.215882579537194</v>
      </c>
      <c r="BA67" s="69">
        <f t="shared" si="122"/>
        <v>61.525904807096211</v>
      </c>
      <c r="BB67" s="69">
        <f t="shared" si="123"/>
        <v>112.7417873866334</v>
      </c>
      <c r="BD67" t="str">
        <f t="shared" si="144"/>
        <v>81 Process, plant and machine operatives</v>
      </c>
      <c r="BE67" s="18">
        <f t="shared" si="162"/>
        <v>1.8080084816489501</v>
      </c>
      <c r="BF67" s="18">
        <f t="shared" si="162"/>
        <v>1.9049234042955061</v>
      </c>
      <c r="BG67" s="18">
        <f t="shared" si="162"/>
        <v>1.7726403567048084</v>
      </c>
      <c r="BH67" s="18">
        <f t="shared" si="162"/>
        <v>2.0167953696640497</v>
      </c>
      <c r="BI67" s="18">
        <f t="shared" si="162"/>
        <v>2.2022212071613505</v>
      </c>
      <c r="BK67" s="68">
        <f t="shared" si="125"/>
        <v>22.564744206465999</v>
      </c>
      <c r="BL67" s="69">
        <f t="shared" si="126"/>
        <v>41.746924514351122</v>
      </c>
      <c r="BM67" s="69">
        <f t="shared" si="127"/>
        <v>64.311668720817124</v>
      </c>
      <c r="BO67" t="str">
        <f t="shared" si="145"/>
        <v>81 Process, plant and machine operatives</v>
      </c>
      <c r="BP67" s="18">
        <f t="shared" si="163"/>
        <v>2.300547321415142</v>
      </c>
      <c r="BQ67" s="18">
        <f t="shared" si="163"/>
        <v>2.6677244514511749</v>
      </c>
      <c r="BR67" s="18">
        <f t="shared" si="163"/>
        <v>2.4066954756780303</v>
      </c>
      <c r="BS67" s="18">
        <f t="shared" si="163"/>
        <v>2.7305205879260068</v>
      </c>
      <c r="BT67" s="18">
        <f t="shared" si="163"/>
        <v>2.9342290999386025</v>
      </c>
      <c r="BV67" s="68">
        <f t="shared" si="129"/>
        <v>0.83896017192872629</v>
      </c>
      <c r="BW67" s="69">
        <f t="shared" si="130"/>
        <v>40.528053609513222</v>
      </c>
      <c r="BX67" s="69">
        <f t="shared" si="131"/>
        <v>41.367013781441948</v>
      </c>
      <c r="BZ67" t="str">
        <f t="shared" si="146"/>
        <v>81 Process, plant and machine operatives</v>
      </c>
      <c r="CA67" s="18">
        <f t="shared" si="164"/>
        <v>3.0576540354229795</v>
      </c>
      <c r="CB67" s="18">
        <f t="shared" si="164"/>
        <v>2.9506169147485535</v>
      </c>
      <c r="CC67" s="18">
        <f t="shared" si="164"/>
        <v>2.9299012788941168</v>
      </c>
      <c r="CD67" s="18">
        <f t="shared" si="164"/>
        <v>2.9399404301751373</v>
      </c>
      <c r="CE67" s="18">
        <f t="shared" si="164"/>
        <v>1.8267490470360859</v>
      </c>
      <c r="CG67" s="68">
        <f t="shared" si="133"/>
        <v>-60.457223506104974</v>
      </c>
      <c r="CH67" s="69">
        <f t="shared" si="134"/>
        <v>24.9547356952516</v>
      </c>
      <c r="CI67" s="69">
        <f t="shared" si="135"/>
        <v>-35.502487810853374</v>
      </c>
      <c r="CK67" t="str">
        <f t="shared" si="147"/>
        <v>81 Process, plant and machine operatives</v>
      </c>
      <c r="CL67" s="18">
        <f t="shared" si="165"/>
        <v>4.1482391724393795</v>
      </c>
      <c r="CM67" s="18">
        <f t="shared" si="165"/>
        <v>3.5534884040493342</v>
      </c>
      <c r="CN67" s="18">
        <f t="shared" si="165"/>
        <v>3.2439908010304297</v>
      </c>
      <c r="CO67" s="18">
        <f t="shared" si="165"/>
        <v>1.8055402572131938</v>
      </c>
      <c r="CP67" s="18">
        <f t="shared" si="165"/>
        <v>1.1556861940524279</v>
      </c>
      <c r="CR67" s="68">
        <f t="shared" si="137"/>
        <v>-66.69717289092695</v>
      </c>
      <c r="CS67" s="69">
        <f t="shared" si="138"/>
        <v>11.830007688838158</v>
      </c>
      <c r="CT67" s="69">
        <f t="shared" si="139"/>
        <v>-54.867165202088785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0.38318338335293772</v>
      </c>
      <c r="C68" s="18">
        <f t="shared" si="157"/>
        <v>0.43368323845636425</v>
      </c>
      <c r="D68" s="18">
        <f t="shared" si="157"/>
        <v>0.36589117874311489</v>
      </c>
      <c r="E68" s="18">
        <f t="shared" si="157"/>
        <v>0.40227885704365168</v>
      </c>
      <c r="F68" s="18">
        <f t="shared" si="157"/>
        <v>0.43766414357797367</v>
      </c>
      <c r="H68" s="68">
        <f t="shared" si="105"/>
        <v>72.802333386529554</v>
      </c>
      <c r="I68" s="69">
        <f t="shared" si="106"/>
        <v>90.926880114701319</v>
      </c>
      <c r="J68" s="69">
        <f t="shared" si="107"/>
        <v>163.72921350123087</v>
      </c>
      <c r="L68" t="str">
        <f t="shared" si="140"/>
        <v>82 Transport and mobile machine drivers and operatives</v>
      </c>
      <c r="M68" s="18">
        <f t="shared" si="158"/>
        <v>0.46026340429071894</v>
      </c>
      <c r="N68" s="18">
        <f t="shared" si="158"/>
        <v>0.53782079493300616</v>
      </c>
      <c r="O68" s="18">
        <f t="shared" si="158"/>
        <v>0.48786081128648939</v>
      </c>
      <c r="P68" s="18">
        <f t="shared" si="158"/>
        <v>0.48990359389731564</v>
      </c>
      <c r="Q68" s="18">
        <f t="shared" si="158"/>
        <v>0.53908062179611627</v>
      </c>
      <c r="S68" s="68">
        <f t="shared" si="109"/>
        <v>61.427121962371046</v>
      </c>
      <c r="T68" s="69">
        <f t="shared" si="110"/>
        <v>82.495788026012974</v>
      </c>
      <c r="U68" s="69">
        <f t="shared" si="111"/>
        <v>143.92290998838402</v>
      </c>
      <c r="W68" t="str">
        <f t="shared" si="141"/>
        <v>82 Transport and mobile machine drivers and operatives</v>
      </c>
      <c r="X68" s="18">
        <f t="shared" si="159"/>
        <v>0.72703219493493676</v>
      </c>
      <c r="Y68" s="18">
        <f t="shared" si="159"/>
        <v>0.85708760084217495</v>
      </c>
      <c r="Z68" s="18">
        <f t="shared" si="159"/>
        <v>0.76886977612286822</v>
      </c>
      <c r="AA68" s="18">
        <f t="shared" si="159"/>
        <v>0.79729705329595768</v>
      </c>
      <c r="AB68" s="18">
        <f t="shared" si="159"/>
        <v>0.94505348844153136</v>
      </c>
      <c r="AD68" s="68">
        <f t="shared" si="113"/>
        <v>49.669570220839447</v>
      </c>
      <c r="AE68" s="69">
        <f t="shared" si="114"/>
        <v>81.275459817294248</v>
      </c>
      <c r="AF68" s="69">
        <f t="shared" si="115"/>
        <v>130.94503003813369</v>
      </c>
      <c r="AH68" t="str">
        <f t="shared" si="142"/>
        <v>82 Transport and mobile machine drivers and operatives</v>
      </c>
      <c r="AI68" s="18">
        <f t="shared" si="160"/>
        <v>1.1184242693766289</v>
      </c>
      <c r="AJ68" s="18">
        <f t="shared" si="160"/>
        <v>1.4241677111034488</v>
      </c>
      <c r="AK68" s="18">
        <f t="shared" si="160"/>
        <v>1.3034963103686246</v>
      </c>
      <c r="AL68" s="18">
        <f t="shared" si="160"/>
        <v>1.4513500865274032</v>
      </c>
      <c r="AM68" s="18">
        <f t="shared" si="160"/>
        <v>1.5926531519959435</v>
      </c>
      <c r="AO68" s="68">
        <f t="shared" si="117"/>
        <v>36.448647882508958</v>
      </c>
      <c r="AP68" s="69">
        <f t="shared" si="118"/>
        <v>79.473004247630584</v>
      </c>
      <c r="AQ68" s="69">
        <f t="shared" si="119"/>
        <v>115.92165213013953</v>
      </c>
      <c r="AS68" t="str">
        <f t="shared" si="143"/>
        <v>82 Transport and mobile machine drivers and operatives</v>
      </c>
      <c r="AT68" s="18">
        <f t="shared" si="161"/>
        <v>2.0418077828932946</v>
      </c>
      <c r="AU68" s="18">
        <f t="shared" si="161"/>
        <v>2.3809339208052531</v>
      </c>
      <c r="AV68" s="18">
        <f t="shared" si="161"/>
        <v>2.2790067529633173</v>
      </c>
      <c r="AW68" s="18">
        <f t="shared" si="161"/>
        <v>2.3160600472050472</v>
      </c>
      <c r="AX68" s="18">
        <f t="shared" si="161"/>
        <v>2.3779516723189964</v>
      </c>
      <c r="AZ68" s="68">
        <f t="shared" si="121"/>
        <v>22.065281941011438</v>
      </c>
      <c r="BA68" s="69">
        <f t="shared" si="122"/>
        <v>74.548891910556677</v>
      </c>
      <c r="BB68" s="69">
        <f t="shared" si="123"/>
        <v>96.614173851568111</v>
      </c>
      <c r="BD68" t="str">
        <f t="shared" si="144"/>
        <v>82 Transport and mobile machine drivers and operatives</v>
      </c>
      <c r="BE68" s="18">
        <f t="shared" si="162"/>
        <v>2.9890313880056127</v>
      </c>
      <c r="BF68" s="18">
        <f t="shared" si="162"/>
        <v>3.313241860895908</v>
      </c>
      <c r="BG68" s="18">
        <f t="shared" si="162"/>
        <v>3.01928905126967</v>
      </c>
      <c r="BH68" s="18">
        <f t="shared" si="162"/>
        <v>3.2624360003019373</v>
      </c>
      <c r="BI68" s="18">
        <f t="shared" si="162"/>
        <v>3.6300191342586037</v>
      </c>
      <c r="BK68" s="68">
        <f t="shared" si="125"/>
        <v>18.612231675192415</v>
      </c>
      <c r="BL68" s="69">
        <f t="shared" si="126"/>
        <v>55.680179929834352</v>
      </c>
      <c r="BM68" s="69">
        <f t="shared" si="127"/>
        <v>74.292411605026771</v>
      </c>
      <c r="BO68" t="str">
        <f t="shared" si="145"/>
        <v>82 Transport and mobile machine drivers and operatives</v>
      </c>
      <c r="BP68" s="18">
        <f t="shared" si="163"/>
        <v>4.3623106677507373</v>
      </c>
      <c r="BQ68" s="18">
        <f t="shared" si="163"/>
        <v>5.2313148027971215</v>
      </c>
      <c r="BR68" s="18">
        <f t="shared" si="163"/>
        <v>4.4781689425798241</v>
      </c>
      <c r="BS68" s="18">
        <f t="shared" si="163"/>
        <v>4.6651584605607193</v>
      </c>
      <c r="BT68" s="18">
        <f t="shared" si="163"/>
        <v>5.1207486688853141</v>
      </c>
      <c r="BV68" s="68">
        <f t="shared" si="129"/>
        <v>-5.4223611670978622</v>
      </c>
      <c r="BW68" s="69">
        <f t="shared" si="130"/>
        <v>52.949547751429002</v>
      </c>
      <c r="BX68" s="69">
        <f t="shared" si="131"/>
        <v>47.52718658433114</v>
      </c>
      <c r="BZ68" t="str">
        <f t="shared" si="146"/>
        <v>82 Transport and mobile machine drivers and operatives</v>
      </c>
      <c r="CA68" s="18">
        <f t="shared" si="164"/>
        <v>6.5554737484453574</v>
      </c>
      <c r="CB68" s="18">
        <f t="shared" si="164"/>
        <v>6.6751772721461933</v>
      </c>
      <c r="CC68" s="18">
        <f t="shared" si="164"/>
        <v>6.0459030533758149</v>
      </c>
      <c r="CD68" s="18">
        <f t="shared" si="164"/>
        <v>5.9929573169620793</v>
      </c>
      <c r="CE68" s="18">
        <f t="shared" si="164"/>
        <v>6.5751653626408721</v>
      </c>
      <c r="CG68" s="68">
        <f t="shared" si="133"/>
        <v>-31.025786251821959</v>
      </c>
      <c r="CH68" s="69">
        <f t="shared" si="134"/>
        <v>38.683102999350815</v>
      </c>
      <c r="CI68" s="69">
        <f t="shared" si="135"/>
        <v>7.6573167475288582</v>
      </c>
      <c r="CK68" t="str">
        <f t="shared" si="147"/>
        <v>82 Transport and mobile machine drivers and operatives</v>
      </c>
      <c r="CL68" s="18">
        <f t="shared" si="165"/>
        <v>7.8817196608688818</v>
      </c>
      <c r="CM68" s="18">
        <f t="shared" si="165"/>
        <v>9.3253209923147136</v>
      </c>
      <c r="CN68" s="18">
        <f t="shared" si="165"/>
        <v>8.5702677703629764</v>
      </c>
      <c r="CO68" s="18">
        <f t="shared" si="165"/>
        <v>8.9436742847875763</v>
      </c>
      <c r="CP68" s="18">
        <f t="shared" si="165"/>
        <v>7.2673002500890957</v>
      </c>
      <c r="CR68" s="68">
        <f t="shared" si="137"/>
        <v>-20.731707394001834</v>
      </c>
      <c r="CS68" s="69">
        <f t="shared" si="138"/>
        <v>34.717598294693943</v>
      </c>
      <c r="CT68" s="69">
        <f t="shared" si="139"/>
        <v>13.985890900692105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6.293811954306951E-3</v>
      </c>
      <c r="C69" s="18">
        <f t="shared" si="157"/>
        <v>4.1912053894224716E-3</v>
      </c>
      <c r="D69" s="18">
        <f t="shared" si="157"/>
        <v>3.9297162608236402E-3</v>
      </c>
      <c r="E69" s="18">
        <f t="shared" si="157"/>
        <v>1.3854256912163474E-2</v>
      </c>
      <c r="F69" s="18">
        <f t="shared" si="157"/>
        <v>1.6948420462892941E-2</v>
      </c>
      <c r="H69" s="68">
        <f t="shared" si="105"/>
        <v>523.05819087216389</v>
      </c>
      <c r="I69" s="69">
        <f t="shared" si="106"/>
        <v>314.94134544831593</v>
      </c>
      <c r="J69" s="69">
        <f t="shared" si="107"/>
        <v>837.99953632047982</v>
      </c>
      <c r="L69" t="str">
        <f t="shared" si="140"/>
        <v>91 Elementary trades and related occupations</v>
      </c>
      <c r="M69" s="18">
        <f t="shared" si="158"/>
        <v>0.11609194240708939</v>
      </c>
      <c r="N69" s="18">
        <f t="shared" si="158"/>
        <v>0.11735142954448501</v>
      </c>
      <c r="O69" s="18">
        <f t="shared" si="158"/>
        <v>0.10103768110083272</v>
      </c>
      <c r="P69" s="18">
        <f t="shared" si="158"/>
        <v>0.17810447959721157</v>
      </c>
      <c r="Q69" s="18">
        <f t="shared" si="158"/>
        <v>0.23139818307328111</v>
      </c>
      <c r="S69" s="68">
        <f t="shared" si="109"/>
        <v>234.57639028290217</v>
      </c>
      <c r="T69" s="69">
        <f t="shared" si="110"/>
        <v>127.28384243695814</v>
      </c>
      <c r="U69" s="69">
        <f t="shared" si="111"/>
        <v>361.86023271986028</v>
      </c>
      <c r="W69" t="str">
        <f t="shared" si="141"/>
        <v>91 Elementary trades and related occupations</v>
      </c>
      <c r="X69" s="18">
        <f t="shared" si="159"/>
        <v>0.24588863520795681</v>
      </c>
      <c r="Y69" s="18">
        <f t="shared" si="159"/>
        <v>0.23543058437575029</v>
      </c>
      <c r="Z69" s="18">
        <f t="shared" si="159"/>
        <v>0.20956053592393933</v>
      </c>
      <c r="AA69" s="18">
        <f t="shared" si="159"/>
        <v>0.51314275445878632</v>
      </c>
      <c r="AB69" s="18">
        <f t="shared" si="159"/>
        <v>0.65492572467731192</v>
      </c>
      <c r="AD69" s="68">
        <f t="shared" si="113"/>
        <v>280.5506431565081</v>
      </c>
      <c r="AE69" s="69">
        <f t="shared" si="114"/>
        <v>179.59220197311964</v>
      </c>
      <c r="AF69" s="69">
        <f t="shared" si="115"/>
        <v>460.1428451296278</v>
      </c>
      <c r="AH69" t="str">
        <f t="shared" si="142"/>
        <v>91 Elementary trades and related occupations</v>
      </c>
      <c r="AI69" s="18">
        <f t="shared" si="160"/>
        <v>0.65723788565292829</v>
      </c>
      <c r="AJ69" s="18">
        <f t="shared" si="160"/>
        <v>0.70310165144720826</v>
      </c>
      <c r="AK69" s="18">
        <f t="shared" si="160"/>
        <v>0.58427483834969551</v>
      </c>
      <c r="AL69" s="18">
        <f t="shared" si="160"/>
        <v>1.3882497542785543</v>
      </c>
      <c r="AM69" s="18">
        <f t="shared" si="160"/>
        <v>1.8212731392362684</v>
      </c>
      <c r="AO69" s="68">
        <f t="shared" si="117"/>
        <v>248.10938805614566</v>
      </c>
      <c r="AP69" s="69">
        <f t="shared" si="118"/>
        <v>160.76645073577217</v>
      </c>
      <c r="AQ69" s="69">
        <f t="shared" si="119"/>
        <v>408.87583879191777</v>
      </c>
      <c r="AS69" t="str">
        <f t="shared" si="143"/>
        <v>91 Elementary trades and related occupations</v>
      </c>
      <c r="AT69" s="18">
        <f t="shared" si="161"/>
        <v>0.77283722707056679</v>
      </c>
      <c r="AU69" s="18">
        <f t="shared" si="161"/>
        <v>0.6953763577945441</v>
      </c>
      <c r="AV69" s="18">
        <f t="shared" si="161"/>
        <v>0.69505434136553845</v>
      </c>
      <c r="AW69" s="18">
        <f t="shared" si="161"/>
        <v>1.5790217088323404</v>
      </c>
      <c r="AX69" s="18">
        <f t="shared" si="161"/>
        <v>1.8912086618054595</v>
      </c>
      <c r="AZ69" s="68">
        <f t="shared" si="121"/>
        <v>218.31377603353016</v>
      </c>
      <c r="BA69" s="69">
        <f t="shared" si="122"/>
        <v>143.28376052449022</v>
      </c>
      <c r="BB69" s="69">
        <f t="shared" si="123"/>
        <v>361.59753655802041</v>
      </c>
      <c r="BD69" t="str">
        <f t="shared" si="144"/>
        <v>91 Elementary trades and related occupations</v>
      </c>
      <c r="BE69" s="18">
        <f t="shared" si="162"/>
        <v>1.0784260267230736</v>
      </c>
      <c r="BF69" s="18">
        <f t="shared" si="162"/>
        <v>0.97251514618441315</v>
      </c>
      <c r="BG69" s="18">
        <f t="shared" si="162"/>
        <v>0.9122347366996344</v>
      </c>
      <c r="BH69" s="18">
        <f t="shared" si="162"/>
        <v>1.7157164131691895</v>
      </c>
      <c r="BI69" s="18">
        <f t="shared" si="162"/>
        <v>2.1753530061598285</v>
      </c>
      <c r="BK69" s="68">
        <f t="shared" si="125"/>
        <v>135.26016202208822</v>
      </c>
      <c r="BL69" s="69">
        <f t="shared" si="126"/>
        <v>86.892048169949149</v>
      </c>
      <c r="BM69" s="69">
        <f t="shared" si="127"/>
        <v>222.15221019203736</v>
      </c>
      <c r="BO69" t="str">
        <f t="shared" si="145"/>
        <v>91 Elementary trades and related occupations</v>
      </c>
      <c r="BP69" s="18">
        <f t="shared" si="163"/>
        <v>1.7308775944258856</v>
      </c>
      <c r="BQ69" s="18">
        <f t="shared" si="163"/>
        <v>1.7021187045986856</v>
      </c>
      <c r="BR69" s="18">
        <f t="shared" si="163"/>
        <v>1.5760835461832285</v>
      </c>
      <c r="BS69" s="18">
        <f t="shared" si="163"/>
        <v>2.7926589682896332</v>
      </c>
      <c r="BT69" s="18">
        <f t="shared" si="163"/>
        <v>3.4595657448159125</v>
      </c>
      <c r="BV69" s="68">
        <f t="shared" si="129"/>
        <v>81.55066058543666</v>
      </c>
      <c r="BW69" s="69">
        <f t="shared" si="130"/>
        <v>67.277929199675938</v>
      </c>
      <c r="BX69" s="69">
        <f t="shared" si="131"/>
        <v>148.8285897851126</v>
      </c>
      <c r="BZ69" t="str">
        <f t="shared" si="146"/>
        <v>91 Elementary trades and related occupations</v>
      </c>
      <c r="CA69" s="18">
        <f t="shared" si="164"/>
        <v>3.2314032896956482</v>
      </c>
      <c r="CB69" s="18">
        <f t="shared" si="164"/>
        <v>2.8657149307775622</v>
      </c>
      <c r="CC69" s="18">
        <f t="shared" si="164"/>
        <v>2.8179236632676568</v>
      </c>
      <c r="CD69" s="18">
        <f t="shared" si="164"/>
        <v>4.925353411258655</v>
      </c>
      <c r="CE69" s="18">
        <f t="shared" si="164"/>
        <v>6.2345737643811185</v>
      </c>
      <c r="CG69" s="68">
        <f t="shared" si="133"/>
        <v>40.319749761503417</v>
      </c>
      <c r="CH69" s="69">
        <f t="shared" si="134"/>
        <v>57.649224166243187</v>
      </c>
      <c r="CI69" s="69">
        <f t="shared" si="135"/>
        <v>97.968973927746589</v>
      </c>
      <c r="CK69" t="str">
        <f t="shared" si="147"/>
        <v>91 Elementary trades and related occupations</v>
      </c>
      <c r="CL69" s="18">
        <f t="shared" si="165"/>
        <v>4.5484855901995136</v>
      </c>
      <c r="CM69" s="18">
        <f t="shared" si="165"/>
        <v>3.9119653984988241</v>
      </c>
      <c r="CN69" s="18">
        <f t="shared" si="165"/>
        <v>4.0572933600618484</v>
      </c>
      <c r="CO69" s="18">
        <f t="shared" si="165"/>
        <v>8.2332404628151146</v>
      </c>
      <c r="CP69" s="18">
        <f t="shared" si="165"/>
        <v>9.5628343224209971</v>
      </c>
      <c r="CR69" s="68">
        <f t="shared" si="137"/>
        <v>120.32867005290461</v>
      </c>
      <c r="CS69" s="69">
        <f t="shared" si="138"/>
        <v>58.550708218772527</v>
      </c>
      <c r="CT69" s="69">
        <f t="shared" si="139"/>
        <v>178.87937827167715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0.34880494437135051</v>
      </c>
      <c r="C70" s="18">
        <f t="shared" si="157"/>
        <v>0.35738602968122357</v>
      </c>
      <c r="D70" s="18">
        <f t="shared" si="157"/>
        <v>0.35535735380229966</v>
      </c>
      <c r="E70" s="18">
        <f t="shared" si="157"/>
        <v>0.32149227680604192</v>
      </c>
      <c r="F70" s="18">
        <f t="shared" si="157"/>
        <v>0.3136643789020494</v>
      </c>
      <c r="H70" s="68">
        <f t="shared" si="105"/>
        <v>27.514762977341</v>
      </c>
      <c r="I70" s="69">
        <f t="shared" si="106"/>
        <v>62.718173068152758</v>
      </c>
      <c r="J70" s="69">
        <f t="shared" si="107"/>
        <v>90.232936045493759</v>
      </c>
      <c r="L70" t="str">
        <f t="shared" ref="L70" si="166">A70</f>
        <v>92 Elementary administration and service occupations</v>
      </c>
      <c r="M70" s="18">
        <f t="shared" si="158"/>
        <v>1.5922145697325405</v>
      </c>
      <c r="N70" s="18">
        <f t="shared" si="158"/>
        <v>1.7868492922080204</v>
      </c>
      <c r="O70" s="18">
        <f t="shared" si="158"/>
        <v>1.7854968052321982</v>
      </c>
      <c r="P70" s="18">
        <f t="shared" si="158"/>
        <v>1.7981591474905598</v>
      </c>
      <c r="Q70" s="18">
        <f t="shared" si="158"/>
        <v>1.9784567483371891</v>
      </c>
      <c r="S70" s="68">
        <f t="shared" si="109"/>
        <v>61.877392404212102</v>
      </c>
      <c r="T70" s="69">
        <f t="shared" si="110"/>
        <v>74.065651199295459</v>
      </c>
      <c r="U70" s="69">
        <f t="shared" si="111"/>
        <v>135.94304360350756</v>
      </c>
      <c r="W70" t="str">
        <f t="shared" ref="W70" si="167">A70</f>
        <v>92 Elementary administration and service occupations</v>
      </c>
      <c r="X70" s="18">
        <f t="shared" si="159"/>
        <v>3.1574729710775129</v>
      </c>
      <c r="Y70" s="18">
        <f t="shared" si="159"/>
        <v>3.5701005944171844</v>
      </c>
      <c r="Z70" s="18">
        <f t="shared" si="159"/>
        <v>3.5133469612494821</v>
      </c>
      <c r="AA70" s="18">
        <f t="shared" si="159"/>
        <v>3.5429366128829942</v>
      </c>
      <c r="AB70" s="18">
        <f t="shared" si="159"/>
        <v>4.0308995124700715</v>
      </c>
      <c r="AD70" s="68">
        <f t="shared" si="113"/>
        <v>39.704643768858809</v>
      </c>
      <c r="AE70" s="69">
        <f t="shared" si="114"/>
        <v>73.919612335038991</v>
      </c>
      <c r="AF70" s="69">
        <f t="shared" si="115"/>
        <v>113.62425610389781</v>
      </c>
      <c r="AH70" t="str">
        <f t="shared" ref="AH70" si="168">L70</f>
        <v>92 Elementary administration and service occupations</v>
      </c>
      <c r="AI70" s="18">
        <f t="shared" si="160"/>
        <v>5.5407504608226521</v>
      </c>
      <c r="AJ70" s="18">
        <f t="shared" si="160"/>
        <v>6.7708908164241048</v>
      </c>
      <c r="AK70" s="18">
        <f t="shared" si="160"/>
        <v>6.7431232024722298</v>
      </c>
      <c r="AL70" s="18">
        <f t="shared" si="160"/>
        <v>6.9611738250792783</v>
      </c>
      <c r="AM70" s="18">
        <f t="shared" si="160"/>
        <v>8.0248364578284832</v>
      </c>
      <c r="AO70" s="68">
        <f t="shared" si="117"/>
        <v>32.902433460587197</v>
      </c>
      <c r="AP70" s="69">
        <f t="shared" si="118"/>
        <v>68.378962451850754</v>
      </c>
      <c r="AQ70" s="69">
        <f t="shared" si="119"/>
        <v>101.28139591243794</v>
      </c>
      <c r="AS70" t="str">
        <f t="shared" ref="AS70" si="169">W70</f>
        <v>92 Elementary administration and service occupations</v>
      </c>
      <c r="AT70" s="18">
        <f t="shared" si="161"/>
        <v>5.4014660094572893</v>
      </c>
      <c r="AU70" s="18">
        <f t="shared" si="161"/>
        <v>5.7953363096605086</v>
      </c>
      <c r="AV70" s="18">
        <f t="shared" si="161"/>
        <v>5.9563190553520222</v>
      </c>
      <c r="AW70" s="18">
        <f t="shared" si="161"/>
        <v>5.917497699190978</v>
      </c>
      <c r="AX70" s="18">
        <f t="shared" si="161"/>
        <v>6.7624380789685192</v>
      </c>
      <c r="AZ70" s="68">
        <f t="shared" si="121"/>
        <v>32.818966002683617</v>
      </c>
      <c r="BA70" s="69">
        <f t="shared" si="122"/>
        <v>67.176358769155044</v>
      </c>
      <c r="BB70" s="69">
        <f t="shared" si="123"/>
        <v>99.995324771838654</v>
      </c>
      <c r="BD70" t="str">
        <f t="shared" ref="BD70" si="170">AH70</f>
        <v>92 Elementary administration and service occupations</v>
      </c>
      <c r="BE70" s="18">
        <f t="shared" si="162"/>
        <v>9.6916347461270362</v>
      </c>
      <c r="BF70" s="18">
        <f t="shared" si="162"/>
        <v>9.2031213945823165</v>
      </c>
      <c r="BG70" s="18">
        <f t="shared" si="162"/>
        <v>8.8524131989979473</v>
      </c>
      <c r="BH70" s="18">
        <f t="shared" si="162"/>
        <v>7.5052132032831773</v>
      </c>
      <c r="BI70" s="18">
        <f t="shared" si="162"/>
        <v>6.9974782672818936</v>
      </c>
      <c r="BK70" s="68">
        <f t="shared" si="125"/>
        <v>-22.016066648865191</v>
      </c>
      <c r="BL70" s="69">
        <f t="shared" si="126"/>
        <v>41.935717149399821</v>
      </c>
      <c r="BM70" s="69">
        <f t="shared" si="127"/>
        <v>19.91965050053463</v>
      </c>
      <c r="BO70" t="str">
        <f t="shared" ref="BO70" si="171">AS70</f>
        <v>92 Elementary administration and service occupations</v>
      </c>
      <c r="BP70" s="18">
        <f t="shared" si="163"/>
        <v>14.816813686466595</v>
      </c>
      <c r="BQ70" s="18">
        <f t="shared" si="163"/>
        <v>15.288726155142351</v>
      </c>
      <c r="BR70" s="18">
        <f t="shared" si="163"/>
        <v>14.658918304138282</v>
      </c>
      <c r="BS70" s="18">
        <f t="shared" si="163"/>
        <v>13.929013499722453</v>
      </c>
      <c r="BT70" s="18">
        <f t="shared" si="163"/>
        <v>14.430002288219706</v>
      </c>
      <c r="BV70" s="68">
        <f t="shared" si="129"/>
        <v>-18.582088870687226</v>
      </c>
      <c r="BW70" s="69">
        <f t="shared" si="130"/>
        <v>41.414691251081706</v>
      </c>
      <c r="BX70" s="69">
        <f t="shared" si="131"/>
        <v>22.83260238039448</v>
      </c>
      <c r="BZ70" t="str">
        <f t="shared" ref="BZ70" si="172">BD70</f>
        <v>92 Elementary administration and service occupations</v>
      </c>
      <c r="CA70" s="18">
        <f t="shared" si="164"/>
        <v>19.452142020462588</v>
      </c>
      <c r="CB70" s="18">
        <f t="shared" si="164"/>
        <v>20.755077646324125</v>
      </c>
      <c r="CC70" s="18">
        <f t="shared" si="164"/>
        <v>19.744926519326793</v>
      </c>
      <c r="CD70" s="18">
        <f t="shared" si="164"/>
        <v>18.907444816233635</v>
      </c>
      <c r="CE70" s="18">
        <f t="shared" si="164"/>
        <v>18.702142256112147</v>
      </c>
      <c r="CG70" s="68">
        <f t="shared" si="133"/>
        <v>-39.927308279564308</v>
      </c>
      <c r="CH70" s="69">
        <f t="shared" si="134"/>
        <v>31.658774205214662</v>
      </c>
      <c r="CI70" s="69">
        <f t="shared" si="135"/>
        <v>-8.2685340743496472</v>
      </c>
      <c r="CK70" t="str">
        <f t="shared" ref="CK70" si="173">BO70</f>
        <v>92 Elementary administration and service occupations</v>
      </c>
      <c r="CL70" s="18">
        <f t="shared" si="165"/>
        <v>27.682181651529682</v>
      </c>
      <c r="CM70" s="18">
        <f t="shared" si="165"/>
        <v>24.967588420933108</v>
      </c>
      <c r="CN70" s="18">
        <f t="shared" si="165"/>
        <v>23.860791778358198</v>
      </c>
      <c r="CO70" s="18">
        <f t="shared" si="165"/>
        <v>16.011414719168602</v>
      </c>
      <c r="CP70" s="18">
        <f t="shared" si="165"/>
        <v>12.56202806022657</v>
      </c>
      <c r="CR70" s="68">
        <f t="shared" si="137"/>
        <v>-50.785202796076319</v>
      </c>
      <c r="CS70" s="69">
        <f t="shared" si="138"/>
        <v>15.405269136746552</v>
      </c>
      <c r="CT70" s="69">
        <f t="shared" si="139"/>
        <v>-35.379933659329772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44.464312144624216</v>
      </c>
      <c r="I72" s="67">
        <f>IF(D35&gt;0,I35/D35*100,0)</f>
        <v>59.396289870641127</v>
      </c>
      <c r="J72" s="67">
        <f t="shared" ref="J72" si="175">IF(D35&gt;0,(J35/D35)*100,0)</f>
        <v>103.86060201526534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46.089403885103209</v>
      </c>
      <c r="T72" s="67">
        <f t="shared" ref="T72" si="177">IF(O35&gt;0,T35/O35*100,0)</f>
        <v>63.500071270622982</v>
      </c>
      <c r="U72" s="67">
        <f t="shared" ref="U72" si="178">IF(O35&gt;0,(U35/O35)*100,0)</f>
        <v>109.58947515572616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21.767085520072424</v>
      </c>
      <c r="AE72" s="67">
        <f t="shared" ref="AE72" si="180">IF(Z35&gt;0,AE35/Z35*100,0)</f>
        <v>59.504863413626019</v>
      </c>
      <c r="AF72" s="67">
        <f t="shared" ref="AF72" si="181">IF(Z35&gt;0,(AF35/Z35)*100,0)</f>
        <v>81.27194893369844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11.675482415452546</v>
      </c>
      <c r="AP72" s="67">
        <f t="shared" ref="AP72" si="183">IF(AK35&gt;0,AP35/AK35*100,0)</f>
        <v>54.891608320032212</v>
      </c>
      <c r="AQ72" s="67">
        <f t="shared" ref="AQ72" si="184">IF(AK35&gt;0,(AQ35/AK35)*100,0)</f>
        <v>66.567090735484754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16.986230243546419</v>
      </c>
      <c r="BA72" s="67">
        <f t="shared" ref="BA72" si="186">IF(AV35&gt;0,BA35/AV35*100,0)</f>
        <v>55.612321480084958</v>
      </c>
      <c r="BB72" s="67">
        <f t="shared" ref="BB72" si="187">IF(AV35&gt;0,(BB35/AV35)*100,0)</f>
        <v>72.598551723631374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-1.3436020037086014</v>
      </c>
      <c r="BL72" s="67">
        <f t="shared" ref="BL72" si="189">IF(BG35&gt;0,BL35/BG35*100,0)</f>
        <v>45.265907572605492</v>
      </c>
      <c r="BM72" s="67">
        <f t="shared" ref="BM72" si="190">IF(BG35&gt;0,(BM35/BG35)*100,0)</f>
        <v>43.922305568896888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-17.290483819775318</v>
      </c>
      <c r="BW72" s="67">
        <f t="shared" ref="BW72" si="192">IF(BR35&gt;0,BW35/BR35*100,0)</f>
        <v>40.344079952881472</v>
      </c>
      <c r="BX72" s="67">
        <f t="shared" ref="BX72" si="193">IF(BR35&gt;0,(BX35/BR35)*100,0)</f>
        <v>23.053596133106158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-36.57780656381609</v>
      </c>
      <c r="CH72" s="67">
        <f t="shared" ref="CH72" si="195">IF(CC35&gt;0,CH35/CC35*100,0)</f>
        <v>32.33648878260427</v>
      </c>
      <c r="CI72" s="67">
        <f t="shared" ref="CI72" si="196">IF(CC35&gt;0,(CI35/CC35)*100,0)</f>
        <v>-4.2413177812118166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-6.5195505958957387</v>
      </c>
      <c r="CS72" s="67">
        <f t="shared" ref="CS72" si="198">IF(CN35&gt;0,CS35/CN35*100,0)</f>
        <v>27.706826409920389</v>
      </c>
      <c r="CT72" s="67">
        <f t="shared" ref="CT72" si="199">IF(CN35&gt;0,(CT35/CN35)*100,0)</f>
        <v>21.187275814024652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Oxfordshire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Oxfordshire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Oxfordshire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Oxfordshire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Oxfordshire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Oxfordshire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Oxfordshire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Oxfordshire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Oxfordshire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5.7077593563827467</v>
      </c>
      <c r="C82" s="18">
        <f t="shared" si="210"/>
        <v>12.804047741781432</v>
      </c>
      <c r="D82" s="18">
        <f t="shared" si="210"/>
        <v>0.15395690775246162</v>
      </c>
      <c r="E82" s="18">
        <f t="shared" si="210"/>
        <v>2.7347505730361599</v>
      </c>
      <c r="F82" s="18">
        <f t="shared" ref="F82:F107" si="211">IF(AND(F$6-C$6 &lt;&gt; 0,C8&lt;&gt;0,F8&lt;&gt;0),(EXP(LN(F8/C8)/(F$6-C$6))-1)*100,0)</f>
        <v>2.5185451805160852</v>
      </c>
      <c r="H82" s="18">
        <f t="shared" ref="H82:H107" si="212">IF($F$6-$D$6 &lt;&gt; 0,(EXP(LN(1+(H45/100))/($F$6-$D$6))-1)*100,0)</f>
        <v>1.8671802174372809</v>
      </c>
      <c r="I82" s="18">
        <f t="shared" ref="I82:I107" si="213">IF(D8&gt;0,((1+(I8/D8))^(1/($F$6-$D$6))-1)*100,0)</f>
        <v>3.1641355748924793</v>
      </c>
      <c r="J82" s="18">
        <f t="shared" ref="J82:J107" si="214">IF($F$6-$D$6 &lt;&gt; 0,(EXP(LN(1+(J45/100))/($F$6-$D$6))-1)*100,0)</f>
        <v>4.428244392306846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8.0485254903459591</v>
      </c>
      <c r="N82" s="18">
        <f t="shared" si="215"/>
        <v>8.2243980974460165</v>
      </c>
      <c r="O82" s="18">
        <f t="shared" si="215"/>
        <v>0.18511834544130412</v>
      </c>
      <c r="P82" s="18">
        <f t="shared" si="215"/>
        <v>2.5636792400905994</v>
      </c>
      <c r="Q82" s="18">
        <f t="shared" ref="Q82:Q107" si="216">IF(AND(Q$6-N$6 &lt;&gt; 0,N8&lt;&gt;0,Q8&lt;&gt;0),(EXP(LN(Q8/N8)/(Q$6-N$6))-1)*100,0)</f>
        <v>2.1568101054416644</v>
      </c>
      <c r="S82" s="18">
        <f t="shared" ref="S82:S107" si="217">IF($F$6-$D$6 &lt;&gt; 0,(EXP(LN(1+(S45/100))/($F$6-$D$6))-1)*100,0)</f>
        <v>1.7646163605485432</v>
      </c>
      <c r="T82" s="18">
        <f t="shared" ref="T82:T107" si="218">IF(O8&gt;0,((1+(T8/O8))^(1/($F$6-$D$6))-1)*100,0)</f>
        <v>3.1727433140285699</v>
      </c>
      <c r="U82" s="18">
        <f t="shared" ref="U82:U107" si="219">IF($F$6-$D$6 &lt;&gt; 0,(EXP(LN(1+(U45/100))/($F$6-$D$6))-1)*100,0)</f>
        <v>4.363285933560701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5.7666526339901436</v>
      </c>
      <c r="Y82" s="18">
        <f t="shared" si="220"/>
        <v>-3.7737838362249532</v>
      </c>
      <c r="Z82" s="18">
        <f t="shared" si="220"/>
        <v>-1.4692488334291043</v>
      </c>
      <c r="AA82" s="18">
        <f t="shared" si="220"/>
        <v>1.3207002745040386</v>
      </c>
      <c r="AB82" s="18">
        <f t="shared" ref="AB82:AB107" si="221">IF(AND(AB$6-Y$6 &lt;&gt; 0,Y8&lt;&gt;0,AB8&lt;&gt;0),(EXP(LN(AB8/Y8)/(AB$6-Y$6))-1)*100,0)</f>
        <v>0.11712915803931967</v>
      </c>
      <c r="AD82" s="18">
        <f t="shared" ref="AD82:AD107" si="222">IF($F$6-$D$6 &lt;&gt; 0,(EXP(LN(1+(AD45/100))/($F$6-$D$6))-1)*100,0)</f>
        <v>0.38204826157657301</v>
      </c>
      <c r="AE82" s="18">
        <f t="shared" ref="AE82:AE107" si="223">IF(Z8&gt;0,((1+(AE8/Z8))^(1/($F$6-$D$6))-1)*100,0)</f>
        <v>3.0170093277235965</v>
      </c>
      <c r="AF82" s="18">
        <f t="shared" ref="AF82:AF107" si="224">IF($F$6-$D$6 &lt;&gt; 0,(EXP(LN(1+(AF45/100))/($F$6-$D$6))-1)*100,0)</f>
        <v>3.2714119073520953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5.8986333741213759</v>
      </c>
      <c r="AJ82" s="18">
        <f t="shared" si="225"/>
        <v>1.2745801590092753</v>
      </c>
      <c r="AK82" s="18">
        <f t="shared" si="225"/>
        <v>-2.0717396600038684</v>
      </c>
      <c r="AL82" s="18">
        <f t="shared" si="225"/>
        <v>1.0646571982202202</v>
      </c>
      <c r="AM82" s="18">
        <f t="shared" ref="AM82:AM107" si="226">IF(AND(AM$6-AJ$6 &lt;&gt; 0,AJ8&lt;&gt;0,AM8&lt;&gt;0),(EXP(LN(AM8/AJ8)/(AM$6-AJ$6))-1)*100,0)</f>
        <v>8.6869941186784594E-2</v>
      </c>
      <c r="AO82" s="18">
        <f t="shared" ref="AO82:AO107" si="227">IF($F$6-$D$6 &lt;&gt; 0,(EXP(LN(1+(AO45/100))/($F$6-$D$6))-1)*100,0)</f>
        <v>8.1863313056373954E-3</v>
      </c>
      <c r="AP82" s="18">
        <f t="shared" ref="AP82:AP107" si="228">IF(AK8&gt;0,((1+(AP8/AK8))^(1/($F$6-$D$6))-1)*100,0)</f>
        <v>2.7433924082302052</v>
      </c>
      <c r="AQ82" s="18">
        <f t="shared" ref="AQ82:AQ107" si="229">IF($F$6-$D$6 &lt;&gt; 0,(EXP(LN(1+(AQ45/100))/($F$6-$D$6))-1)*100,0)</f>
        <v>2.7489979515891827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5.490098759338502</v>
      </c>
      <c r="AU82" s="18">
        <f t="shared" si="230"/>
        <v>-0.27174214946026343</v>
      </c>
      <c r="AV82" s="18">
        <f t="shared" si="230"/>
        <v>-2.7178982636723359</v>
      </c>
      <c r="AW82" s="18">
        <f t="shared" si="230"/>
        <v>1.103040663669308</v>
      </c>
      <c r="AX82" s="18">
        <f t="shared" ref="AX82:AX107" si="231">IF(AND(AX$6-AU$6 &lt;&gt; 0,AU8&lt;&gt;0,AX8&lt;&gt;0),(EXP(LN(AX8/AU8)/(AX$6-AU$6))-1)*100,0)</f>
        <v>-0.19229476011978219</v>
      </c>
      <c r="AZ82" s="18">
        <f t="shared" ref="AZ82:AZ107" si="232">IF($F$6-$D$6 &lt;&gt; 0,(EXP(LN(1+(AZ45/100))/($F$6-$D$6))-1)*100,0)</f>
        <v>-0.18699601771274832</v>
      </c>
      <c r="BA82" s="18">
        <f t="shared" ref="BA82:BA107" si="233">IF(AV8&gt;0,((1+(BA8/AV8))^(1/($F$6-$D$6))-1)*100,0)</f>
        <v>2.6793764291897171</v>
      </c>
      <c r="BB82" s="18">
        <f t="shared" ref="BB82:BB107" si="234">IF($F$6-$D$6 &lt;&gt; 0,(EXP(LN(1+(BB45/100))/($F$6-$D$6))-1)*100,0)</f>
        <v>2.5507902056300047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2.6040345442710056</v>
      </c>
      <c r="BF82" s="18">
        <f t="shared" si="235"/>
        <v>7.7778148699633842</v>
      </c>
      <c r="BG82" s="18">
        <f t="shared" si="235"/>
        <v>-2.9485911338547832</v>
      </c>
      <c r="BH82" s="18">
        <f t="shared" si="235"/>
        <v>0.67989476015863914</v>
      </c>
      <c r="BI82" s="18">
        <f t="shared" ref="BI82:BI107" si="236">IF(AND(BI$6-BF$6 &lt;&gt; 0,BF8&lt;&gt;0,BI8&lt;&gt;0),(EXP(LN(BI8/BF8)/(BI$6-BF$6))-1)*100,0)</f>
        <v>-4.3651442690129105E-2</v>
      </c>
      <c r="BK82" s="18">
        <f t="shared" ref="BK82:BK107" si="237">IF($F$6-$D$6 &lt;&gt; 0,(EXP(LN(1+(BK45/100))/($F$6-$D$6))-1)*100,0)</f>
        <v>-0.54442863929134999</v>
      </c>
      <c r="BL82" s="18">
        <f t="shared" ref="BL82:BL107" si="238">IF(BG8&gt;0,((1+(BL8/BG8))^(1/($F$6-$D$6))-1)*100,0)</f>
        <v>2.2706985685444048</v>
      </c>
      <c r="BM82" s="18">
        <f t="shared" ref="BM82:BM107" si="239">IF($F$6-$D$6 &lt;&gt; 0,(EXP(LN(1+(BM45/100))/($F$6-$D$6))-1)*100,0)</f>
        <v>1.8775121023366426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3.4917940552450677</v>
      </c>
      <c r="BQ82" s="18">
        <f t="shared" si="240"/>
        <v>-6.3533151127965315</v>
      </c>
      <c r="BR82" s="18">
        <f t="shared" si="240"/>
        <v>-2.9258099777855318</v>
      </c>
      <c r="BS82" s="18">
        <f t="shared" si="240"/>
        <v>-1.6803496922247141</v>
      </c>
      <c r="BT82" s="18">
        <f t="shared" ref="BT82:BT107" si="241">IF(AND(BT$6-BQ$6 &lt;&gt; 0,BQ8&lt;&gt;0,BT8&lt;&gt;0),(EXP(LN(BT8/BQ8)/(BT$6-BQ$6))-1)*100,0)</f>
        <v>-2.3688491673248047</v>
      </c>
      <c r="BV82" s="18">
        <f t="shared" ref="BV82:BV107" si="242">IF($F$6-$D$6 &lt;&gt; 0,(EXP(LN(1+(BV45/100))/($F$6-$D$6))-1)*100,0)</f>
        <v>-2.0972685423459869</v>
      </c>
      <c r="BW82" s="18">
        <f t="shared" ref="BW82:BW107" si="243">IF(BR8&gt;0,((1+(BW8/BR8))^(1/($F$6-$D$6))-1)*100,0)</f>
        <v>2.1401801890554406</v>
      </c>
      <c r="BX82" s="18">
        <f t="shared" ref="BX82:BX107" si="244">IF($F$6-$D$6 &lt;&gt; 0,(EXP(LN(1+(BX45/100))/($F$6-$D$6))-1)*100,0)</f>
        <v>0.64675532926121715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1.4995097079014696</v>
      </c>
      <c r="CB82" s="18">
        <f t="shared" si="245"/>
        <v>-2.9101404836861855</v>
      </c>
      <c r="CC82" s="18">
        <f t="shared" si="245"/>
        <v>-1.5316529201469975</v>
      </c>
      <c r="CD82" s="18">
        <f t="shared" si="245"/>
        <v>-2.5424708736924595</v>
      </c>
      <c r="CE82" s="18">
        <f t="shared" ref="CE82:CE107" si="246">IF(AND(CE$6-CB$6 &lt;&gt; 0,CB8&lt;&gt;0,CE8&lt;&gt;0),(EXP(LN(CE8/CB8)/(CE$6-CB$6))-1)*100,0)</f>
        <v>-2.2508043934633237</v>
      </c>
      <c r="CG82" s="18">
        <f t="shared" ref="CG82:CG107" si="247">IF($F$6-$D$6 &lt;&gt; 0,(EXP(LN(1+(CG45/100))/($F$6-$D$6))-1)*100,0)</f>
        <v>-2.2066897878183722</v>
      </c>
      <c r="CH82" s="18">
        <f t="shared" ref="CH82:CH107" si="248">IF(CC8&gt;0,((1+(CH8/CC8))^(1/($F$6-$D$6))-1)*100,0)</f>
        <v>2.1271513390298979</v>
      </c>
      <c r="CI82" s="18">
        <f t="shared" ref="CI82:CI107" si="249">IF($F$6-$D$6 &lt;&gt; 0,(EXP(LN(1+(CI45/100))/($F$6-$D$6))-1)*100,0)</f>
        <v>0.55646334083492288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6.644667168323104</v>
      </c>
      <c r="CM82" s="18">
        <f t="shared" si="250"/>
        <v>-7.3880212779990462</v>
      </c>
      <c r="CN82" s="18">
        <f t="shared" si="250"/>
        <v>2.2032919899336978</v>
      </c>
      <c r="CO82" s="18">
        <f t="shared" si="250"/>
        <v>2.2676654791754514</v>
      </c>
      <c r="CP82" s="18">
        <f t="shared" ref="CP82:CP107" si="251">IF(AND(CP$6-CM$6 &lt;&gt; 0,CM8&lt;&gt;0,CP8&lt;&gt;0),(EXP(LN(CP8/CM8)/(CP$6-CM$6))-1)*100,0)</f>
        <v>1.6157292058266881</v>
      </c>
      <c r="CR82" s="18">
        <f t="shared" ref="CR82:CR107" si="252">IF($F$6-$D$6 &lt;&gt; 0,(EXP(LN(1+(CR45/100))/($F$6-$D$6))-1)*100,0)</f>
        <v>2.2462031455653397</v>
      </c>
      <c r="CS82" s="18">
        <f t="shared" ref="CS82:CS107" si="253">IF(CN8&gt;0,((1+(CS8/CN8))^(1/($F$6-$D$6))-1)*100,0)</f>
        <v>2.0595649089377055</v>
      </c>
      <c r="CT82" s="18">
        <f t="shared" ref="CT82:CT107" si="254">IF($F$6-$D$6 &lt;&gt; 0,(EXP(LN(1+(CT45/100))/($F$6-$D$6))-1)*100,0)</f>
        <v>3.813625965423717</v>
      </c>
    </row>
    <row r="83" spans="1:98" x14ac:dyDescent="0.2">
      <c r="A83" t="str">
        <f t="shared" si="209"/>
        <v>12 Other managers and proprietors</v>
      </c>
      <c r="B83" s="18">
        <f t="shared" si="210"/>
        <v>7.0804563471750237</v>
      </c>
      <c r="C83" s="18">
        <f t="shared" si="210"/>
        <v>0.27321978601748675</v>
      </c>
      <c r="D83" s="18">
        <f t="shared" si="210"/>
        <v>3.2082432652452031</v>
      </c>
      <c r="E83" s="18">
        <f t="shared" si="210"/>
        <v>3.0561189281678613</v>
      </c>
      <c r="F83" s="18">
        <f t="shared" si="211"/>
        <v>2.9273804651353208</v>
      </c>
      <c r="H83" s="18">
        <f t="shared" si="212"/>
        <v>3.1068021103617838</v>
      </c>
      <c r="I83" s="18">
        <f t="shared" si="213"/>
        <v>3.9849757350464365</v>
      </c>
      <c r="J83" s="18">
        <f t="shared" si="214"/>
        <v>5.9492990188333428</v>
      </c>
      <c r="L83" t="str">
        <f t="shared" ref="L83:L106" si="255">A83</f>
        <v>12 Other managers and proprietors</v>
      </c>
      <c r="M83" s="18">
        <f t="shared" si="215"/>
        <v>6.2321322969152382</v>
      </c>
      <c r="N83" s="18">
        <f t="shared" si="215"/>
        <v>7.5759720823088017</v>
      </c>
      <c r="O83" s="18">
        <f t="shared" si="215"/>
        <v>3.0204629892244927</v>
      </c>
      <c r="P83" s="18">
        <f t="shared" si="215"/>
        <v>3.1320236001162627</v>
      </c>
      <c r="Q83" s="18">
        <f t="shared" si="216"/>
        <v>3.369343944535852</v>
      </c>
      <c r="S83" s="18">
        <f t="shared" si="217"/>
        <v>3.0948233130846381</v>
      </c>
      <c r="T83" s="18">
        <f t="shared" si="218"/>
        <v>3.9025329045187851</v>
      </c>
      <c r="U83" s="18">
        <f t="shared" si="219"/>
        <v>5.8776922405651577</v>
      </c>
      <c r="W83" t="str">
        <f t="shared" ref="W83:W106" si="256">A83</f>
        <v>12 Other managers and proprietors</v>
      </c>
      <c r="X83" s="18">
        <f t="shared" si="220"/>
        <v>3.3885656560139976</v>
      </c>
      <c r="Y83" s="18">
        <f t="shared" si="220"/>
        <v>-4.6150461908337936</v>
      </c>
      <c r="Z83" s="18">
        <f t="shared" si="220"/>
        <v>1.3760221445897614</v>
      </c>
      <c r="AA83" s="18">
        <f t="shared" si="220"/>
        <v>1.8734160903000063</v>
      </c>
      <c r="AB83" s="18">
        <f t="shared" si="221"/>
        <v>1.3001993308616511</v>
      </c>
      <c r="AD83" s="18">
        <f t="shared" si="222"/>
        <v>1.7073475395002369</v>
      </c>
      <c r="AE83" s="18">
        <f t="shared" si="223"/>
        <v>3.6865017354465124</v>
      </c>
      <c r="AF83" s="18">
        <f t="shared" si="224"/>
        <v>4.7652933530170971</v>
      </c>
      <c r="AH83" t="str">
        <f t="shared" ref="AH83:AH106" si="257">L83</f>
        <v>12 Other managers and proprietors</v>
      </c>
      <c r="AI83" s="18">
        <f t="shared" si="225"/>
        <v>4.4096987785168462</v>
      </c>
      <c r="AJ83" s="18">
        <f t="shared" si="225"/>
        <v>2.2657898287268274</v>
      </c>
      <c r="AK83" s="18">
        <f t="shared" si="225"/>
        <v>0.16379576011635866</v>
      </c>
      <c r="AL83" s="18">
        <f t="shared" si="225"/>
        <v>2.0438344371880524</v>
      </c>
      <c r="AM83" s="18">
        <f t="shared" si="226"/>
        <v>1.4663402690156424</v>
      </c>
      <c r="AO83" s="18">
        <f t="shared" si="227"/>
        <v>1.4132663819409474</v>
      </c>
      <c r="AP83" s="18">
        <f t="shared" si="228"/>
        <v>3.5933336385436387</v>
      </c>
      <c r="AQ83" s="18">
        <f t="shared" si="229"/>
        <v>4.4898205890353315</v>
      </c>
      <c r="AS83" t="str">
        <f t="shared" ref="AS83:AS106" si="258">W83</f>
        <v>12 Other managers and proprietors</v>
      </c>
      <c r="AT83" s="18">
        <f t="shared" si="230"/>
        <v>3.2604024564440115</v>
      </c>
      <c r="AU83" s="18">
        <f t="shared" si="230"/>
        <v>-2.2967123647171794</v>
      </c>
      <c r="AV83" s="18">
        <f t="shared" si="230"/>
        <v>1.5163494747929329</v>
      </c>
      <c r="AW83" s="18">
        <f t="shared" si="230"/>
        <v>1.6847221186216732</v>
      </c>
      <c r="AX83" s="18">
        <f t="shared" si="231"/>
        <v>1.3786812340238042</v>
      </c>
      <c r="AZ83" s="18">
        <f t="shared" si="232"/>
        <v>1.6285668980926316</v>
      </c>
      <c r="BA83" s="18">
        <f t="shared" si="233"/>
        <v>3.5367555052993049</v>
      </c>
      <c r="BB83" s="18">
        <f t="shared" si="234"/>
        <v>4.5830923891725384</v>
      </c>
      <c r="BD83" t="str">
        <f t="shared" ref="BD83:BD106" si="259">AH83</f>
        <v>12 Other managers and proprietors</v>
      </c>
      <c r="BE83" s="18">
        <f t="shared" si="235"/>
        <v>-1.9004189107560854</v>
      </c>
      <c r="BF83" s="18">
        <f t="shared" si="235"/>
        <v>5.3525204460790121</v>
      </c>
      <c r="BG83" s="18">
        <f t="shared" si="235"/>
        <v>-1.0022774744627538</v>
      </c>
      <c r="BH83" s="18">
        <f t="shared" si="235"/>
        <v>0.33944174985354181</v>
      </c>
      <c r="BI83" s="18">
        <f t="shared" si="236"/>
        <v>0.22313525572545956</v>
      </c>
      <c r="BK83" s="18">
        <f t="shared" si="237"/>
        <v>-0.10980640114016671</v>
      </c>
      <c r="BL83" s="18">
        <f t="shared" si="238"/>
        <v>2.5886602692627214</v>
      </c>
      <c r="BM83" s="18">
        <f t="shared" si="239"/>
        <v>2.5120706830945361</v>
      </c>
      <c r="BO83" t="str">
        <f t="shared" ref="BO83:BO106" si="260">AS83</f>
        <v>12 Other managers and proprietors</v>
      </c>
      <c r="BP83" s="18">
        <f t="shared" si="240"/>
        <v>0.57062985363112162</v>
      </c>
      <c r="BQ83" s="18">
        <f t="shared" si="240"/>
        <v>-5.437905817254352</v>
      </c>
      <c r="BR83" s="18">
        <f t="shared" si="240"/>
        <v>0.4570167064516184</v>
      </c>
      <c r="BS83" s="18">
        <f t="shared" si="240"/>
        <v>-0.30428071988544136</v>
      </c>
      <c r="BT83" s="18">
        <f t="shared" si="241"/>
        <v>-0.39664358093508545</v>
      </c>
      <c r="BV83" s="18">
        <f t="shared" si="242"/>
        <v>-5.1158121015049129E-2</v>
      </c>
      <c r="BW83" s="18">
        <f t="shared" si="243"/>
        <v>2.8948118269170431</v>
      </c>
      <c r="BX83" s="18">
        <f t="shared" si="244"/>
        <v>2.8605458239921999</v>
      </c>
      <c r="BZ83" t="str">
        <f t="shared" ref="BZ83:BZ106" si="261">BD83</f>
        <v>12 Other managers and proprietors</v>
      </c>
      <c r="CA83" s="18">
        <f t="shared" si="245"/>
        <v>-1.2080792106222815</v>
      </c>
      <c r="CB83" s="18">
        <f t="shared" si="245"/>
        <v>-14.616756173222068</v>
      </c>
      <c r="CC83" s="18">
        <f t="shared" si="245"/>
        <v>0.16206137099299411</v>
      </c>
      <c r="CD83" s="18">
        <f t="shared" si="245"/>
        <v>-2.5804537496545099</v>
      </c>
      <c r="CE83" s="18">
        <f t="shared" si="246"/>
        <v>-2.5382126804100791</v>
      </c>
      <c r="CG83" s="18">
        <f t="shared" si="247"/>
        <v>-1.674728807031256</v>
      </c>
      <c r="CH83" s="18">
        <f t="shared" si="248"/>
        <v>2.3385895483075014</v>
      </c>
      <c r="CI83" s="18">
        <f t="shared" si="249"/>
        <v>1.1702294131143542</v>
      </c>
      <c r="CK83" t="str">
        <f t="shared" ref="CK83:CK106" si="262">BO83</f>
        <v>12 Other managers and proprietors</v>
      </c>
      <c r="CL83" s="18">
        <f t="shared" si="250"/>
        <v>2.4134223684926237</v>
      </c>
      <c r="CM83" s="18">
        <f t="shared" si="250"/>
        <v>-12.315705607376115</v>
      </c>
      <c r="CN83" s="18">
        <f t="shared" si="250"/>
        <v>4.2798996027325842</v>
      </c>
      <c r="CO83" s="18">
        <f t="shared" si="250"/>
        <v>2.4756987879195114</v>
      </c>
      <c r="CP83" s="18">
        <f t="shared" si="251"/>
        <v>2.0371588241988148</v>
      </c>
      <c r="CR83" s="18">
        <f t="shared" si="252"/>
        <v>3.0736037371802638</v>
      </c>
      <c r="CS83" s="18">
        <f t="shared" si="253"/>
        <v>2.4617585686630639</v>
      </c>
      <c r="CT83" s="18">
        <f t="shared" si="254"/>
        <v>4.7814740494337205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5.8305198169255057</v>
      </c>
      <c r="C84" s="18">
        <f t="shared" si="210"/>
        <v>4.4356637762031692</v>
      </c>
      <c r="D84" s="18">
        <f t="shared" si="210"/>
        <v>4.8564867584626636</v>
      </c>
      <c r="E84" s="18">
        <f t="shared" si="210"/>
        <v>2.3705102812329404</v>
      </c>
      <c r="F84" s="18">
        <f t="shared" si="211"/>
        <v>3.2698096575544788</v>
      </c>
      <c r="H84" s="18">
        <f t="shared" si="212"/>
        <v>3.1925504162032103</v>
      </c>
      <c r="I84" s="18">
        <f t="shared" si="213"/>
        <v>2.8321782705119869</v>
      </c>
      <c r="J84" s="18">
        <f t="shared" si="214"/>
        <v>5.1454709188374803</v>
      </c>
      <c r="L84" t="str">
        <f t="shared" si="255"/>
        <v>21 Science, research, engineering and technology professionals</v>
      </c>
      <c r="M84" s="18">
        <f t="shared" si="215"/>
        <v>6.5543450122037106</v>
      </c>
      <c r="N84" s="18">
        <f t="shared" si="215"/>
        <v>11.427524161808101</v>
      </c>
      <c r="O84" s="18">
        <f t="shared" si="215"/>
        <v>6.6300114038651436</v>
      </c>
      <c r="P84" s="18">
        <f t="shared" si="215"/>
        <v>3.0558258815469808</v>
      </c>
      <c r="Q84" s="18">
        <f t="shared" si="216"/>
        <v>4.6693922456855663</v>
      </c>
      <c r="S84" s="18">
        <f t="shared" si="217"/>
        <v>4.2337071179884722</v>
      </c>
      <c r="T84" s="18">
        <f t="shared" si="218"/>
        <v>3.2268118588832273</v>
      </c>
      <c r="U84" s="18">
        <f t="shared" si="219"/>
        <v>6.2216640844368287</v>
      </c>
      <c r="W84" t="str">
        <f t="shared" si="256"/>
        <v>21 Science, research, engineering and technology professionals</v>
      </c>
      <c r="X84" s="18">
        <f t="shared" si="220"/>
        <v>2.7927438386358139</v>
      </c>
      <c r="Y84" s="18">
        <f t="shared" si="220"/>
        <v>-1.9331051247671982</v>
      </c>
      <c r="Z84" s="18">
        <f t="shared" si="220"/>
        <v>3.9176089994207963</v>
      </c>
      <c r="AA84" s="18">
        <f t="shared" si="220"/>
        <v>0.85965296387251477</v>
      </c>
      <c r="AB84" s="18">
        <f t="shared" si="221"/>
        <v>1.6269584561558359</v>
      </c>
      <c r="AD84" s="18">
        <f t="shared" si="222"/>
        <v>1.8688401808974575</v>
      </c>
      <c r="AE84" s="18">
        <f t="shared" si="223"/>
        <v>2.7068899289511172</v>
      </c>
      <c r="AF84" s="18">
        <f t="shared" si="224"/>
        <v>4.0459420622563691</v>
      </c>
      <c r="AH84" t="str">
        <f t="shared" si="257"/>
        <v>21 Science, research, engineering and technology professionals</v>
      </c>
      <c r="AI84" s="18">
        <f t="shared" si="225"/>
        <v>2.7826277115532649</v>
      </c>
      <c r="AJ84" s="18">
        <f t="shared" si="225"/>
        <v>2.8195390233805018</v>
      </c>
      <c r="AK84" s="18">
        <f t="shared" si="225"/>
        <v>4.0320215158526462</v>
      </c>
      <c r="AL84" s="18">
        <f t="shared" si="225"/>
        <v>1.535726161556239</v>
      </c>
      <c r="AM84" s="18">
        <f t="shared" si="226"/>
        <v>2.3896897394362293</v>
      </c>
      <c r="AO84" s="18">
        <f t="shared" si="227"/>
        <v>2.3610970983898305</v>
      </c>
      <c r="AP84" s="18">
        <f t="shared" si="228"/>
        <v>2.718386678707585</v>
      </c>
      <c r="AQ84" s="18">
        <f t="shared" si="229"/>
        <v>4.4245075393813726</v>
      </c>
      <c r="AS84" t="str">
        <f t="shared" si="258"/>
        <v>21 Science, research, engineering and technology professionals</v>
      </c>
      <c r="AT84" s="18">
        <f t="shared" si="230"/>
        <v>2.4612006696373534</v>
      </c>
      <c r="AU84" s="18">
        <f t="shared" si="230"/>
        <v>-3.3057263873203846</v>
      </c>
      <c r="AV84" s="18">
        <f t="shared" si="230"/>
        <v>1.4605874490547732</v>
      </c>
      <c r="AW84" s="18">
        <f t="shared" si="230"/>
        <v>0.19173306680937419</v>
      </c>
      <c r="AX84" s="18">
        <f t="shared" si="231"/>
        <v>0.36340952733804333</v>
      </c>
      <c r="AZ84" s="18">
        <f t="shared" si="232"/>
        <v>0.61291152833848894</v>
      </c>
      <c r="BA84" s="18">
        <f t="shared" si="233"/>
        <v>2.2517246696597493</v>
      </c>
      <c r="BB84" s="18">
        <f t="shared" si="234"/>
        <v>2.7058591811532251</v>
      </c>
      <c r="BD84" t="str">
        <f t="shared" si="259"/>
        <v>21 Science, research, engineering and technology professionals</v>
      </c>
      <c r="BE84" s="18">
        <f t="shared" si="235"/>
        <v>0.22331959227634979</v>
      </c>
      <c r="BF84" s="18">
        <f t="shared" si="235"/>
        <v>8.1324505708749726</v>
      </c>
      <c r="BG84" s="18">
        <f t="shared" si="235"/>
        <v>1.8654723796702966</v>
      </c>
      <c r="BH84" s="18">
        <f t="shared" si="235"/>
        <v>-0.22956118098312883</v>
      </c>
      <c r="BI84" s="18">
        <f t="shared" si="236"/>
        <v>0.92688464662602499</v>
      </c>
      <c r="BK84" s="18">
        <f t="shared" si="237"/>
        <v>0.4639515047911269</v>
      </c>
      <c r="BL84" s="18">
        <f t="shared" si="238"/>
        <v>1.8026007841837055</v>
      </c>
      <c r="BM84" s="18">
        <f t="shared" si="239"/>
        <v>2.1666036325761251</v>
      </c>
      <c r="BO84" t="str">
        <f t="shared" si="260"/>
        <v>21 Science, research, engineering and technology professionals</v>
      </c>
      <c r="BP84" s="18">
        <f t="shared" si="240"/>
        <v>2.1773108253760665</v>
      </c>
      <c r="BQ84" s="18">
        <f t="shared" si="240"/>
        <v>-4.909669925972282</v>
      </c>
      <c r="BR84" s="18">
        <f t="shared" si="240"/>
        <v>3.5260027224147894</v>
      </c>
      <c r="BS84" s="18">
        <f t="shared" si="240"/>
        <v>-0.57169865264604658</v>
      </c>
      <c r="BT84" s="18">
        <f t="shared" si="241"/>
        <v>0.41075587548273784</v>
      </c>
      <c r="BV84" s="18">
        <f t="shared" si="242"/>
        <v>0.77585585404609247</v>
      </c>
      <c r="BW84" s="18">
        <f t="shared" si="243"/>
        <v>2.1583016048515091</v>
      </c>
      <c r="BX84" s="18">
        <f t="shared" si="244"/>
        <v>2.7420604263245441</v>
      </c>
      <c r="BZ84" t="str">
        <f t="shared" si="261"/>
        <v>21 Science, research, engineering and technology professionals</v>
      </c>
      <c r="CA84" s="18">
        <f t="shared" si="245"/>
        <v>-0.57112791969391452</v>
      </c>
      <c r="CB84" s="18">
        <f t="shared" si="245"/>
        <v>-4.9543574187321582</v>
      </c>
      <c r="CC84" s="18">
        <f t="shared" si="245"/>
        <v>4.6353246721559493</v>
      </c>
      <c r="CD84" s="18">
        <f t="shared" si="245"/>
        <v>-3.5966731416268494</v>
      </c>
      <c r="CE84" s="18">
        <f t="shared" si="246"/>
        <v>-1.1838899559756477</v>
      </c>
      <c r="CG84" s="18">
        <f t="shared" si="247"/>
        <v>-0.92727165273140955</v>
      </c>
      <c r="CH84" s="18">
        <f t="shared" si="248"/>
        <v>1.9003188163964513</v>
      </c>
      <c r="CI84" s="18">
        <f t="shared" si="249"/>
        <v>1.199565369481892</v>
      </c>
      <c r="CK84" t="str">
        <f t="shared" si="262"/>
        <v>21 Science, research, engineering and technology professionals</v>
      </c>
      <c r="CL84" s="18">
        <f t="shared" si="250"/>
        <v>8.4318732775535707</v>
      </c>
      <c r="CM84" s="18">
        <f t="shared" si="250"/>
        <v>-0.76012694473045483</v>
      </c>
      <c r="CN84" s="18">
        <f t="shared" si="250"/>
        <v>11.371615269211844</v>
      </c>
      <c r="CO84" s="18">
        <f t="shared" si="250"/>
        <v>4.0907405623039184</v>
      </c>
      <c r="CP84" s="18">
        <f t="shared" si="251"/>
        <v>5.9967345207065037</v>
      </c>
      <c r="CR84" s="18">
        <f t="shared" si="252"/>
        <v>6.4632137199231776</v>
      </c>
      <c r="CS84" s="18">
        <f t="shared" si="253"/>
        <v>2.9362151993508778</v>
      </c>
      <c r="CT84" s="18">
        <f t="shared" si="254"/>
        <v>7.8393120879570954</v>
      </c>
    </row>
    <row r="85" spans="1:98" x14ac:dyDescent="0.2">
      <c r="A85" t="str">
        <f t="shared" si="209"/>
        <v>22 Health professionals</v>
      </c>
      <c r="B85" s="18">
        <f t="shared" si="210"/>
        <v>8.6741071934241845</v>
      </c>
      <c r="C85" s="18">
        <f t="shared" si="210"/>
        <v>4.2961869798298746</v>
      </c>
      <c r="D85" s="18">
        <f t="shared" si="210"/>
        <v>2.729206857402966</v>
      </c>
      <c r="E85" s="18">
        <f t="shared" si="210"/>
        <v>1.8759051829617235</v>
      </c>
      <c r="F85" s="18">
        <f t="shared" si="211"/>
        <v>2.2917967389807004</v>
      </c>
      <c r="H85" s="18">
        <f t="shared" si="212"/>
        <v>2.1595486199607272</v>
      </c>
      <c r="I85" s="18">
        <f t="shared" si="213"/>
        <v>3.2100971481467067</v>
      </c>
      <c r="J85" s="18">
        <f t="shared" si="214"/>
        <v>4.6737596514303092</v>
      </c>
      <c r="L85" t="str">
        <f t="shared" si="255"/>
        <v>22 Health professionals</v>
      </c>
      <c r="M85" s="18">
        <f t="shared" si="215"/>
        <v>8.8792553008642869</v>
      </c>
      <c r="N85" s="18">
        <f t="shared" si="215"/>
        <v>5.22127506304777</v>
      </c>
      <c r="O85" s="18">
        <f t="shared" si="215"/>
        <v>1.6475068203573473</v>
      </c>
      <c r="P85" s="18">
        <f t="shared" si="215"/>
        <v>1.4632989275203734</v>
      </c>
      <c r="Q85" s="18">
        <f t="shared" si="216"/>
        <v>1.75184964249393</v>
      </c>
      <c r="S85" s="18">
        <f t="shared" si="217"/>
        <v>1.5246644368176465</v>
      </c>
      <c r="T85" s="18">
        <f t="shared" si="218"/>
        <v>3.2441536023232853</v>
      </c>
      <c r="U85" s="18">
        <f t="shared" si="219"/>
        <v>4.2578248678821762</v>
      </c>
      <c r="W85" t="str">
        <f t="shared" si="256"/>
        <v>22 Health professionals</v>
      </c>
      <c r="X85" s="18">
        <f t="shared" si="220"/>
        <v>6.2782843316109727</v>
      </c>
      <c r="Y85" s="18">
        <f t="shared" si="220"/>
        <v>-1.8666833966296981</v>
      </c>
      <c r="Z85" s="18">
        <f t="shared" si="220"/>
        <v>4.7568586681534519E-2</v>
      </c>
      <c r="AA85" s="18">
        <f t="shared" si="220"/>
        <v>0.69928261395619806</v>
      </c>
      <c r="AB85" s="18">
        <f t="shared" si="221"/>
        <v>0.33317569248387802</v>
      </c>
      <c r="AD85" s="18">
        <f t="shared" si="222"/>
        <v>0.48157426618271604</v>
      </c>
      <c r="AE85" s="18">
        <f t="shared" si="223"/>
        <v>3.1154160497021799</v>
      </c>
      <c r="AF85" s="18">
        <f t="shared" si="224"/>
        <v>3.4327037562180474</v>
      </c>
      <c r="AH85" t="str">
        <f t="shared" si="257"/>
        <v>22 Health professionals</v>
      </c>
      <c r="AI85" s="18">
        <f t="shared" si="225"/>
        <v>-3.5379953150477594</v>
      </c>
      <c r="AJ85" s="18">
        <f t="shared" si="225"/>
        <v>-11.908715772702561</v>
      </c>
      <c r="AK85" s="18">
        <f t="shared" si="225"/>
        <v>-11.599773520958179</v>
      </c>
      <c r="AL85" s="18">
        <f t="shared" si="225"/>
        <v>-8.6628220138032503</v>
      </c>
      <c r="AM85" s="18">
        <f t="shared" si="226"/>
        <v>-9.7951824114800861</v>
      </c>
      <c r="AO85" s="18">
        <f t="shared" si="227"/>
        <v>-9.6524905040067495</v>
      </c>
      <c r="AP85" s="18">
        <f t="shared" si="228"/>
        <v>1.1265063751896287</v>
      </c>
      <c r="AQ85" s="18">
        <f t="shared" si="229"/>
        <v>-5.9082748770548088</v>
      </c>
      <c r="AS85" t="str">
        <f t="shared" si="258"/>
        <v>22 Health professionals</v>
      </c>
      <c r="AT85" s="18">
        <f t="shared" si="230"/>
        <v>5.8147000192213971</v>
      </c>
      <c r="AU85" s="18">
        <f t="shared" si="230"/>
        <v>10.479165405170509</v>
      </c>
      <c r="AV85" s="18">
        <f t="shared" si="230"/>
        <v>0.27017609071804394</v>
      </c>
      <c r="AW85" s="18">
        <f t="shared" si="230"/>
        <v>0.80414781184090511</v>
      </c>
      <c r="AX85" s="18">
        <f t="shared" si="231"/>
        <v>1.2150761331291449</v>
      </c>
      <c r="AZ85" s="18">
        <f t="shared" si="232"/>
        <v>0.62584203080542355</v>
      </c>
      <c r="BA85" s="18">
        <f t="shared" si="233"/>
        <v>2.9064678722839687</v>
      </c>
      <c r="BB85" s="18">
        <f t="shared" si="234"/>
        <v>3.3318526958813433</v>
      </c>
      <c r="BD85" t="str">
        <f t="shared" si="259"/>
        <v>22 Health professionals</v>
      </c>
      <c r="BE85" s="18">
        <f t="shared" si="235"/>
        <v>5.4726743125735666</v>
      </c>
      <c r="BF85" s="18">
        <f t="shared" si="235"/>
        <v>8.1136896962382465</v>
      </c>
      <c r="BG85" s="18">
        <f t="shared" si="235"/>
        <v>3.3207805516255462E-2</v>
      </c>
      <c r="BH85" s="18">
        <f t="shared" si="235"/>
        <v>0.88396364555842766</v>
      </c>
      <c r="BI85" s="18">
        <f t="shared" si="236"/>
        <v>1.0535185883514764</v>
      </c>
      <c r="BK85" s="18">
        <f t="shared" si="237"/>
        <v>0.59957745020866593</v>
      </c>
      <c r="BL85" s="18">
        <f t="shared" si="238"/>
        <v>3.1240801478268576</v>
      </c>
      <c r="BM85" s="18">
        <f t="shared" si="239"/>
        <v>3.5198278116410853</v>
      </c>
      <c r="BO85" t="str">
        <f t="shared" si="260"/>
        <v>22 Health professionals</v>
      </c>
      <c r="BP85" s="18">
        <f t="shared" si="240"/>
        <v>4.01871692122302</v>
      </c>
      <c r="BQ85" s="18">
        <f t="shared" si="240"/>
        <v>-0.93167032512070369</v>
      </c>
      <c r="BR85" s="18">
        <f t="shared" si="240"/>
        <v>-0.38876332720361173</v>
      </c>
      <c r="BS85" s="18">
        <f t="shared" si="240"/>
        <v>-1.8509817861682931</v>
      </c>
      <c r="BT85" s="18">
        <f t="shared" si="241"/>
        <v>-1.3388879931299225</v>
      </c>
      <c r="BV85" s="18">
        <f t="shared" si="242"/>
        <v>-1.3659762464839242</v>
      </c>
      <c r="BW85" s="18">
        <f t="shared" si="243"/>
        <v>2.4481590850581325</v>
      </c>
      <c r="BX85" s="18">
        <f t="shared" si="244"/>
        <v>1.5037838289412075</v>
      </c>
      <c r="BZ85" t="str">
        <f t="shared" si="261"/>
        <v>22 Health professionals</v>
      </c>
      <c r="CA85" s="18">
        <f t="shared" si="245"/>
        <v>5.7540131148803741</v>
      </c>
      <c r="CB85" s="18">
        <f t="shared" si="245"/>
        <v>-18.787627467659583</v>
      </c>
      <c r="CC85" s="18">
        <f t="shared" si="245"/>
        <v>0.28726008258497249</v>
      </c>
      <c r="CD85" s="18">
        <f t="shared" si="245"/>
        <v>-3.7903096273723791</v>
      </c>
      <c r="CE85" s="18">
        <f t="shared" si="246"/>
        <v>-3.5610551757817022</v>
      </c>
      <c r="CG85" s="18">
        <f t="shared" si="247"/>
        <v>-2.4498817752201196</v>
      </c>
      <c r="CH85" s="18">
        <f t="shared" si="248"/>
        <v>2.2184749845521878</v>
      </c>
      <c r="CI85" s="18">
        <f t="shared" si="249"/>
        <v>0.5086662679634868</v>
      </c>
      <c r="CK85" t="str">
        <f t="shared" si="262"/>
        <v>22 Health professionals</v>
      </c>
      <c r="CL85" s="18">
        <f t="shared" si="250"/>
        <v>14.891657884205678</v>
      </c>
      <c r="CM85" s="18">
        <f t="shared" si="250"/>
        <v>1.003680944272678</v>
      </c>
      <c r="CN85" s="18">
        <f t="shared" si="250"/>
        <v>7.9924734278604692</v>
      </c>
      <c r="CO85" s="18">
        <f t="shared" si="250"/>
        <v>6.140700663565557</v>
      </c>
      <c r="CP85" s="18">
        <f t="shared" si="251"/>
        <v>6.3855783819270373</v>
      </c>
      <c r="CR85" s="18">
        <f t="shared" si="252"/>
        <v>6.7544030042473224</v>
      </c>
      <c r="CS85" s="18">
        <f t="shared" si="253"/>
        <v>3.4249885766587829</v>
      </c>
      <c r="CT85" s="18">
        <f t="shared" si="254"/>
        <v>8.3344941217260207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4.2712428806319869</v>
      </c>
      <c r="C86" s="18">
        <f t="shared" si="210"/>
        <v>2.8986956886112747</v>
      </c>
      <c r="D86" s="18">
        <f t="shared" si="210"/>
        <v>1.1731586996270194</v>
      </c>
      <c r="E86" s="18">
        <f t="shared" si="210"/>
        <v>1.5869517539504274</v>
      </c>
      <c r="F86" s="18">
        <f t="shared" si="211"/>
        <v>1.5388479392443033</v>
      </c>
      <c r="H86" s="18">
        <f t="shared" si="212"/>
        <v>1.4488330332389276</v>
      </c>
      <c r="I86" s="18">
        <f t="shared" si="213"/>
        <v>3.0297262840040196</v>
      </c>
      <c r="J86" s="18">
        <f t="shared" si="214"/>
        <v>4.0176638800330622</v>
      </c>
      <c r="L86" t="str">
        <f t="shared" si="255"/>
        <v>23 Teaching and other educational professionals</v>
      </c>
      <c r="M86" s="18">
        <f t="shared" si="215"/>
        <v>4.9203452549015259</v>
      </c>
      <c r="N86" s="18">
        <f t="shared" si="215"/>
        <v>8.9784781221191601E-2</v>
      </c>
      <c r="O86" s="18">
        <f t="shared" si="215"/>
        <v>1.0652798364991778</v>
      </c>
      <c r="P86" s="18">
        <f t="shared" si="215"/>
        <v>1.4349831976214977</v>
      </c>
      <c r="Q86" s="18">
        <f t="shared" si="216"/>
        <v>1.2348002672343261</v>
      </c>
      <c r="S86" s="18">
        <f t="shared" si="217"/>
        <v>1.3115987211517854</v>
      </c>
      <c r="T86" s="18">
        <f t="shared" si="218"/>
        <v>3.1348556352261303</v>
      </c>
      <c r="U86" s="18">
        <f t="shared" si="219"/>
        <v>4.0145158570412232</v>
      </c>
      <c r="W86" t="str">
        <f t="shared" si="256"/>
        <v>23 Teaching and other educational professionals</v>
      </c>
      <c r="X86" s="18">
        <f t="shared" si="220"/>
        <v>-0.77643366314851248</v>
      </c>
      <c r="Y86" s="18">
        <f t="shared" si="220"/>
        <v>-4.8863614525551879</v>
      </c>
      <c r="Z86" s="18">
        <f t="shared" si="220"/>
        <v>-3.9528350561158443</v>
      </c>
      <c r="AA86" s="18">
        <f t="shared" si="220"/>
        <v>-1.5008042554274903</v>
      </c>
      <c r="AB86" s="18">
        <f t="shared" si="221"/>
        <v>-2.4871107654509061</v>
      </c>
      <c r="AD86" s="18">
        <f t="shared" si="222"/>
        <v>-2.3250255347116222</v>
      </c>
      <c r="AE86" s="18">
        <f t="shared" si="223"/>
        <v>2.3533756575672138</v>
      </c>
      <c r="AF86" s="18">
        <f t="shared" si="224"/>
        <v>0.75957346662118841</v>
      </c>
      <c r="AH86" t="str">
        <f t="shared" si="257"/>
        <v>23 Teaching and other educational professionals</v>
      </c>
      <c r="AI86" s="18">
        <f t="shared" si="225"/>
        <v>-12.221290773633664</v>
      </c>
      <c r="AJ86" s="18">
        <f t="shared" si="225"/>
        <v>-17.503166849191842</v>
      </c>
      <c r="AK86" s="18">
        <f t="shared" si="225"/>
        <v>-11.985092298914225</v>
      </c>
      <c r="AL86" s="18">
        <f t="shared" si="225"/>
        <v>-7.1213979717932308E-2</v>
      </c>
      <c r="AM86" s="18">
        <f t="shared" si="226"/>
        <v>-5.1018412152579735</v>
      </c>
      <c r="AO86" s="18">
        <f t="shared" si="227"/>
        <v>-4.2116953198976903</v>
      </c>
      <c r="AP86" s="18">
        <f t="shared" si="228"/>
        <v>1.0819272833834548</v>
      </c>
      <c r="AQ86" s="18">
        <f t="shared" si="229"/>
        <v>-2.353458136372133</v>
      </c>
      <c r="AS86" t="str">
        <f t="shared" si="258"/>
        <v>23 Teaching and other educational professionals</v>
      </c>
      <c r="AT86" s="18">
        <f t="shared" si="230"/>
        <v>1.3307329380704447</v>
      </c>
      <c r="AU86" s="18">
        <f t="shared" si="230"/>
        <v>-4.3271293336872301</v>
      </c>
      <c r="AV86" s="18">
        <f t="shared" si="230"/>
        <v>-4.9279502169710891</v>
      </c>
      <c r="AW86" s="18">
        <f t="shared" si="230"/>
        <v>-1.457432313795104</v>
      </c>
      <c r="AX86" s="18">
        <f t="shared" si="231"/>
        <v>-2.7351906727228537</v>
      </c>
      <c r="AZ86" s="18">
        <f t="shared" si="232"/>
        <v>-2.6281244379790292</v>
      </c>
      <c r="BA86" s="18">
        <f t="shared" si="233"/>
        <v>2.128014617860563</v>
      </c>
      <c r="BB86" s="18">
        <f t="shared" si="234"/>
        <v>0.27523347921025731</v>
      </c>
      <c r="BD86" t="str">
        <f t="shared" si="259"/>
        <v>23 Teaching and other educational professionals</v>
      </c>
      <c r="BE86" s="18">
        <f t="shared" si="235"/>
        <v>-0.61956903168359778</v>
      </c>
      <c r="BF86" s="18">
        <f t="shared" si="235"/>
        <v>9.2819025559390376</v>
      </c>
      <c r="BG86" s="18">
        <f t="shared" si="235"/>
        <v>-1.3811517423151565</v>
      </c>
      <c r="BH86" s="18">
        <f t="shared" si="235"/>
        <v>1.7685332114743213</v>
      </c>
      <c r="BI86" s="18">
        <f t="shared" si="236"/>
        <v>1.223229519426261</v>
      </c>
      <c r="BK86" s="18">
        <f t="shared" si="237"/>
        <v>0.70761682010369586</v>
      </c>
      <c r="BL86" s="18">
        <f t="shared" si="238"/>
        <v>2.3375139388010169</v>
      </c>
      <c r="BM86" s="18">
        <f t="shared" si="239"/>
        <v>2.8568580634766194</v>
      </c>
      <c r="BO86" t="str">
        <f t="shared" si="260"/>
        <v>23 Teaching and other educational professionals</v>
      </c>
      <c r="BP86" s="18">
        <f t="shared" si="240"/>
        <v>-0.89710986663419368</v>
      </c>
      <c r="BQ86" s="18">
        <f t="shared" si="240"/>
        <v>-2.1466406042176867</v>
      </c>
      <c r="BR86" s="18">
        <f t="shared" si="240"/>
        <v>-2.1660138060114575</v>
      </c>
      <c r="BS86" s="18">
        <f t="shared" si="240"/>
        <v>-1.0418484255108051</v>
      </c>
      <c r="BT86" s="18">
        <f t="shared" si="241"/>
        <v>-1.4636968784338511</v>
      </c>
      <c r="BV86" s="18">
        <f t="shared" si="242"/>
        <v>-1.4179981900504623</v>
      </c>
      <c r="BW86" s="18">
        <f t="shared" si="243"/>
        <v>2.2607978688728547</v>
      </c>
      <c r="BX86" s="18">
        <f t="shared" si="244"/>
        <v>1.2542562450200467</v>
      </c>
      <c r="BZ86" t="str">
        <f t="shared" si="261"/>
        <v>23 Teaching and other educational professionals</v>
      </c>
      <c r="CA86" s="18">
        <f t="shared" si="245"/>
        <v>-0.88347488547837472</v>
      </c>
      <c r="CB86" s="18">
        <f t="shared" si="245"/>
        <v>-7.8828744480080264</v>
      </c>
      <c r="CC86" s="18">
        <f t="shared" si="245"/>
        <v>0.71896534021884673</v>
      </c>
      <c r="CD86" s="18">
        <f t="shared" si="245"/>
        <v>-1.6268580040735281</v>
      </c>
      <c r="CE86" s="18">
        <f t="shared" si="246"/>
        <v>-1.3058569961550637</v>
      </c>
      <c r="CG86" s="18">
        <f t="shared" si="247"/>
        <v>-0.85105126991202873</v>
      </c>
      <c r="CH86" s="18">
        <f t="shared" si="248"/>
        <v>2.3615918525085489</v>
      </c>
      <c r="CI86" s="18">
        <f t="shared" si="249"/>
        <v>1.7588046838640459</v>
      </c>
      <c r="CK86" t="str">
        <f t="shared" si="262"/>
        <v>23 Teaching and other educational professionals</v>
      </c>
      <c r="CL86" s="18">
        <f t="shared" si="250"/>
        <v>9.142560833770208</v>
      </c>
      <c r="CM86" s="18">
        <f t="shared" si="250"/>
        <v>8.6365123970434823</v>
      </c>
      <c r="CN86" s="18">
        <f t="shared" si="250"/>
        <v>5.2300150742282669</v>
      </c>
      <c r="CO86" s="18">
        <f t="shared" si="250"/>
        <v>2.6560701538014264</v>
      </c>
      <c r="CP86" s="18">
        <f t="shared" si="251"/>
        <v>3.8203575726013961</v>
      </c>
      <c r="CR86" s="18">
        <f t="shared" si="252"/>
        <v>3.5069791805703465</v>
      </c>
      <c r="CS86" s="18">
        <f t="shared" si="253"/>
        <v>2.6386213100864531</v>
      </c>
      <c r="CT86" s="18">
        <f t="shared" si="254"/>
        <v>5.2518772071253439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6.3310509997498876</v>
      </c>
      <c r="C87" s="18">
        <f t="shared" si="210"/>
        <v>13.824302627486261</v>
      </c>
      <c r="D87" s="18">
        <f t="shared" si="210"/>
        <v>3.1323476240838533</v>
      </c>
      <c r="E87" s="18">
        <f t="shared" si="210"/>
        <v>2.9314890603944876</v>
      </c>
      <c r="F87" s="18">
        <f t="shared" si="211"/>
        <v>3.6437825665560863</v>
      </c>
      <c r="H87" s="18">
        <f t="shared" si="212"/>
        <v>2.9983984119304363</v>
      </c>
      <c r="I87" s="18">
        <f t="shared" si="213"/>
        <v>3.3176164163308375</v>
      </c>
      <c r="J87" s="18">
        <f t="shared" si="214"/>
        <v>5.3624469270102004</v>
      </c>
      <c r="L87" t="str">
        <f t="shared" si="255"/>
        <v>24 Business, media and public service professionals</v>
      </c>
      <c r="M87" s="18">
        <f t="shared" si="215"/>
        <v>6.6183404663685774</v>
      </c>
      <c r="N87" s="18">
        <f t="shared" si="215"/>
        <v>7.5172492710147365</v>
      </c>
      <c r="O87" s="18">
        <f t="shared" si="215"/>
        <v>2.5536150087357878</v>
      </c>
      <c r="P87" s="18">
        <f t="shared" si="215"/>
        <v>2.1972691652845322</v>
      </c>
      <c r="Q87" s="18">
        <f t="shared" si="216"/>
        <v>2.6334954774071662</v>
      </c>
      <c r="S87" s="18">
        <f t="shared" si="217"/>
        <v>2.3159133219132322</v>
      </c>
      <c r="T87" s="18">
        <f t="shared" si="218"/>
        <v>3.2104973053573849</v>
      </c>
      <c r="U87" s="18">
        <f t="shared" si="219"/>
        <v>4.7857000371903657</v>
      </c>
      <c r="W87" t="str">
        <f t="shared" si="256"/>
        <v>24 Business, media and public service professionals</v>
      </c>
      <c r="X87" s="18">
        <f t="shared" si="220"/>
        <v>3.1300028655914858</v>
      </c>
      <c r="Y87" s="18">
        <f t="shared" si="220"/>
        <v>2.241478423821075</v>
      </c>
      <c r="Z87" s="18">
        <f t="shared" si="220"/>
        <v>0.53707231266375555</v>
      </c>
      <c r="AA87" s="18">
        <f t="shared" si="220"/>
        <v>0.73220163648579639</v>
      </c>
      <c r="AB87" s="18">
        <f t="shared" si="221"/>
        <v>0.76479996444553944</v>
      </c>
      <c r="AD87" s="18">
        <f t="shared" si="222"/>
        <v>0.66711648474413465</v>
      </c>
      <c r="AE87" s="18">
        <f t="shared" si="223"/>
        <v>2.9112530748907517</v>
      </c>
      <c r="AF87" s="18">
        <f t="shared" si="224"/>
        <v>3.3648454844045217</v>
      </c>
      <c r="AH87" t="str">
        <f t="shared" si="257"/>
        <v>24 Business, media and public service professionals</v>
      </c>
      <c r="AI87" s="18">
        <f t="shared" si="225"/>
        <v>1.0143827115741022</v>
      </c>
      <c r="AJ87" s="18">
        <f t="shared" si="225"/>
        <v>6.6158148488559165</v>
      </c>
      <c r="AK87" s="18">
        <f t="shared" si="225"/>
        <v>-1.6157016250767486</v>
      </c>
      <c r="AL87" s="18">
        <f t="shared" si="225"/>
        <v>0.7667062262106894</v>
      </c>
      <c r="AM87" s="18">
        <f t="shared" si="226"/>
        <v>0.36939965935280927</v>
      </c>
      <c r="AO87" s="18">
        <f t="shared" si="227"/>
        <v>-3.3771782498004388E-2</v>
      </c>
      <c r="AP87" s="18">
        <f t="shared" si="228"/>
        <v>2.0880315341120559</v>
      </c>
      <c r="AQ87" s="18">
        <f t="shared" si="229"/>
        <v>2.062759955290705</v>
      </c>
      <c r="AS87" t="str">
        <f t="shared" si="258"/>
        <v>24 Business, media and public service professionals</v>
      </c>
      <c r="AT87" s="18">
        <f t="shared" si="230"/>
        <v>3.3009975779871858</v>
      </c>
      <c r="AU87" s="18">
        <f t="shared" si="230"/>
        <v>3.68820492969264</v>
      </c>
      <c r="AV87" s="18">
        <f t="shared" si="230"/>
        <v>0.75907751707162685</v>
      </c>
      <c r="AW87" s="18">
        <f t="shared" si="230"/>
        <v>1.2297961705914018</v>
      </c>
      <c r="AX87" s="18">
        <f t="shared" si="231"/>
        <v>1.2341680952226097</v>
      </c>
      <c r="AZ87" s="18">
        <f t="shared" si="232"/>
        <v>1.0726461178282243</v>
      </c>
      <c r="BA87" s="18">
        <f t="shared" si="233"/>
        <v>2.8485695629624663</v>
      </c>
      <c r="BB87" s="18">
        <f t="shared" si="234"/>
        <v>3.5907492800772767</v>
      </c>
      <c r="BD87" t="str">
        <f t="shared" si="259"/>
        <v>24 Business, media and public service professionals</v>
      </c>
      <c r="BE87" s="18">
        <f t="shared" si="235"/>
        <v>1.3421518529799448</v>
      </c>
      <c r="BF87" s="18">
        <f t="shared" si="235"/>
        <v>13.441449196235933</v>
      </c>
      <c r="BG87" s="18">
        <f t="shared" si="235"/>
        <v>0.6156178631074205</v>
      </c>
      <c r="BH87" s="18">
        <f t="shared" si="235"/>
        <v>0.59726221628451093</v>
      </c>
      <c r="BI87" s="18">
        <f t="shared" si="236"/>
        <v>1.3613820072443383</v>
      </c>
      <c r="BK87" s="18">
        <f t="shared" si="237"/>
        <v>0.60338039311946812</v>
      </c>
      <c r="BL87" s="18">
        <f t="shared" si="238"/>
        <v>2.4221524978185638</v>
      </c>
      <c r="BM87" s="18">
        <f t="shared" si="239"/>
        <v>2.8591652881477136</v>
      </c>
      <c r="BO87" t="str">
        <f t="shared" si="260"/>
        <v>24 Business, media and public service professionals</v>
      </c>
      <c r="BP87" s="18">
        <f t="shared" si="240"/>
        <v>2.2653303817905091</v>
      </c>
      <c r="BQ87" s="18">
        <f t="shared" si="240"/>
        <v>-1.8751231752646036</v>
      </c>
      <c r="BR87" s="18">
        <f t="shared" si="240"/>
        <v>0.18979838193045051</v>
      </c>
      <c r="BS87" s="18">
        <f t="shared" si="240"/>
        <v>-1.2284428336875264</v>
      </c>
      <c r="BT87" s="18">
        <f t="shared" si="241"/>
        <v>-0.82813563631625176</v>
      </c>
      <c r="BV87" s="18">
        <f t="shared" si="242"/>
        <v>-0.75794057687506022</v>
      </c>
      <c r="BW87" s="18">
        <f t="shared" si="243"/>
        <v>2.1909219237958633</v>
      </c>
      <c r="BX87" s="18">
        <f t="shared" si="244"/>
        <v>1.6397458190434477</v>
      </c>
      <c r="BZ87" t="str">
        <f t="shared" si="261"/>
        <v>24 Business, media and public service professionals</v>
      </c>
      <c r="CA87" s="18">
        <f t="shared" si="245"/>
        <v>1.2831479516159039</v>
      </c>
      <c r="CB87" s="18">
        <f t="shared" si="245"/>
        <v>-3.4833986904877379</v>
      </c>
      <c r="CC87" s="18">
        <f t="shared" si="245"/>
        <v>9.193571827204039E-2</v>
      </c>
      <c r="CD87" s="18">
        <f t="shared" si="245"/>
        <v>-3.9484341139793933</v>
      </c>
      <c r="CE87" s="18">
        <f t="shared" si="246"/>
        <v>-2.6742806741217318</v>
      </c>
      <c r="CG87" s="18">
        <f t="shared" si="247"/>
        <v>-2.6200989262192276</v>
      </c>
      <c r="CH87" s="18">
        <f t="shared" si="248"/>
        <v>1.9364846069640729</v>
      </c>
      <c r="CI87" s="18">
        <f t="shared" si="249"/>
        <v>3.2210615810956966E-2</v>
      </c>
      <c r="CK87" t="str">
        <f t="shared" si="262"/>
        <v>24 Business, media and public service professionals</v>
      </c>
      <c r="CL87" s="18">
        <f t="shared" si="250"/>
        <v>7.2956602935010162</v>
      </c>
      <c r="CM87" s="18">
        <f t="shared" si="250"/>
        <v>1.1171531822601555</v>
      </c>
      <c r="CN87" s="18">
        <f t="shared" si="250"/>
        <v>6.246030555051818</v>
      </c>
      <c r="CO87" s="18">
        <f t="shared" si="250"/>
        <v>3.9351141553932267</v>
      </c>
      <c r="CP87" s="18">
        <f t="shared" si="251"/>
        <v>4.4721929428833018</v>
      </c>
      <c r="CR87" s="18">
        <f t="shared" si="252"/>
        <v>4.6997800659434041</v>
      </c>
      <c r="CS87" s="18">
        <f t="shared" si="253"/>
        <v>2.6505336309161187</v>
      </c>
      <c r="CT87" s="18">
        <f t="shared" si="254"/>
        <v>6.2194272625140101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8.8723683397660125</v>
      </c>
      <c r="C88" s="18">
        <f t="shared" si="210"/>
        <v>11.863512039019097</v>
      </c>
      <c r="D88" s="18">
        <f t="shared" si="210"/>
        <v>2.3980469501176271</v>
      </c>
      <c r="E88" s="18">
        <f t="shared" si="210"/>
        <v>3.9481545627237935</v>
      </c>
      <c r="F88" s="18">
        <f t="shared" si="211"/>
        <v>3.936877565402308</v>
      </c>
      <c r="H88" s="18">
        <f t="shared" si="212"/>
        <v>3.4288621226929328</v>
      </c>
      <c r="I88" s="18">
        <f t="shared" si="213"/>
        <v>3.2696723937716721</v>
      </c>
      <c r="J88" s="18">
        <f t="shared" si="214"/>
        <v>5.6434525690957082</v>
      </c>
      <c r="L88" t="str">
        <f t="shared" si="255"/>
        <v>31 Science, engineering and technology associate professionals</v>
      </c>
      <c r="M88" s="18">
        <f t="shared" si="215"/>
        <v>7.6607359334261993</v>
      </c>
      <c r="N88" s="18">
        <f t="shared" si="215"/>
        <v>16.057447277113489</v>
      </c>
      <c r="O88" s="18">
        <f t="shared" si="215"/>
        <v>0.1053980363695084</v>
      </c>
      <c r="P88" s="18">
        <f t="shared" si="215"/>
        <v>2.7180924980085397</v>
      </c>
      <c r="Q88" s="18">
        <f t="shared" si="216"/>
        <v>2.6749197929949009</v>
      </c>
      <c r="S88" s="18">
        <f t="shared" si="217"/>
        <v>1.8397042658675256</v>
      </c>
      <c r="T88" s="18">
        <f t="shared" si="218"/>
        <v>2.6982424262105731</v>
      </c>
      <c r="U88" s="18">
        <f t="shared" si="219"/>
        <v>4.0170504346785485</v>
      </c>
      <c r="W88" t="str">
        <f t="shared" si="256"/>
        <v>31 Science, engineering and technology associate professionals</v>
      </c>
      <c r="X88" s="18">
        <f t="shared" si="220"/>
        <v>5.1138620794880962</v>
      </c>
      <c r="Y88" s="18">
        <f t="shared" si="220"/>
        <v>1.8654441410064004</v>
      </c>
      <c r="Z88" s="18">
        <f t="shared" si="220"/>
        <v>-0.43034994499576706</v>
      </c>
      <c r="AA88" s="18">
        <f t="shared" si="220"/>
        <v>1.311626097214269</v>
      </c>
      <c r="AB88" s="18">
        <f t="shared" si="221"/>
        <v>0.7983482337011516</v>
      </c>
      <c r="AD88" s="18">
        <f t="shared" si="222"/>
        <v>0.72760726304341716</v>
      </c>
      <c r="AE88" s="18">
        <f t="shared" si="223"/>
        <v>2.5773528427488923</v>
      </c>
      <c r="AF88" s="18">
        <f t="shared" si="224"/>
        <v>3.0949879184693385</v>
      </c>
      <c r="AH88" t="str">
        <f t="shared" si="257"/>
        <v>31 Science, engineering and technology associate professionals</v>
      </c>
      <c r="AI88" s="18">
        <f t="shared" si="225"/>
        <v>5.3545492628162217</v>
      </c>
      <c r="AJ88" s="18">
        <f t="shared" si="225"/>
        <v>9.0450399547730385</v>
      </c>
      <c r="AK88" s="18">
        <f t="shared" si="225"/>
        <v>1.112960356717152</v>
      </c>
      <c r="AL88" s="18">
        <f t="shared" si="225"/>
        <v>2.8273927430025214</v>
      </c>
      <c r="AM88" s="18">
        <f t="shared" si="226"/>
        <v>2.6645523570179019</v>
      </c>
      <c r="AO88" s="18">
        <f t="shared" si="227"/>
        <v>2.2527094657572189</v>
      </c>
      <c r="AP88" s="18">
        <f t="shared" si="228"/>
        <v>3.0086477905352238</v>
      </c>
      <c r="AQ88" s="18">
        <f t="shared" si="229"/>
        <v>4.5766773155835772</v>
      </c>
      <c r="AS88" t="str">
        <f t="shared" si="258"/>
        <v>31 Science, engineering and technology associate professionals</v>
      </c>
      <c r="AT88" s="18">
        <f t="shared" si="230"/>
        <v>2.6348794833418232</v>
      </c>
      <c r="AU88" s="18">
        <f t="shared" si="230"/>
        <v>0.39719181006241389</v>
      </c>
      <c r="AV88" s="18">
        <f t="shared" si="230"/>
        <v>-2.9439335052256599</v>
      </c>
      <c r="AW88" s="18">
        <f t="shared" si="230"/>
        <v>-0.27637924842749406</v>
      </c>
      <c r="AX88" s="18">
        <f t="shared" si="231"/>
        <v>-1.0761611538301796</v>
      </c>
      <c r="AZ88" s="18">
        <f t="shared" si="232"/>
        <v>-1.1736123742500659</v>
      </c>
      <c r="BA88" s="18">
        <f t="shared" si="233"/>
        <v>1.9463858112666932</v>
      </c>
      <c r="BB88" s="18">
        <f t="shared" si="234"/>
        <v>1.0694769098241741</v>
      </c>
      <c r="BD88" t="str">
        <f t="shared" si="259"/>
        <v>31 Science, engineering and technology associate professionals</v>
      </c>
      <c r="BE88" s="18">
        <f t="shared" si="235"/>
        <v>-0.64249262115733119</v>
      </c>
      <c r="BF88" s="18">
        <f t="shared" si="235"/>
        <v>15.773056893222769</v>
      </c>
      <c r="BG88" s="18">
        <f t="shared" si="235"/>
        <v>-5.1276649981378819</v>
      </c>
      <c r="BH88" s="18">
        <f t="shared" si="235"/>
        <v>-2.717886896263455</v>
      </c>
      <c r="BI88" s="18">
        <f t="shared" si="236"/>
        <v>-2.4219325171635608</v>
      </c>
      <c r="BK88" s="18">
        <f t="shared" si="237"/>
        <v>-3.527871593948495</v>
      </c>
      <c r="BL88" s="18">
        <f t="shared" si="238"/>
        <v>1.5722576024377766</v>
      </c>
      <c r="BM88" s="18">
        <f t="shared" si="239"/>
        <v>-1.099898463467186</v>
      </c>
      <c r="BO88" t="str">
        <f t="shared" si="260"/>
        <v>31 Science, engineering and technology associate professionals</v>
      </c>
      <c r="BP88" s="18">
        <f t="shared" si="240"/>
        <v>3.784849595435702</v>
      </c>
      <c r="BQ88" s="18">
        <f t="shared" si="240"/>
        <v>-0.19697266875677855</v>
      </c>
      <c r="BR88" s="18">
        <f t="shared" si="240"/>
        <v>-1.7660776763955832</v>
      </c>
      <c r="BS88" s="18">
        <f t="shared" si="240"/>
        <v>-0.50860864744433076</v>
      </c>
      <c r="BT88" s="18">
        <f t="shared" si="241"/>
        <v>-0.88391567278750527</v>
      </c>
      <c r="BV88" s="18">
        <f t="shared" si="242"/>
        <v>-0.92954339736140978</v>
      </c>
      <c r="BW88" s="18">
        <f t="shared" si="243"/>
        <v>1.9791822904695611</v>
      </c>
      <c r="BX88" s="18">
        <f t="shared" si="244"/>
        <v>1.2847096439969397</v>
      </c>
      <c r="BZ88" t="str">
        <f t="shared" si="261"/>
        <v>31 Science, engineering and technology associate professionals</v>
      </c>
      <c r="CA88" s="18">
        <f t="shared" si="245"/>
        <v>1.3293887818675465</v>
      </c>
      <c r="CB88" s="18">
        <f t="shared" si="245"/>
        <v>3.099230970644995</v>
      </c>
      <c r="CC88" s="18">
        <f t="shared" si="245"/>
        <v>-0.31226436071005725</v>
      </c>
      <c r="CD88" s="18">
        <f t="shared" si="245"/>
        <v>-1.8740071657146307</v>
      </c>
      <c r="CE88" s="18">
        <f t="shared" si="246"/>
        <v>-1.0834307684018274</v>
      </c>
      <c r="CG88" s="18">
        <f t="shared" si="247"/>
        <v>-1.3561638683038724</v>
      </c>
      <c r="CH88" s="18">
        <f t="shared" si="248"/>
        <v>1.8703867487246839</v>
      </c>
      <c r="CI88" s="18">
        <f t="shared" si="249"/>
        <v>0.8492053297410429</v>
      </c>
      <c r="CK88" t="str">
        <f t="shared" si="262"/>
        <v>31 Science, engineering and technology associate professionals</v>
      </c>
      <c r="CL88" s="18">
        <f t="shared" si="250"/>
        <v>9.1572311575664589</v>
      </c>
      <c r="CM88" s="18">
        <f t="shared" si="250"/>
        <v>17.528836653968494</v>
      </c>
      <c r="CN88" s="18">
        <f t="shared" si="250"/>
        <v>6.6660142201582895</v>
      </c>
      <c r="CO88" s="18">
        <f t="shared" si="250"/>
        <v>5.6886537442487617</v>
      </c>
      <c r="CP88" s="18">
        <f t="shared" si="251"/>
        <v>6.6988901431078718</v>
      </c>
      <c r="CR88" s="18">
        <f t="shared" si="252"/>
        <v>6.0134414546126669</v>
      </c>
      <c r="CS88" s="18">
        <f t="shared" si="253"/>
        <v>3.0675361970547765</v>
      </c>
      <c r="CT88" s="18">
        <f t="shared" si="254"/>
        <v>7.5377027868507307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6.726335166568953</v>
      </c>
      <c r="C89" s="18">
        <f t="shared" si="210"/>
        <v>-3.1191460152737549</v>
      </c>
      <c r="D89" s="18">
        <f t="shared" si="210"/>
        <v>11.871683153979928</v>
      </c>
      <c r="E89" s="18">
        <f t="shared" si="210"/>
        <v>3.7245388099040433</v>
      </c>
      <c r="F89" s="18">
        <f t="shared" si="211"/>
        <v>5.7525556674921985</v>
      </c>
      <c r="H89" s="18">
        <f t="shared" si="212"/>
        <v>6.3720998156882258</v>
      </c>
      <c r="I89" s="18">
        <f t="shared" si="213"/>
        <v>5.3450151923396305</v>
      </c>
      <c r="J89" s="18">
        <f t="shared" si="214"/>
        <v>9.1329245597757023</v>
      </c>
      <c r="L89" t="str">
        <f t="shared" si="255"/>
        <v>32 Health and social care associate professionals</v>
      </c>
      <c r="M89" s="18">
        <f t="shared" si="215"/>
        <v>8.5459794166303347</v>
      </c>
      <c r="N89" s="18">
        <f t="shared" si="215"/>
        <v>4.5376909179916103</v>
      </c>
      <c r="O89" s="18">
        <f t="shared" si="215"/>
        <v>12.33839698967747</v>
      </c>
      <c r="P89" s="18">
        <f t="shared" si="215"/>
        <v>3.1810114967560477</v>
      </c>
      <c r="Q89" s="18">
        <f t="shared" si="216"/>
        <v>6.0460481695582047</v>
      </c>
      <c r="S89" s="18">
        <f t="shared" si="217"/>
        <v>6.1473756954333103</v>
      </c>
      <c r="T89" s="18">
        <f t="shared" si="218"/>
        <v>5.2126998760413379</v>
      </c>
      <c r="U89" s="18">
        <f t="shared" si="219"/>
        <v>8.8946476173173963</v>
      </c>
      <c r="W89" t="str">
        <f t="shared" si="256"/>
        <v>32 Health and social care associate professionals</v>
      </c>
      <c r="X89" s="18">
        <f t="shared" si="220"/>
        <v>5.9041326675176142</v>
      </c>
      <c r="Y89" s="18">
        <f t="shared" si="220"/>
        <v>8.8916334719968404E-2</v>
      </c>
      <c r="Z89" s="18">
        <f t="shared" si="220"/>
        <v>10.919732775178703</v>
      </c>
      <c r="AA89" s="18">
        <f t="shared" si="220"/>
        <v>2.2752023329419391</v>
      </c>
      <c r="AB89" s="18">
        <f t="shared" si="221"/>
        <v>4.7600858985209937</v>
      </c>
      <c r="AD89" s="18">
        <f t="shared" si="222"/>
        <v>5.0791383964881254</v>
      </c>
      <c r="AE89" s="18">
        <f t="shared" si="223"/>
        <v>5.1023656586774102</v>
      </c>
      <c r="AF89" s="18">
        <f t="shared" si="224"/>
        <v>8.0900910577125007</v>
      </c>
      <c r="AH89" t="str">
        <f t="shared" si="257"/>
        <v>32 Health and social care associate professionals</v>
      </c>
      <c r="AI89" s="18">
        <f t="shared" si="225"/>
        <v>-1.6089899314350897</v>
      </c>
      <c r="AJ89" s="18">
        <f t="shared" si="225"/>
        <v>-5.2366686334865857</v>
      </c>
      <c r="AK89" s="18">
        <f t="shared" si="225"/>
        <v>2.4030353359738577</v>
      </c>
      <c r="AL89" s="18">
        <f t="shared" si="225"/>
        <v>-3.9605541498714425</v>
      </c>
      <c r="AM89" s="18">
        <f t="shared" si="226"/>
        <v>-2.0974941808693526</v>
      </c>
      <c r="AO89" s="18">
        <f t="shared" si="227"/>
        <v>-1.8845559773632226</v>
      </c>
      <c r="AP89" s="18">
        <f t="shared" si="228"/>
        <v>2.4315354997777483</v>
      </c>
      <c r="AQ89" s="18">
        <f t="shared" si="229"/>
        <v>1.1413609636163446</v>
      </c>
      <c r="AS89" t="str">
        <f t="shared" si="258"/>
        <v>32 Health and social care associate professionals</v>
      </c>
      <c r="AT89" s="18">
        <f t="shared" si="230"/>
        <v>4.4978173500372032</v>
      </c>
      <c r="AU89" s="18">
        <f t="shared" si="230"/>
        <v>10.484165776821296</v>
      </c>
      <c r="AV89" s="18">
        <f t="shared" si="230"/>
        <v>7.3743211326595448</v>
      </c>
      <c r="AW89" s="18">
        <f t="shared" si="230"/>
        <v>1.4107915676520699</v>
      </c>
      <c r="AX89" s="18">
        <f t="shared" si="231"/>
        <v>3.7923261186600721</v>
      </c>
      <c r="AZ89" s="18">
        <f t="shared" si="232"/>
        <v>3.3608944195151258</v>
      </c>
      <c r="BA89" s="18">
        <f t="shared" si="233"/>
        <v>4.1433378152222478</v>
      </c>
      <c r="BB89" s="18">
        <f t="shared" si="234"/>
        <v>6.2433500696997823</v>
      </c>
      <c r="BD89" t="str">
        <f t="shared" si="259"/>
        <v>32 Health and social care associate professionals</v>
      </c>
      <c r="BE89" s="18">
        <f t="shared" si="235"/>
        <v>4.6382747662327972</v>
      </c>
      <c r="BF89" s="18">
        <f t="shared" si="235"/>
        <v>9.4648027105159294</v>
      </c>
      <c r="BG89" s="18">
        <f t="shared" si="235"/>
        <v>9.6632746832681313</v>
      </c>
      <c r="BH89" s="18">
        <f t="shared" si="235"/>
        <v>2.2645998715088878</v>
      </c>
      <c r="BI89" s="18">
        <f t="shared" si="236"/>
        <v>4.9668372121753235</v>
      </c>
      <c r="BK89" s="18">
        <f t="shared" si="237"/>
        <v>4.673630074283075</v>
      </c>
      <c r="BL89" s="18">
        <f t="shared" si="238"/>
        <v>4.7266119591256039</v>
      </c>
      <c r="BM89" s="18">
        <f t="shared" si="239"/>
        <v>7.5588754656737311</v>
      </c>
      <c r="BO89" t="str">
        <f t="shared" si="260"/>
        <v>32 Health and social care associate professionals</v>
      </c>
      <c r="BP89" s="18">
        <f t="shared" si="240"/>
        <v>2.1431673892923442</v>
      </c>
      <c r="BQ89" s="18">
        <f t="shared" si="240"/>
        <v>-0.19736408615198542</v>
      </c>
      <c r="BR89" s="18">
        <f t="shared" si="240"/>
        <v>8.1903334551058915</v>
      </c>
      <c r="BS89" s="18">
        <f t="shared" si="240"/>
        <v>-1.2659109573534666</v>
      </c>
      <c r="BT89" s="18">
        <f t="shared" si="241"/>
        <v>1.6651770944810851</v>
      </c>
      <c r="BV89" s="18">
        <f t="shared" si="242"/>
        <v>1.7905752775933648</v>
      </c>
      <c r="BW89" s="18">
        <f t="shared" si="243"/>
        <v>3.6372860568541165</v>
      </c>
      <c r="BX89" s="18">
        <f t="shared" si="244"/>
        <v>4.7781368720273942</v>
      </c>
      <c r="BZ89" t="str">
        <f t="shared" si="261"/>
        <v>32 Health and social care associate professionals</v>
      </c>
      <c r="CA89" s="18">
        <f t="shared" si="245"/>
        <v>-1.0844063372526302</v>
      </c>
      <c r="CB89" s="18">
        <f t="shared" si="245"/>
        <v>-16.99457144028823</v>
      </c>
      <c r="CC89" s="18">
        <f t="shared" si="245"/>
        <v>6.6827040093243362</v>
      </c>
      <c r="CD89" s="18">
        <f t="shared" si="245"/>
        <v>-3.3911880411219619</v>
      </c>
      <c r="CE89" s="18">
        <f t="shared" si="246"/>
        <v>-1.2904893146345686</v>
      </c>
      <c r="CG89" s="18">
        <f t="shared" si="247"/>
        <v>-0.14361662992764535</v>
      </c>
      <c r="CH89" s="18">
        <f t="shared" si="248"/>
        <v>2.9081812249193373</v>
      </c>
      <c r="CI89" s="18">
        <f t="shared" si="249"/>
        <v>2.8123795234675564</v>
      </c>
      <c r="CK89" t="str">
        <f t="shared" si="262"/>
        <v>32 Health and social care associate professionals</v>
      </c>
      <c r="CL89" s="18">
        <f t="shared" si="250"/>
        <v>7.8466810735436043</v>
      </c>
      <c r="CM89" s="18">
        <f t="shared" si="250"/>
        <v>3.1172137116677323</v>
      </c>
      <c r="CN89" s="18">
        <f t="shared" si="250"/>
        <v>14.745110276854012</v>
      </c>
      <c r="CO89" s="18">
        <f t="shared" si="250"/>
        <v>6.2819556346938032</v>
      </c>
      <c r="CP89" s="18">
        <f t="shared" si="251"/>
        <v>8.6519042878817629</v>
      </c>
      <c r="CR89" s="18">
        <f t="shared" si="252"/>
        <v>9.031274128835399</v>
      </c>
      <c r="CS89" s="18">
        <f t="shared" si="253"/>
        <v>4.5010225859666297</v>
      </c>
      <c r="CT89" s="18">
        <f t="shared" si="254"/>
        <v>10.699213232634053</v>
      </c>
    </row>
    <row r="90" spans="1:98" x14ac:dyDescent="0.2">
      <c r="A90" t="str">
        <f t="shared" si="209"/>
        <v>33 Protective service occupations</v>
      </c>
      <c r="B90" s="18">
        <f t="shared" si="210"/>
        <v>0.32377500705125239</v>
      </c>
      <c r="C90" s="18">
        <f t="shared" si="210"/>
        <v>12.843614466736387</v>
      </c>
      <c r="D90" s="18">
        <f t="shared" si="210"/>
        <v>1.5819787908846195</v>
      </c>
      <c r="E90" s="18">
        <f t="shared" si="210"/>
        <v>3.0488503171703929</v>
      </c>
      <c r="F90" s="18">
        <f t="shared" si="211"/>
        <v>3.1720333804787559</v>
      </c>
      <c r="H90" s="18">
        <f t="shared" si="212"/>
        <v>2.5575545622192886</v>
      </c>
      <c r="I90" s="18">
        <f t="shared" si="213"/>
        <v>2.3539562584943274</v>
      </c>
      <c r="J90" s="18">
        <f t="shared" si="214"/>
        <v>4.2916163773101479</v>
      </c>
      <c r="L90" t="str">
        <f t="shared" si="255"/>
        <v>33 Protective service occupations</v>
      </c>
      <c r="M90" s="18">
        <f t="shared" si="215"/>
        <v>3.7651785852942155</v>
      </c>
      <c r="N90" s="18">
        <f t="shared" si="215"/>
        <v>22.436886788517583</v>
      </c>
      <c r="O90" s="18">
        <f t="shared" si="215"/>
        <v>-0.81798323223617464</v>
      </c>
      <c r="P90" s="18">
        <f t="shared" si="215"/>
        <v>3.5491767596763424</v>
      </c>
      <c r="Q90" s="18">
        <f t="shared" si="216"/>
        <v>3.2396363536883133</v>
      </c>
      <c r="S90" s="18">
        <f t="shared" si="217"/>
        <v>2.0724984763457854</v>
      </c>
      <c r="T90" s="18">
        <f t="shared" si="218"/>
        <v>2.085575558818209</v>
      </c>
      <c r="U90" s="18">
        <f t="shared" si="219"/>
        <v>3.6944753650380635</v>
      </c>
      <c r="W90" t="str">
        <f t="shared" si="256"/>
        <v>33 Protective service occupations</v>
      </c>
      <c r="X90" s="18">
        <f t="shared" si="220"/>
        <v>3.6424565026158984</v>
      </c>
      <c r="Y90" s="18">
        <f t="shared" si="220"/>
        <v>8.4341164517478528</v>
      </c>
      <c r="Z90" s="18">
        <f t="shared" si="220"/>
        <v>-1.3138728712651981</v>
      </c>
      <c r="AA90" s="18">
        <f t="shared" si="220"/>
        <v>2.7274178796402371</v>
      </c>
      <c r="AB90" s="18">
        <f t="shared" si="221"/>
        <v>1.7904154918878312</v>
      </c>
      <c r="AD90" s="18">
        <f t="shared" si="222"/>
        <v>1.3622595548511862</v>
      </c>
      <c r="AE90" s="18">
        <f t="shared" si="223"/>
        <v>2.4309711149504754</v>
      </c>
      <c r="AF90" s="18">
        <f t="shared" si="224"/>
        <v>3.4313585499527122</v>
      </c>
      <c r="AH90" t="str">
        <f t="shared" si="257"/>
        <v>33 Protective service occupations</v>
      </c>
      <c r="AI90" s="18">
        <f t="shared" si="225"/>
        <v>2.8601848390909179</v>
      </c>
      <c r="AJ90" s="18">
        <f t="shared" si="225"/>
        <v>8.2391794220205696</v>
      </c>
      <c r="AK90" s="18">
        <f t="shared" si="225"/>
        <v>-1.613350466399488</v>
      </c>
      <c r="AL90" s="18">
        <f t="shared" si="225"/>
        <v>2.1817111724199201</v>
      </c>
      <c r="AM90" s="18">
        <f t="shared" si="226"/>
        <v>1.3444141053736924</v>
      </c>
      <c r="AO90" s="18">
        <f t="shared" si="227"/>
        <v>0.9006981672743164</v>
      </c>
      <c r="AP90" s="18">
        <f t="shared" si="228"/>
        <v>2.1274929207174553</v>
      </c>
      <c r="AQ90" s="18">
        <f t="shared" si="229"/>
        <v>2.8094467248787502</v>
      </c>
      <c r="AS90" t="str">
        <f t="shared" si="258"/>
        <v>33 Protective service occupations</v>
      </c>
      <c r="AT90" s="18">
        <f t="shared" si="230"/>
        <v>-1.1134523145631015</v>
      </c>
      <c r="AU90" s="18">
        <f t="shared" si="230"/>
        <v>6.4002576720265436</v>
      </c>
      <c r="AV90" s="18">
        <f t="shared" si="230"/>
        <v>-4.6916198034981704</v>
      </c>
      <c r="AW90" s="18">
        <f t="shared" si="230"/>
        <v>0.59052425640451212</v>
      </c>
      <c r="AX90" s="18">
        <f t="shared" si="231"/>
        <v>-0.743135362617664</v>
      </c>
      <c r="AZ90" s="18">
        <f t="shared" si="232"/>
        <v>-1.2019414229169634</v>
      </c>
      <c r="BA90" s="18">
        <f t="shared" si="233"/>
        <v>1.7286290522901204</v>
      </c>
      <c r="BB90" s="18">
        <f t="shared" si="234"/>
        <v>0.80181087917490235</v>
      </c>
      <c r="BD90" t="str">
        <f t="shared" si="259"/>
        <v>33 Protective service occupations</v>
      </c>
      <c r="BE90" s="18">
        <f t="shared" si="235"/>
        <v>-3.7248835071118092</v>
      </c>
      <c r="BF90" s="18">
        <f t="shared" si="235"/>
        <v>10.314038597334907</v>
      </c>
      <c r="BG90" s="18">
        <f t="shared" si="235"/>
        <v>-2.9238243882978354</v>
      </c>
      <c r="BH90" s="18">
        <f t="shared" si="235"/>
        <v>-0.89355572628150304</v>
      </c>
      <c r="BI90" s="18">
        <f t="shared" si="236"/>
        <v>-0.87097967531986065</v>
      </c>
      <c r="BK90" s="18">
        <f t="shared" si="237"/>
        <v>-1.5749865544485098</v>
      </c>
      <c r="BL90" s="18">
        <f t="shared" si="238"/>
        <v>1.2871520630319599</v>
      </c>
      <c r="BM90" s="18">
        <f t="shared" si="239"/>
        <v>-2.8052620484886326E-3</v>
      </c>
      <c r="BO90" t="str">
        <f t="shared" si="260"/>
        <v>33 Protective service occupations</v>
      </c>
      <c r="BP90" s="18">
        <f t="shared" si="240"/>
        <v>-0.17909766259351922</v>
      </c>
      <c r="BQ90" s="18">
        <f t="shared" si="240"/>
        <v>-5.0756329860830789</v>
      </c>
      <c r="BR90" s="18">
        <f t="shared" si="240"/>
        <v>-3.5799086003887037</v>
      </c>
      <c r="BS90" s="18">
        <f t="shared" si="240"/>
        <v>-2.5154476589028252</v>
      </c>
      <c r="BT90" s="18">
        <f t="shared" si="241"/>
        <v>-3.0108085591079692</v>
      </c>
      <c r="BV90" s="18">
        <f t="shared" si="242"/>
        <v>-2.8715673251307416</v>
      </c>
      <c r="BW90" s="18">
        <f t="shared" si="243"/>
        <v>1.3590586167943064</v>
      </c>
      <c r="BX90" s="18">
        <f t="shared" si="244"/>
        <v>-0.92117133484465041</v>
      </c>
      <c r="BZ90" t="str">
        <f t="shared" si="261"/>
        <v>33 Protective service occupations</v>
      </c>
      <c r="CA90" s="18">
        <f t="shared" si="245"/>
        <v>-2.4122322155640696</v>
      </c>
      <c r="CB90" s="18">
        <f t="shared" si="245"/>
        <v>-2.6015590665712018</v>
      </c>
      <c r="CC90" s="18">
        <f t="shared" si="245"/>
        <v>-2.8531258658851644</v>
      </c>
      <c r="CD90" s="18">
        <f t="shared" si="245"/>
        <v>-1.7423348004851236</v>
      </c>
      <c r="CE90" s="18">
        <f t="shared" si="246"/>
        <v>-2.144546236697642</v>
      </c>
      <c r="CG90" s="18">
        <f t="shared" si="247"/>
        <v>-2.1140025806022256</v>
      </c>
      <c r="CH90" s="18">
        <f t="shared" si="248"/>
        <v>1.7631315849807372</v>
      </c>
      <c r="CI90" s="18">
        <f t="shared" si="249"/>
        <v>0.16818763910857459</v>
      </c>
      <c r="CK90" t="str">
        <f t="shared" si="262"/>
        <v>33 Protective service occupations</v>
      </c>
      <c r="CL90" s="18">
        <f t="shared" si="250"/>
        <v>-2.5872820003654207</v>
      </c>
      <c r="CM90" s="18">
        <f t="shared" si="250"/>
        <v>-5.4840156246053766</v>
      </c>
      <c r="CN90" s="18">
        <f t="shared" si="250"/>
        <v>-11.444466675758436</v>
      </c>
      <c r="CO90" s="18">
        <f t="shared" si="250"/>
        <v>1.0481444074989854</v>
      </c>
      <c r="CP90" s="18">
        <f t="shared" si="251"/>
        <v>-3.4384562579825806</v>
      </c>
      <c r="CR90" s="18">
        <f t="shared" si="252"/>
        <v>-3.3005220441806538</v>
      </c>
      <c r="CS90" s="18">
        <f t="shared" si="253"/>
        <v>0.74403109142908708</v>
      </c>
      <c r="CT90" s="18">
        <f t="shared" si="254"/>
        <v>-2.1475740979474578</v>
      </c>
    </row>
    <row r="91" spans="1:98" x14ac:dyDescent="0.2">
      <c r="A91" t="str">
        <f t="shared" si="209"/>
        <v>34 Culture, media and sports occupations</v>
      </c>
      <c r="B91" s="18">
        <f t="shared" si="210"/>
        <v>6.3910207814780851</v>
      </c>
      <c r="C91" s="18">
        <f t="shared" si="210"/>
        <v>5.9079760609245469</v>
      </c>
      <c r="D91" s="18">
        <f t="shared" si="210"/>
        <v>1.3443098148257615</v>
      </c>
      <c r="E91" s="18">
        <f t="shared" si="210"/>
        <v>2.2883870810168405</v>
      </c>
      <c r="F91" s="18">
        <f t="shared" si="211"/>
        <v>2.2143335450296231</v>
      </c>
      <c r="H91" s="18">
        <f t="shared" si="212"/>
        <v>1.9727215059323289</v>
      </c>
      <c r="I91" s="18">
        <f t="shared" si="213"/>
        <v>3.2568049555400158</v>
      </c>
      <c r="J91" s="18">
        <f t="shared" si="214"/>
        <v>4.5804117849554959</v>
      </c>
      <c r="L91" t="str">
        <f t="shared" si="255"/>
        <v>34 Culture, media and sports occupations</v>
      </c>
      <c r="M91" s="18">
        <f t="shared" si="215"/>
        <v>1.2557020589625489</v>
      </c>
      <c r="N91" s="18">
        <f t="shared" si="215"/>
        <v>21.91415655506006</v>
      </c>
      <c r="O91" s="18">
        <f t="shared" si="215"/>
        <v>0.67937914007416556</v>
      </c>
      <c r="P91" s="18">
        <f t="shared" si="215"/>
        <v>2.2972892810676937</v>
      </c>
      <c r="Q91" s="18">
        <f t="shared" si="216"/>
        <v>2.9111372342498054</v>
      </c>
      <c r="S91" s="18">
        <f t="shared" si="217"/>
        <v>1.7551174870389152</v>
      </c>
      <c r="T91" s="18">
        <f t="shared" si="218"/>
        <v>3.1439000290809149</v>
      </c>
      <c r="U91" s="18">
        <f t="shared" si="219"/>
        <v>4.3320360475881614</v>
      </c>
      <c r="W91" t="str">
        <f t="shared" si="256"/>
        <v>34 Culture, media and sports occupations</v>
      </c>
      <c r="X91" s="18">
        <f t="shared" si="220"/>
        <v>-0.79920371155864922</v>
      </c>
      <c r="Y91" s="18">
        <f t="shared" si="220"/>
        <v>0.43566491844968525</v>
      </c>
      <c r="Z91" s="18">
        <f t="shared" si="220"/>
        <v>-2.0568715627857226</v>
      </c>
      <c r="AA91" s="18">
        <f t="shared" si="220"/>
        <v>0.6439416351794236</v>
      </c>
      <c r="AB91" s="18">
        <f t="shared" si="221"/>
        <v>-0.22088745785691088</v>
      </c>
      <c r="AD91" s="18">
        <f t="shared" si="222"/>
        <v>-0.26450470362944234</v>
      </c>
      <c r="AE91" s="18">
        <f t="shared" si="223"/>
        <v>2.5271701511260014</v>
      </c>
      <c r="AF91" s="18">
        <f t="shared" si="224"/>
        <v>2.341751212642329</v>
      </c>
      <c r="AH91" t="str">
        <f t="shared" si="257"/>
        <v>34 Culture, media and sports occupations</v>
      </c>
      <c r="AI91" s="18">
        <f t="shared" si="225"/>
        <v>0.23050727179538821</v>
      </c>
      <c r="AJ91" s="18">
        <f t="shared" si="225"/>
        <v>15.026411943143735</v>
      </c>
      <c r="AK91" s="18">
        <f t="shared" si="225"/>
        <v>-2.6878911165761687</v>
      </c>
      <c r="AL91" s="18">
        <f t="shared" si="225"/>
        <v>1.888543515801655</v>
      </c>
      <c r="AM91" s="18">
        <f t="shared" si="226"/>
        <v>1.1999611996002413</v>
      </c>
      <c r="AO91" s="18">
        <f t="shared" si="227"/>
        <v>0.33963823010920713</v>
      </c>
      <c r="AP91" s="18">
        <f t="shared" si="228"/>
        <v>2.4148791312476714</v>
      </c>
      <c r="AQ91" s="18">
        <f t="shared" si="229"/>
        <v>2.6597876164095036</v>
      </c>
      <c r="AS91" t="str">
        <f t="shared" si="258"/>
        <v>34 Culture, media and sports occupations</v>
      </c>
      <c r="AT91" s="18">
        <f t="shared" si="230"/>
        <v>-1.5387987372346368</v>
      </c>
      <c r="AU91" s="18">
        <f t="shared" si="230"/>
        <v>-0.519015739370976</v>
      </c>
      <c r="AV91" s="18">
        <f t="shared" si="230"/>
        <v>-3.4476259557642552</v>
      </c>
      <c r="AW91" s="18">
        <f t="shared" si="230"/>
        <v>-3.3768470039630127E-2</v>
      </c>
      <c r="AX91" s="18">
        <f t="shared" si="231"/>
        <v>-1.1434376972045412</v>
      </c>
      <c r="AZ91" s="18">
        <f t="shared" si="232"/>
        <v>-1.1849261993911564</v>
      </c>
      <c r="BA91" s="18">
        <f t="shared" si="233"/>
        <v>2.2562178708644076</v>
      </c>
      <c r="BB91" s="18">
        <f t="shared" si="234"/>
        <v>1.4102606274094764</v>
      </c>
      <c r="BD91" t="str">
        <f t="shared" si="259"/>
        <v>34 Culture, media and sports occupations</v>
      </c>
      <c r="BE91" s="18">
        <f t="shared" si="235"/>
        <v>-5.4126213692266667</v>
      </c>
      <c r="BF91" s="18">
        <f t="shared" si="235"/>
        <v>10.417917174699376</v>
      </c>
      <c r="BG91" s="18">
        <f t="shared" si="235"/>
        <v>-3.8609352623542481</v>
      </c>
      <c r="BH91" s="18">
        <f t="shared" si="235"/>
        <v>-7.5683812227900216E-2</v>
      </c>
      <c r="BI91" s="18">
        <f t="shared" si="236"/>
        <v>-0.65622039068362614</v>
      </c>
      <c r="BK91" s="18">
        <f t="shared" si="237"/>
        <v>-1.3537105012755069</v>
      </c>
      <c r="BL91" s="18">
        <f t="shared" si="238"/>
        <v>1.7765252203459703</v>
      </c>
      <c r="BM91" s="18">
        <f t="shared" si="239"/>
        <v>0.74283871625497877</v>
      </c>
      <c r="BO91" t="str">
        <f t="shared" si="260"/>
        <v>34 Culture, media and sports occupations</v>
      </c>
      <c r="BP91" s="18">
        <f t="shared" si="240"/>
        <v>-6.4279769040337165</v>
      </c>
      <c r="BQ91" s="18">
        <f t="shared" si="240"/>
        <v>-7.2870689188793687</v>
      </c>
      <c r="BR91" s="18">
        <f t="shared" si="240"/>
        <v>-5.6156536158524561</v>
      </c>
      <c r="BS91" s="18">
        <f t="shared" si="240"/>
        <v>-4.543249136936323</v>
      </c>
      <c r="BT91" s="18">
        <f t="shared" si="241"/>
        <v>-5.0529084506079176</v>
      </c>
      <c r="BV91" s="18">
        <f t="shared" si="242"/>
        <v>-4.9020643678937876</v>
      </c>
      <c r="BW91" s="18">
        <f t="shared" si="243"/>
        <v>1.5347192410842148</v>
      </c>
      <c r="BX91" s="18">
        <f t="shared" si="244"/>
        <v>-2.101573174945337</v>
      </c>
      <c r="BZ91" t="str">
        <f t="shared" si="261"/>
        <v>34 Culture, media and sports occupations</v>
      </c>
      <c r="CA91" s="18">
        <f t="shared" si="245"/>
        <v>-4.132971158059795</v>
      </c>
      <c r="CB91" s="18">
        <f t="shared" si="245"/>
        <v>-8.7664880370908254</v>
      </c>
      <c r="CC91" s="18">
        <f t="shared" si="245"/>
        <v>-4.5669623242563295</v>
      </c>
      <c r="CD91" s="18">
        <f t="shared" si="245"/>
        <v>-5.3966043485318966</v>
      </c>
      <c r="CE91" s="18">
        <f t="shared" si="246"/>
        <v>-5.3529218464526966</v>
      </c>
      <c r="CG91" s="18">
        <f t="shared" si="247"/>
        <v>-5.1208615024367798</v>
      </c>
      <c r="CH91" s="18">
        <f t="shared" si="248"/>
        <v>1.5264590423103908</v>
      </c>
      <c r="CI91" s="18">
        <f t="shared" si="249"/>
        <v>-2.2605386810771622</v>
      </c>
      <c r="CK91" t="str">
        <f t="shared" si="262"/>
        <v>34 Culture, media and sports occupations</v>
      </c>
      <c r="CL91" s="18">
        <f t="shared" si="250"/>
        <v>2.8038281506397533</v>
      </c>
      <c r="CM91" s="18">
        <f t="shared" si="250"/>
        <v>-4.507880981702872</v>
      </c>
      <c r="CN91" s="18">
        <f t="shared" si="250"/>
        <v>3.3778769070857084</v>
      </c>
      <c r="CO91" s="18">
        <f t="shared" si="250"/>
        <v>3.4922659604038619</v>
      </c>
      <c r="CP91" s="18">
        <f t="shared" si="251"/>
        <v>2.9375987974937789</v>
      </c>
      <c r="CR91" s="18">
        <f t="shared" si="252"/>
        <v>3.4541222192015608</v>
      </c>
      <c r="CS91" s="18">
        <f t="shared" si="253"/>
        <v>2.2298864433291765</v>
      </c>
      <c r="CT91" s="18">
        <f t="shared" si="254"/>
        <v>4.9235435556538087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5.1628929234213805</v>
      </c>
      <c r="C92" s="18">
        <f t="shared" si="210"/>
        <v>11.602742888107432</v>
      </c>
      <c r="D92" s="18">
        <f t="shared" si="210"/>
        <v>3.1371777125640987</v>
      </c>
      <c r="E92" s="18">
        <f t="shared" si="210"/>
        <v>2.9892081728762454</v>
      </c>
      <c r="F92" s="18">
        <f t="shared" si="211"/>
        <v>3.5539733039117616</v>
      </c>
      <c r="H92" s="18">
        <f t="shared" si="212"/>
        <v>3.038507749948649</v>
      </c>
      <c r="I92" s="18">
        <f t="shared" si="213"/>
        <v>3.2986498512773021</v>
      </c>
      <c r="J92" s="18">
        <f t="shared" si="214"/>
        <v>5.3773074481490157</v>
      </c>
      <c r="L92" t="str">
        <f t="shared" si="255"/>
        <v>35 Business and public service associate professionals</v>
      </c>
      <c r="M92" s="18">
        <f t="shared" si="215"/>
        <v>5.5556901917969137</v>
      </c>
      <c r="N92" s="18">
        <f t="shared" si="215"/>
        <v>5.213387076458198</v>
      </c>
      <c r="O92" s="18">
        <f t="shared" si="215"/>
        <v>2.9004017133722249</v>
      </c>
      <c r="P92" s="18">
        <f t="shared" si="215"/>
        <v>2.3701895184843558</v>
      </c>
      <c r="Q92" s="18">
        <f t="shared" si="216"/>
        <v>2.7112971783118445</v>
      </c>
      <c r="S92" s="18">
        <f t="shared" si="217"/>
        <v>2.5466226627999244</v>
      </c>
      <c r="T92" s="18">
        <f t="shared" si="218"/>
        <v>3.2457735562520629</v>
      </c>
      <c r="U92" s="18">
        <f t="shared" si="219"/>
        <v>4.9796171370660725</v>
      </c>
      <c r="W92" t="str">
        <f t="shared" si="256"/>
        <v>35 Business and public service associate professionals</v>
      </c>
      <c r="X92" s="18">
        <f t="shared" si="220"/>
        <v>2.7566082874904696</v>
      </c>
      <c r="Y92" s="18">
        <f t="shared" si="220"/>
        <v>-2.3275027213351951</v>
      </c>
      <c r="Z92" s="18">
        <f t="shared" si="220"/>
        <v>0.70001857019501568</v>
      </c>
      <c r="AA92" s="18">
        <f t="shared" si="220"/>
        <v>0.87092617707977826</v>
      </c>
      <c r="AB92" s="18">
        <f t="shared" si="221"/>
        <v>0.61465864394372183</v>
      </c>
      <c r="AD92" s="18">
        <f t="shared" si="222"/>
        <v>0.81392476978257022</v>
      </c>
      <c r="AE92" s="18">
        <f t="shared" si="223"/>
        <v>2.9097308253723142</v>
      </c>
      <c r="AF92" s="18">
        <f t="shared" si="224"/>
        <v>3.4651527224556888</v>
      </c>
      <c r="AH92" t="str">
        <f t="shared" si="257"/>
        <v>35 Business and public service associate professionals</v>
      </c>
      <c r="AI92" s="18">
        <f t="shared" si="225"/>
        <v>2.9686741524285631</v>
      </c>
      <c r="AJ92" s="18">
        <f t="shared" si="225"/>
        <v>2.607503643466802</v>
      </c>
      <c r="AK92" s="18">
        <f t="shared" si="225"/>
        <v>0.69486703084900014</v>
      </c>
      <c r="AL92" s="18">
        <f t="shared" si="225"/>
        <v>1.2520761767810473</v>
      </c>
      <c r="AM92" s="18">
        <f t="shared" si="226"/>
        <v>1.1616600248274489</v>
      </c>
      <c r="AO92" s="18">
        <f t="shared" si="227"/>
        <v>1.0659980352559328</v>
      </c>
      <c r="AP92" s="18">
        <f t="shared" si="228"/>
        <v>2.8230801485342738</v>
      </c>
      <c r="AQ92" s="18">
        <f t="shared" si="229"/>
        <v>3.5629803181155051</v>
      </c>
      <c r="AS92" t="str">
        <f t="shared" si="258"/>
        <v>35 Business and public service associate professionals</v>
      </c>
      <c r="AT92" s="18">
        <f t="shared" si="230"/>
        <v>2.9989579696337643</v>
      </c>
      <c r="AU92" s="18">
        <f t="shared" si="230"/>
        <v>0.97681016655484232</v>
      </c>
      <c r="AV92" s="18">
        <f t="shared" si="230"/>
        <v>0.42607957336435742</v>
      </c>
      <c r="AW92" s="18">
        <f t="shared" si="230"/>
        <v>1.1674384609281718</v>
      </c>
      <c r="AX92" s="18">
        <f t="shared" si="231"/>
        <v>0.92328037197857427</v>
      </c>
      <c r="AZ92" s="18">
        <f t="shared" si="232"/>
        <v>0.91971272814028726</v>
      </c>
      <c r="BA92" s="18">
        <f t="shared" si="233"/>
        <v>2.7530414311535356</v>
      </c>
      <c r="BB92" s="18">
        <f t="shared" si="234"/>
        <v>3.3951417750138324</v>
      </c>
      <c r="BD92" t="str">
        <f t="shared" si="259"/>
        <v>35 Business and public service associate professionals</v>
      </c>
      <c r="BE92" s="18">
        <f t="shared" si="235"/>
        <v>-2.939564881190293E-2</v>
      </c>
      <c r="BF92" s="18">
        <f t="shared" si="235"/>
        <v>9.4277244542853467</v>
      </c>
      <c r="BG92" s="18">
        <f t="shared" si="235"/>
        <v>-0.89234441162012734</v>
      </c>
      <c r="BH92" s="18">
        <f t="shared" si="235"/>
        <v>-2.5310134774336746E-2</v>
      </c>
      <c r="BI92" s="18">
        <f t="shared" si="236"/>
        <v>0.26751517497967114</v>
      </c>
      <c r="BK92" s="18">
        <f t="shared" si="237"/>
        <v>-0.31516109675963078</v>
      </c>
      <c r="BL92" s="18">
        <f t="shared" si="238"/>
        <v>2.340391274205178</v>
      </c>
      <c r="BM92" s="18">
        <f t="shared" si="239"/>
        <v>2.1139096172511307</v>
      </c>
      <c r="BO92" t="str">
        <f t="shared" si="260"/>
        <v>35 Business and public service associate professionals</v>
      </c>
      <c r="BP92" s="18">
        <f t="shared" si="240"/>
        <v>0.44954369517251624</v>
      </c>
      <c r="BQ92" s="18">
        <f t="shared" si="240"/>
        <v>-3.8374685333081526</v>
      </c>
      <c r="BR92" s="18">
        <f t="shared" si="240"/>
        <v>-0.74118203328306098</v>
      </c>
      <c r="BS92" s="18">
        <f t="shared" si="240"/>
        <v>-1.4159261560057423</v>
      </c>
      <c r="BT92" s="18">
        <f t="shared" si="241"/>
        <v>-1.3590066945359469</v>
      </c>
      <c r="BV92" s="18">
        <f t="shared" si="242"/>
        <v>-1.1915226379728527</v>
      </c>
      <c r="BW92" s="18">
        <f t="shared" si="243"/>
        <v>2.0457580612386561</v>
      </c>
      <c r="BX92" s="18">
        <f t="shared" si="244"/>
        <v>1.1686446230920744</v>
      </c>
      <c r="BZ92" t="str">
        <f t="shared" si="261"/>
        <v>35 Business and public service associate professionals</v>
      </c>
      <c r="CA92" s="18">
        <f t="shared" si="245"/>
        <v>-1.0244879299391108</v>
      </c>
      <c r="CB92" s="18">
        <f t="shared" si="245"/>
        <v>-8.7878113540916463</v>
      </c>
      <c r="CC92" s="18">
        <f t="shared" si="245"/>
        <v>-1.2232255667961267</v>
      </c>
      <c r="CD92" s="18">
        <f t="shared" si="245"/>
        <v>-3.987492829701289</v>
      </c>
      <c r="CE92" s="18">
        <f t="shared" si="246"/>
        <v>-3.4420973227528462</v>
      </c>
      <c r="CG92" s="18">
        <f t="shared" si="247"/>
        <v>-3.0747744270774868</v>
      </c>
      <c r="CH92" s="18">
        <f t="shared" si="248"/>
        <v>1.7223168631366859</v>
      </c>
      <c r="CI92" s="18">
        <f t="shared" si="249"/>
        <v>-0.56939683381025397</v>
      </c>
      <c r="CK92" t="str">
        <f t="shared" si="262"/>
        <v>35 Business and public service associate professionals</v>
      </c>
      <c r="CL92" s="18">
        <f t="shared" si="250"/>
        <v>4.3462504283245051</v>
      </c>
      <c r="CM92" s="18">
        <f t="shared" si="250"/>
        <v>0.11347378437336353</v>
      </c>
      <c r="CN92" s="18">
        <f t="shared" si="250"/>
        <v>1.953463934965316</v>
      </c>
      <c r="CO92" s="18">
        <f t="shared" si="250"/>
        <v>3.0881292960148299</v>
      </c>
      <c r="CP92" s="18">
        <f t="shared" si="251"/>
        <v>2.5443686257717868</v>
      </c>
      <c r="CR92" s="18">
        <f t="shared" si="252"/>
        <v>2.708511296518834</v>
      </c>
      <c r="CS92" s="18">
        <f t="shared" si="253"/>
        <v>2.028155545644994</v>
      </c>
      <c r="CT92" s="18">
        <f t="shared" si="254"/>
        <v>4.1661150107134892</v>
      </c>
    </row>
    <row r="93" spans="1:98" x14ac:dyDescent="0.2">
      <c r="A93" t="str">
        <f t="shared" si="209"/>
        <v>41 Administrative occupations</v>
      </c>
      <c r="B93" s="18">
        <f t="shared" si="210"/>
        <v>3.5599234618583386</v>
      </c>
      <c r="C93" s="18">
        <f t="shared" si="210"/>
        <v>17.078643981471544</v>
      </c>
      <c r="D93" s="18">
        <f t="shared" si="210"/>
        <v>4.2087181486489822</v>
      </c>
      <c r="E93" s="18">
        <f t="shared" si="210"/>
        <v>3.5529430291422415</v>
      </c>
      <c r="F93" s="18">
        <f t="shared" si="211"/>
        <v>4.5565876407524408</v>
      </c>
      <c r="H93" s="18">
        <f t="shared" si="212"/>
        <v>3.7710749231891105</v>
      </c>
      <c r="I93" s="18">
        <f t="shared" si="213"/>
        <v>3.739572783894074</v>
      </c>
      <c r="J93" s="18">
        <f t="shared" si="214"/>
        <v>6.2331523821689272</v>
      </c>
      <c r="L93" t="str">
        <f t="shared" si="255"/>
        <v>41 Administrative occupations</v>
      </c>
      <c r="M93" s="18">
        <f t="shared" si="215"/>
        <v>4.916451590982418</v>
      </c>
      <c r="N93" s="18">
        <f t="shared" si="215"/>
        <v>6.1980633956520093</v>
      </c>
      <c r="O93" s="18">
        <f t="shared" si="215"/>
        <v>4.615458376369963</v>
      </c>
      <c r="P93" s="18">
        <f t="shared" si="215"/>
        <v>2.9547651815321485</v>
      </c>
      <c r="Q93" s="18">
        <f t="shared" si="216"/>
        <v>3.6716539074783672</v>
      </c>
      <c r="S93" s="18">
        <f t="shared" si="217"/>
        <v>3.5053795785378261</v>
      </c>
      <c r="T93" s="18">
        <f t="shared" si="218"/>
        <v>3.7706755846804496</v>
      </c>
      <c r="U93" s="18">
        <f t="shared" si="219"/>
        <v>6.0657176032641091</v>
      </c>
      <c r="W93" t="str">
        <f t="shared" si="256"/>
        <v>41 Administrative occupations</v>
      </c>
      <c r="X93" s="18">
        <f t="shared" si="220"/>
        <v>2.1548598033781285</v>
      </c>
      <c r="Y93" s="18">
        <f t="shared" si="220"/>
        <v>2.3197636082507689</v>
      </c>
      <c r="Z93" s="18">
        <f t="shared" si="220"/>
        <v>3.0028333777571303</v>
      </c>
      <c r="AA93" s="18">
        <f t="shared" si="220"/>
        <v>1.8507374742232852</v>
      </c>
      <c r="AB93" s="18">
        <f t="shared" si="221"/>
        <v>2.2387303985332174</v>
      </c>
      <c r="AD93" s="18">
        <f t="shared" si="222"/>
        <v>2.2333304668957998</v>
      </c>
      <c r="AE93" s="18">
        <f t="shared" si="223"/>
        <v>3.5204626589789623</v>
      </c>
      <c r="AF93" s="18">
        <f t="shared" si="224"/>
        <v>4.980419423733351</v>
      </c>
      <c r="AH93" t="str">
        <f t="shared" si="257"/>
        <v>41 Administrative occupations</v>
      </c>
      <c r="AI93" s="18">
        <f t="shared" si="225"/>
        <v>2.4478817907425343</v>
      </c>
      <c r="AJ93" s="18">
        <f t="shared" si="225"/>
        <v>4.5467285876037877</v>
      </c>
      <c r="AK93" s="18">
        <f t="shared" si="225"/>
        <v>2.3922543658416728</v>
      </c>
      <c r="AL93" s="18">
        <f t="shared" si="225"/>
        <v>1.6543903021711603</v>
      </c>
      <c r="AM93" s="18">
        <f t="shared" si="226"/>
        <v>2.0632070559474247</v>
      </c>
      <c r="AO93" s="18">
        <f t="shared" si="227"/>
        <v>1.8997522862955529</v>
      </c>
      <c r="AP93" s="18">
        <f t="shared" si="228"/>
        <v>3.5473831262313071</v>
      </c>
      <c r="AQ93" s="18">
        <f t="shared" si="229"/>
        <v>4.7748440852922736</v>
      </c>
      <c r="AS93" t="str">
        <f t="shared" si="258"/>
        <v>41 Administrative occupations</v>
      </c>
      <c r="AT93" s="18">
        <f t="shared" si="230"/>
        <v>2.2724124059513295</v>
      </c>
      <c r="AU93" s="18">
        <f t="shared" si="230"/>
        <v>4.3517539664291061</v>
      </c>
      <c r="AV93" s="18">
        <f t="shared" si="230"/>
        <v>1.2381632077320903</v>
      </c>
      <c r="AW93" s="18">
        <f t="shared" si="230"/>
        <v>1.6182159892655701</v>
      </c>
      <c r="AX93" s="18">
        <f t="shared" si="231"/>
        <v>1.6678275841494727</v>
      </c>
      <c r="AZ93" s="18">
        <f t="shared" si="232"/>
        <v>1.4913734664666389</v>
      </c>
      <c r="BA93" s="18">
        <f t="shared" si="233"/>
        <v>3.2518174351542362</v>
      </c>
      <c r="BB93" s="18">
        <f t="shared" si="234"/>
        <v>4.2415960635469041</v>
      </c>
      <c r="BD93" t="str">
        <f t="shared" si="259"/>
        <v>41 Administrative occupations</v>
      </c>
      <c r="BE93" s="18">
        <f t="shared" si="235"/>
        <v>-1.8471806764354892</v>
      </c>
      <c r="BF93" s="18">
        <f t="shared" si="235"/>
        <v>7.964404330275543</v>
      </c>
      <c r="BG93" s="18">
        <f t="shared" si="235"/>
        <v>-1.0861198171059572</v>
      </c>
      <c r="BH93" s="18">
        <f t="shared" si="235"/>
        <v>-2.504807093119521</v>
      </c>
      <c r="BI93" s="18">
        <f t="shared" si="236"/>
        <v>-1.4373376647008773</v>
      </c>
      <c r="BK93" s="18">
        <f t="shared" si="237"/>
        <v>-2.0341867276971182</v>
      </c>
      <c r="BL93" s="18">
        <f t="shared" si="238"/>
        <v>2.46047650727379</v>
      </c>
      <c r="BM93" s="18">
        <f t="shared" si="239"/>
        <v>1.0789579792323201</v>
      </c>
      <c r="BO93" t="str">
        <f t="shared" si="260"/>
        <v>41 Administrative occupations</v>
      </c>
      <c r="BP93" s="18">
        <f t="shared" si="240"/>
        <v>-2.7000738043374439</v>
      </c>
      <c r="BQ93" s="18">
        <f t="shared" si="240"/>
        <v>-0.86508964872210603</v>
      </c>
      <c r="BR93" s="18">
        <f t="shared" si="240"/>
        <v>-1.1740055884652878</v>
      </c>
      <c r="BS93" s="18">
        <f t="shared" si="240"/>
        <v>-3.977192120499351</v>
      </c>
      <c r="BT93" s="18">
        <f t="shared" si="241"/>
        <v>-2.9165028106723834</v>
      </c>
      <c r="BV93" s="18">
        <f t="shared" si="242"/>
        <v>-3.0517445326680548</v>
      </c>
      <c r="BW93" s="18">
        <f t="shared" si="243"/>
        <v>2.0373376532724086</v>
      </c>
      <c r="BX93" s="18">
        <f t="shared" si="244"/>
        <v>-0.12454529621420685</v>
      </c>
      <c r="BZ93" t="str">
        <f t="shared" si="261"/>
        <v>41 Administrative occupations</v>
      </c>
      <c r="CA93" s="18">
        <f t="shared" si="245"/>
        <v>-2.4824060256404934</v>
      </c>
      <c r="CB93" s="18">
        <f t="shared" si="245"/>
        <v>-14.729761885135751</v>
      </c>
      <c r="CC93" s="18">
        <f t="shared" si="245"/>
        <v>-4.7367818094274705</v>
      </c>
      <c r="CD93" s="18">
        <f t="shared" si="245"/>
        <v>-10.841935159149752</v>
      </c>
      <c r="CE93" s="18">
        <f t="shared" si="246"/>
        <v>-9.2306180157738282</v>
      </c>
      <c r="CG93" s="18">
        <f t="shared" si="247"/>
        <v>-8.8516442540324203</v>
      </c>
      <c r="CH93" s="18">
        <f t="shared" si="248"/>
        <v>1.3931555031485354</v>
      </c>
      <c r="CI93" s="18">
        <f t="shared" si="249"/>
        <v>-4.7799079729510252</v>
      </c>
      <c r="CK93" t="str">
        <f t="shared" si="262"/>
        <v>41 Administrative occupations</v>
      </c>
      <c r="CL93" s="18">
        <f t="shared" si="250"/>
        <v>2.7615186312259565</v>
      </c>
      <c r="CM93" s="18">
        <f t="shared" si="250"/>
        <v>-7.1735440483370327</v>
      </c>
      <c r="CN93" s="18">
        <f t="shared" si="250"/>
        <v>-4.6633425486745423</v>
      </c>
      <c r="CO93" s="18">
        <f t="shared" si="250"/>
        <v>-2.3919242541523777</v>
      </c>
      <c r="CP93" s="18">
        <f t="shared" si="251"/>
        <v>-3.4111922253605709</v>
      </c>
      <c r="CR93" s="18">
        <f t="shared" si="252"/>
        <v>-3.1550138934133498</v>
      </c>
      <c r="CS93" s="18">
        <f t="shared" si="253"/>
        <v>1.2401888977194853</v>
      </c>
      <c r="CT93" s="18">
        <f t="shared" si="254"/>
        <v>-1.3037168548837408</v>
      </c>
    </row>
    <row r="94" spans="1:98" x14ac:dyDescent="0.2">
      <c r="A94" t="str">
        <f t="shared" si="209"/>
        <v>42 Secretarial and related occupations</v>
      </c>
      <c r="B94" s="18">
        <f t="shared" si="210"/>
        <v>6.9961727161929499</v>
      </c>
      <c r="C94" s="18">
        <f t="shared" si="210"/>
        <v>0.1936468816727821</v>
      </c>
      <c r="D94" s="18">
        <f t="shared" si="210"/>
        <v>9.6196812565579215</v>
      </c>
      <c r="E94" s="18">
        <f t="shared" si="210"/>
        <v>6.5005730657311522</v>
      </c>
      <c r="F94" s="18">
        <f t="shared" si="211"/>
        <v>7.0564021931784682</v>
      </c>
      <c r="H94" s="18">
        <f t="shared" si="212"/>
        <v>7.5302877779680921</v>
      </c>
      <c r="I94" s="18">
        <f t="shared" si="213"/>
        <v>5.6202912877129085</v>
      </c>
      <c r="J94" s="18">
        <f t="shared" si="214"/>
        <v>10.113503587075435</v>
      </c>
      <c r="L94" t="str">
        <f t="shared" si="255"/>
        <v>42 Secretarial and related occupations</v>
      </c>
      <c r="M94" s="18">
        <f t="shared" si="215"/>
        <v>3.7184042719680122</v>
      </c>
      <c r="N94" s="18">
        <f t="shared" si="215"/>
        <v>3.9874818884777508</v>
      </c>
      <c r="O94" s="18">
        <f t="shared" si="215"/>
        <v>6.6084318855061497</v>
      </c>
      <c r="P94" s="18">
        <f t="shared" si="215"/>
        <v>1.6167832815021876</v>
      </c>
      <c r="Q94" s="18">
        <f t="shared" si="216"/>
        <v>3.2998234544474814</v>
      </c>
      <c r="S94" s="18">
        <f t="shared" si="217"/>
        <v>3.2541415783844396</v>
      </c>
      <c r="T94" s="18">
        <f t="shared" si="218"/>
        <v>4.1274430404389495</v>
      </c>
      <c r="U94" s="18">
        <f t="shared" si="219"/>
        <v>6.1587623997531704</v>
      </c>
      <c r="W94" t="str">
        <f t="shared" si="256"/>
        <v>42 Secretarial and related occupations</v>
      </c>
      <c r="X94" s="18">
        <f t="shared" si="220"/>
        <v>0.68178971169325919</v>
      </c>
      <c r="Y94" s="18">
        <f t="shared" si="220"/>
        <v>0.43888540464591674</v>
      </c>
      <c r="Z94" s="18">
        <f t="shared" si="220"/>
        <v>4.7157935720113953</v>
      </c>
      <c r="AA94" s="18">
        <f t="shared" si="220"/>
        <v>3.8308594370207283</v>
      </c>
      <c r="AB94" s="18">
        <f t="shared" si="221"/>
        <v>3.8907082879001686</v>
      </c>
      <c r="AD94" s="18">
        <f t="shared" si="222"/>
        <v>4.125003410341721</v>
      </c>
      <c r="AE94" s="18">
        <f t="shared" si="223"/>
        <v>4.1925973305416031</v>
      </c>
      <c r="AF94" s="18">
        <f t="shared" si="224"/>
        <v>6.8069853272002323</v>
      </c>
      <c r="AH94" t="str">
        <f t="shared" si="257"/>
        <v>42 Secretarial and related occupations</v>
      </c>
      <c r="AI94" s="18">
        <f t="shared" si="225"/>
        <v>0.42311800918588549</v>
      </c>
      <c r="AJ94" s="18">
        <f t="shared" si="225"/>
        <v>2.4564941362438031</v>
      </c>
      <c r="AK94" s="18">
        <f t="shared" si="225"/>
        <v>2.907885256569398</v>
      </c>
      <c r="AL94" s="18">
        <f t="shared" si="225"/>
        <v>1.7396114591199829</v>
      </c>
      <c r="AM94" s="18">
        <f t="shared" si="226"/>
        <v>2.1480826372570316</v>
      </c>
      <c r="AO94" s="18">
        <f t="shared" si="227"/>
        <v>2.1275549103673796</v>
      </c>
      <c r="AP94" s="18">
        <f t="shared" si="228"/>
        <v>3.6598176002490268</v>
      </c>
      <c r="AQ94" s="18">
        <f t="shared" si="229"/>
        <v>5.0234782434857683</v>
      </c>
      <c r="AS94" t="str">
        <f t="shared" si="258"/>
        <v>42 Secretarial and related occupations</v>
      </c>
      <c r="AT94" s="18">
        <f t="shared" si="230"/>
        <v>0.2927822397322144</v>
      </c>
      <c r="AU94" s="18">
        <f t="shared" si="230"/>
        <v>2.2624380148685619</v>
      </c>
      <c r="AV94" s="18">
        <f t="shared" si="230"/>
        <v>2.8625438190845509</v>
      </c>
      <c r="AW94" s="18">
        <f t="shared" si="230"/>
        <v>0.57055091454922824</v>
      </c>
      <c r="AX94" s="18">
        <f t="shared" si="231"/>
        <v>1.3869179019938116</v>
      </c>
      <c r="AZ94" s="18">
        <f t="shared" si="232"/>
        <v>1.3288171234888013</v>
      </c>
      <c r="BA94" s="18">
        <f t="shared" si="233"/>
        <v>3.4204462422757542</v>
      </c>
      <c r="BB94" s="18">
        <f t="shared" si="234"/>
        <v>4.2801858465519205</v>
      </c>
      <c r="BD94" t="str">
        <f t="shared" si="259"/>
        <v>42 Secretarial and related occupations</v>
      </c>
      <c r="BE94" s="18">
        <f t="shared" si="235"/>
        <v>-3.0854942724502621</v>
      </c>
      <c r="BF94" s="18">
        <f t="shared" si="235"/>
        <v>3.3409025583946761</v>
      </c>
      <c r="BG94" s="18">
        <f t="shared" si="235"/>
        <v>-1.9716459832343824</v>
      </c>
      <c r="BH94" s="18">
        <f t="shared" si="235"/>
        <v>-15.856971679529618</v>
      </c>
      <c r="BI94" s="18">
        <f t="shared" si="236"/>
        <v>-10.602420198005403</v>
      </c>
      <c r="BK94" s="18">
        <f t="shared" si="237"/>
        <v>-11.462077137622206</v>
      </c>
      <c r="BL94" s="18">
        <f t="shared" si="238"/>
        <v>1.874626469818641</v>
      </c>
      <c r="BM94" s="18">
        <f t="shared" si="239"/>
        <v>-4.7448756806832471</v>
      </c>
      <c r="BO94" t="str">
        <f t="shared" si="260"/>
        <v>42 Secretarial and related occupations</v>
      </c>
      <c r="BP94" s="18">
        <f t="shared" si="240"/>
        <v>-7.0862622075181463</v>
      </c>
      <c r="BQ94" s="18">
        <f t="shared" si="240"/>
        <v>-4.006778750891038</v>
      </c>
      <c r="BR94" s="18">
        <f t="shared" si="240"/>
        <v>-6.5559132692025957</v>
      </c>
      <c r="BS94" s="18">
        <f t="shared" si="240"/>
        <v>-15.260607245884428</v>
      </c>
      <c r="BT94" s="18">
        <f t="shared" si="241"/>
        <v>-11.947676096208426</v>
      </c>
      <c r="BV94" s="18">
        <f t="shared" si="242"/>
        <v>-12.453086470856334</v>
      </c>
      <c r="BW94" s="18">
        <f t="shared" si="243"/>
        <v>1.4345619584679614</v>
      </c>
      <c r="BX94" s="18">
        <f t="shared" si="244"/>
        <v>-6.3426808194262048</v>
      </c>
      <c r="BZ94" t="str">
        <f t="shared" si="261"/>
        <v>42 Secretarial and related occupations</v>
      </c>
      <c r="CA94" s="18">
        <f t="shared" si="245"/>
        <v>-2.6170291488736952</v>
      </c>
      <c r="CB94" s="18">
        <f t="shared" si="245"/>
        <v>-19.596666059703882</v>
      </c>
      <c r="CC94" s="18">
        <f t="shared" si="245"/>
        <v>-16.455504723008964</v>
      </c>
      <c r="CD94" s="18">
        <f t="shared" si="245"/>
        <v>-18.953860768295662</v>
      </c>
      <c r="CE94" s="18">
        <f t="shared" si="246"/>
        <v>-18.221966953026737</v>
      </c>
      <c r="CG94" s="18">
        <f t="shared" si="247"/>
        <v>-18.129489058062497</v>
      </c>
      <c r="CH94" s="18">
        <f t="shared" si="248"/>
        <v>0.96368880365296228</v>
      </c>
      <c r="CI94" s="18">
        <f t="shared" si="249"/>
        <v>-10.041033289557411</v>
      </c>
      <c r="CK94" t="str">
        <f t="shared" si="262"/>
        <v>42 Secretarial and related occupations</v>
      </c>
      <c r="CL94" s="18">
        <f t="shared" si="250"/>
        <v>1.9258432636119815</v>
      </c>
      <c r="CM94" s="18">
        <f t="shared" si="250"/>
        <v>-7.2603263564615883</v>
      </c>
      <c r="CN94" s="18">
        <f t="shared" si="250"/>
        <v>-2.6196732600517136</v>
      </c>
      <c r="CO94" s="18">
        <f t="shared" si="250"/>
        <v>-4.7765110665508477</v>
      </c>
      <c r="CP94" s="18">
        <f t="shared" si="251"/>
        <v>-4.2659543321325817</v>
      </c>
      <c r="CR94" s="18">
        <f t="shared" si="252"/>
        <v>-4.0629259478321966</v>
      </c>
      <c r="CS94" s="18">
        <f t="shared" si="253"/>
        <v>1.5780966570037691</v>
      </c>
      <c r="CT94" s="18">
        <f t="shared" si="254"/>
        <v>-1.4641420289216445</v>
      </c>
    </row>
    <row r="95" spans="1:98" x14ac:dyDescent="0.2">
      <c r="A95" t="str">
        <f t="shared" si="209"/>
        <v>51 Skilled agricultural and related trades</v>
      </c>
      <c r="B95" s="18">
        <f t="shared" si="210"/>
        <v>7.614510643632677</v>
      </c>
      <c r="C95" s="18">
        <f t="shared" si="210"/>
        <v>-10.917036335875107</v>
      </c>
      <c r="D95" s="18">
        <f t="shared" si="210"/>
        <v>3.6274375769939304</v>
      </c>
      <c r="E95" s="18">
        <f t="shared" si="210"/>
        <v>2.7675637787100582</v>
      </c>
      <c r="F95" s="18">
        <f t="shared" si="211"/>
        <v>2.1193558330130813</v>
      </c>
      <c r="H95" s="18">
        <f t="shared" si="212"/>
        <v>3.0533926611842288</v>
      </c>
      <c r="I95" s="18">
        <f t="shared" si="213"/>
        <v>4.4325668982990285</v>
      </c>
      <c r="J95" s="18">
        <f t="shared" si="214"/>
        <v>6.2614145369969121</v>
      </c>
      <c r="L95" t="str">
        <f t="shared" si="255"/>
        <v>51 Skilled agricultural and related trades</v>
      </c>
      <c r="M95" s="18">
        <f t="shared" si="215"/>
        <v>6.9003593720792678</v>
      </c>
      <c r="N95" s="18">
        <f t="shared" si="215"/>
        <v>-21.951544565730696</v>
      </c>
      <c r="O95" s="18">
        <f t="shared" si="215"/>
        <v>1.7601390901219371</v>
      </c>
      <c r="P95" s="18">
        <f t="shared" si="215"/>
        <v>2.7866347972479222</v>
      </c>
      <c r="Q95" s="18">
        <f t="shared" si="216"/>
        <v>0.71663400905432884</v>
      </c>
      <c r="S95" s="18">
        <f t="shared" si="217"/>
        <v>2.4433241697670471</v>
      </c>
      <c r="T95" s="18">
        <f t="shared" si="218"/>
        <v>3.6020367334793857</v>
      </c>
      <c r="U95" s="18">
        <f t="shared" si="219"/>
        <v>5.1918093212189431</v>
      </c>
      <c r="W95" t="str">
        <f t="shared" si="256"/>
        <v>51 Skilled agricultural and related trades</v>
      </c>
      <c r="X95" s="18">
        <f t="shared" si="220"/>
        <v>4.069697506334391</v>
      </c>
      <c r="Y95" s="18">
        <f t="shared" si="220"/>
        <v>-6.8870959099666678</v>
      </c>
      <c r="Z95" s="18">
        <f t="shared" si="220"/>
        <v>2.3331522005994643</v>
      </c>
      <c r="AA95" s="18">
        <f t="shared" si="220"/>
        <v>3.6311651165270131</v>
      </c>
      <c r="AB95" s="18">
        <f t="shared" si="221"/>
        <v>2.5356089711760177</v>
      </c>
      <c r="AD95" s="18">
        <f t="shared" si="222"/>
        <v>3.1966750218010098</v>
      </c>
      <c r="AE95" s="18">
        <f t="shared" si="223"/>
        <v>4.2366025879874369</v>
      </c>
      <c r="AF95" s="18">
        <f t="shared" si="224"/>
        <v>6.2037136565642692</v>
      </c>
      <c r="AH95" t="str">
        <f t="shared" si="257"/>
        <v>51 Skilled agricultural and related trades</v>
      </c>
      <c r="AI95" s="18">
        <f t="shared" si="225"/>
        <v>5.6331169418462723</v>
      </c>
      <c r="AJ95" s="18">
        <f t="shared" si="225"/>
        <v>-21.918548040248254</v>
      </c>
      <c r="AK95" s="18">
        <f t="shared" si="225"/>
        <v>1.2685362908814612</v>
      </c>
      <c r="AL95" s="18">
        <f t="shared" si="225"/>
        <v>2.9082043125004287</v>
      </c>
      <c r="AM95" s="18">
        <f t="shared" si="226"/>
        <v>0.64131068686581472</v>
      </c>
      <c r="AO95" s="18">
        <f t="shared" si="227"/>
        <v>2.3587195189776589</v>
      </c>
      <c r="AP95" s="18">
        <f t="shared" si="228"/>
        <v>4.1646461438941351</v>
      </c>
      <c r="AQ95" s="18">
        <f t="shared" si="229"/>
        <v>5.5950239448257166</v>
      </c>
      <c r="AS95" t="str">
        <f t="shared" si="258"/>
        <v>51 Skilled agricultural and related trades</v>
      </c>
      <c r="AT95" s="18">
        <f t="shared" si="230"/>
        <v>8.6842059089453869</v>
      </c>
      <c r="AU95" s="18">
        <f t="shared" si="230"/>
        <v>-22.230439259098489</v>
      </c>
      <c r="AV95" s="18">
        <f t="shared" si="230"/>
        <v>0.27294515031304201</v>
      </c>
      <c r="AW95" s="18">
        <f t="shared" si="230"/>
        <v>3.1332646346558635</v>
      </c>
      <c r="AX95" s="18">
        <f t="shared" si="231"/>
        <v>0.44301943466666938</v>
      </c>
      <c r="AZ95" s="18">
        <f t="shared" si="232"/>
        <v>2.1708721337766912</v>
      </c>
      <c r="BA95" s="18">
        <f t="shared" si="233"/>
        <v>3.7480643048651396</v>
      </c>
      <c r="BB95" s="18">
        <f t="shared" si="234"/>
        <v>5.1260769553910679</v>
      </c>
      <c r="BD95" t="str">
        <f t="shared" si="259"/>
        <v>51 Skilled agricultural and related trades</v>
      </c>
      <c r="BE95" s="18">
        <f t="shared" si="235"/>
        <v>0.9652601207848166</v>
      </c>
      <c r="BF95" s="18">
        <f t="shared" si="235"/>
        <v>-19.573018718726619</v>
      </c>
      <c r="BG95" s="18">
        <f t="shared" si="235"/>
        <v>-1.4574232625621741</v>
      </c>
      <c r="BH95" s="18">
        <f t="shared" si="235"/>
        <v>0.14670655799302601</v>
      </c>
      <c r="BI95" s="18">
        <f t="shared" si="236"/>
        <v>-1.7136961190539313</v>
      </c>
      <c r="BK95" s="18">
        <f t="shared" si="237"/>
        <v>-0.39088402114585419</v>
      </c>
      <c r="BL95" s="18">
        <f t="shared" si="238"/>
        <v>2.7338444627160507</v>
      </c>
      <c r="BM95" s="18">
        <f t="shared" si="239"/>
        <v>2.4683511834994398</v>
      </c>
      <c r="BO95" t="str">
        <f t="shared" si="260"/>
        <v>51 Skilled agricultural and related trades</v>
      </c>
      <c r="BP95" s="18">
        <f t="shared" si="240"/>
        <v>3.5650881477716778</v>
      </c>
      <c r="BQ95" s="18">
        <f t="shared" si="240"/>
        <v>-30.170882245154964</v>
      </c>
      <c r="BR95" s="18">
        <f t="shared" si="240"/>
        <v>7.3555833976168827E-3</v>
      </c>
      <c r="BS95" s="18">
        <f t="shared" si="240"/>
        <v>0.16338632233527939</v>
      </c>
      <c r="BT95" s="18">
        <f t="shared" si="241"/>
        <v>-2.117423764029458</v>
      </c>
      <c r="BV95" s="18">
        <f t="shared" si="242"/>
        <v>0.11134904609411134</v>
      </c>
      <c r="BW95" s="18">
        <f t="shared" si="243"/>
        <v>2.8555989866079212</v>
      </c>
      <c r="BX95" s="18">
        <f t="shared" si="244"/>
        <v>2.9308751242198783</v>
      </c>
      <c r="BZ95" t="str">
        <f t="shared" si="261"/>
        <v>51 Skilled agricultural and related trades</v>
      </c>
      <c r="CA95" s="18">
        <f t="shared" si="245"/>
        <v>-0.57936448903113114</v>
      </c>
      <c r="CB95" s="18">
        <f t="shared" si="245"/>
        <v>-18.153452378646641</v>
      </c>
      <c r="CC95" s="18">
        <f t="shared" si="245"/>
        <v>-0.48892192645061394</v>
      </c>
      <c r="CD95" s="18">
        <f t="shared" si="245"/>
        <v>1.7296824675203659</v>
      </c>
      <c r="CE95" s="18">
        <f t="shared" si="246"/>
        <v>-0.33282453539759116</v>
      </c>
      <c r="CG95" s="18">
        <f t="shared" si="247"/>
        <v>0.98470544261513027</v>
      </c>
      <c r="CH95" s="18">
        <f t="shared" si="248"/>
        <v>2.5891654866771585</v>
      </c>
      <c r="CI95" s="18">
        <f t="shared" si="249"/>
        <v>3.292409734957058</v>
      </c>
      <c r="CK95" t="str">
        <f t="shared" si="262"/>
        <v>51 Skilled agricultural and related trades</v>
      </c>
      <c r="CL95" s="18">
        <f t="shared" si="250"/>
        <v>6.7731916995368291</v>
      </c>
      <c r="CM95" s="18">
        <f t="shared" si="250"/>
        <v>-36.459341368486079</v>
      </c>
      <c r="CN95" s="18">
        <f t="shared" si="250"/>
        <v>1.4186768862395338</v>
      </c>
      <c r="CO95" s="18">
        <f t="shared" si="250"/>
        <v>-3.59843983217778</v>
      </c>
      <c r="CP95" s="18">
        <f t="shared" si="251"/>
        <v>-4.5765470874786995</v>
      </c>
      <c r="CR95" s="18">
        <f t="shared" si="252"/>
        <v>-1.9542690672446517</v>
      </c>
      <c r="CS95" s="18">
        <f t="shared" si="253"/>
        <v>1.7609132646843939</v>
      </c>
      <c r="CT95" s="18">
        <f t="shared" si="254"/>
        <v>0.28153149284222412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3.4131997190207874</v>
      </c>
      <c r="C96" s="18">
        <f t="shared" si="210"/>
        <v>7.8565738248150163</v>
      </c>
      <c r="D96" s="18">
        <f t="shared" si="210"/>
        <v>0.92707531512921104</v>
      </c>
      <c r="E96" s="18">
        <f t="shared" si="210"/>
        <v>3.079163642166205</v>
      </c>
      <c r="F96" s="18">
        <f t="shared" si="211"/>
        <v>2.6921201411418405</v>
      </c>
      <c r="H96" s="18">
        <f t="shared" si="212"/>
        <v>2.3567497717099206</v>
      </c>
      <c r="I96" s="18">
        <f t="shared" si="213"/>
        <v>2.8492825006458222</v>
      </c>
      <c r="J96" s="18">
        <f t="shared" si="214"/>
        <v>4.5254040042372212</v>
      </c>
      <c r="L96" t="str">
        <f t="shared" si="255"/>
        <v>52 Skilled metal, electrical and electronic trades</v>
      </c>
      <c r="M96" s="18">
        <f t="shared" si="215"/>
        <v>6.4276779603912537</v>
      </c>
      <c r="N96" s="18">
        <f t="shared" si="215"/>
        <v>-9.3691316467072525</v>
      </c>
      <c r="O96" s="18">
        <f t="shared" si="215"/>
        <v>6.2693669019731502</v>
      </c>
      <c r="P96" s="18">
        <f t="shared" si="215"/>
        <v>4.8811005852244627</v>
      </c>
      <c r="Q96" s="18">
        <f t="shared" si="216"/>
        <v>4.3561529190265347</v>
      </c>
      <c r="S96" s="18">
        <f t="shared" si="217"/>
        <v>5.3418291420090469</v>
      </c>
      <c r="T96" s="18">
        <f t="shared" si="218"/>
        <v>3.9762752577258142</v>
      </c>
      <c r="U96" s="18">
        <f t="shared" si="219"/>
        <v>7.5451788822985089</v>
      </c>
      <c r="W96" t="str">
        <f t="shared" si="256"/>
        <v>52 Skilled metal, electrical and electronic trades</v>
      </c>
      <c r="X96" s="18">
        <f t="shared" si="220"/>
        <v>3.9001723836115998</v>
      </c>
      <c r="Y96" s="18">
        <f t="shared" si="220"/>
        <v>-18.817446731067189</v>
      </c>
      <c r="Z96" s="18">
        <f t="shared" si="220"/>
        <v>2.7443458844754076</v>
      </c>
      <c r="AA96" s="18">
        <f t="shared" si="220"/>
        <v>2.2219094762060632</v>
      </c>
      <c r="AB96" s="18">
        <f t="shared" si="221"/>
        <v>0.92081893549411653</v>
      </c>
      <c r="AD96" s="18">
        <f t="shared" si="222"/>
        <v>2.3957591105249199</v>
      </c>
      <c r="AE96" s="18">
        <f t="shared" si="223"/>
        <v>3.2511102562416516</v>
      </c>
      <c r="AF96" s="18">
        <f t="shared" si="224"/>
        <v>4.8755928328239717</v>
      </c>
      <c r="AH96" t="str">
        <f t="shared" si="257"/>
        <v>52 Skilled metal, electrical and electronic trades</v>
      </c>
      <c r="AI96" s="18">
        <f t="shared" si="225"/>
        <v>5.4664790366469873</v>
      </c>
      <c r="AJ96" s="18">
        <f t="shared" si="225"/>
        <v>-15.711688184643236</v>
      </c>
      <c r="AK96" s="18">
        <f t="shared" si="225"/>
        <v>1.8008553339933453</v>
      </c>
      <c r="AL96" s="18">
        <f t="shared" si="225"/>
        <v>2.3496747950556784</v>
      </c>
      <c r="AM96" s="18">
        <f t="shared" si="226"/>
        <v>0.94546724174295882</v>
      </c>
      <c r="AO96" s="18">
        <f t="shared" si="227"/>
        <v>2.166407010456628</v>
      </c>
      <c r="AP96" s="18">
        <f t="shared" si="228"/>
        <v>2.9448538379887257</v>
      </c>
      <c r="AQ96" s="18">
        <f t="shared" si="229"/>
        <v>4.4617528845930954</v>
      </c>
      <c r="AS96" t="str">
        <f t="shared" si="258"/>
        <v>52 Skilled metal, electrical and electronic trades</v>
      </c>
      <c r="AT96" s="18">
        <f t="shared" si="230"/>
        <v>4.296578176137289</v>
      </c>
      <c r="AU96" s="18">
        <f t="shared" si="230"/>
        <v>-12.68714677170073</v>
      </c>
      <c r="AV96" s="18">
        <f t="shared" si="230"/>
        <v>0.5745749208424078</v>
      </c>
      <c r="AW96" s="18">
        <f t="shared" si="230"/>
        <v>1.826592772308322</v>
      </c>
      <c r="AX96" s="18">
        <f t="shared" si="231"/>
        <v>0.46347775152486559</v>
      </c>
      <c r="AZ96" s="18">
        <f t="shared" si="232"/>
        <v>1.4075312304470566</v>
      </c>
      <c r="BA96" s="18">
        <f t="shared" si="233"/>
        <v>2.7769141416514209</v>
      </c>
      <c r="BB96" s="18">
        <f t="shared" si="234"/>
        <v>3.767025370157473</v>
      </c>
      <c r="BD96" t="str">
        <f t="shared" si="259"/>
        <v>52 Skilled metal, electrical and electronic trades</v>
      </c>
      <c r="BE96" s="18">
        <f t="shared" si="235"/>
        <v>0.72244110486594515</v>
      </c>
      <c r="BF96" s="18">
        <f t="shared" si="235"/>
        <v>-6.6367208790382932</v>
      </c>
      <c r="BG96" s="18">
        <f t="shared" si="235"/>
        <v>-0.37173291989932578</v>
      </c>
      <c r="BH96" s="18">
        <f t="shared" si="235"/>
        <v>-0.3536516556956748</v>
      </c>
      <c r="BI96" s="18">
        <f t="shared" si="236"/>
        <v>-0.76407351324800921</v>
      </c>
      <c r="BK96" s="18">
        <f t="shared" si="237"/>
        <v>-0.35967910834744377</v>
      </c>
      <c r="BL96" s="18">
        <f t="shared" si="238"/>
        <v>1.9508912760716868</v>
      </c>
      <c r="BM96" s="18">
        <f t="shared" si="239"/>
        <v>1.6782120229305031</v>
      </c>
      <c r="BO96" t="str">
        <f t="shared" si="260"/>
        <v>52 Skilled metal, electrical and electronic trades</v>
      </c>
      <c r="BP96" s="18">
        <f t="shared" si="240"/>
        <v>3.5096935311894839</v>
      </c>
      <c r="BQ96" s="18">
        <f t="shared" si="240"/>
        <v>-20.494788373500349</v>
      </c>
      <c r="BR96" s="18">
        <f t="shared" si="240"/>
        <v>-0.21359048567040073</v>
      </c>
      <c r="BS96" s="18">
        <f t="shared" si="240"/>
        <v>-1.3456337934482643</v>
      </c>
      <c r="BT96" s="18">
        <f t="shared" si="241"/>
        <v>-2.3196447342726523</v>
      </c>
      <c r="BV96" s="18">
        <f t="shared" si="242"/>
        <v>-0.96972022825133619</v>
      </c>
      <c r="BW96" s="18">
        <f t="shared" si="243"/>
        <v>1.9839895281000608</v>
      </c>
      <c r="BX96" s="18">
        <f t="shared" si="244"/>
        <v>1.2605609826742858</v>
      </c>
      <c r="BZ96" t="str">
        <f t="shared" si="261"/>
        <v>52 Skilled metal, electrical and electronic trades</v>
      </c>
      <c r="CA96" s="18">
        <f t="shared" si="245"/>
        <v>-2.4926861124786925</v>
      </c>
      <c r="CB96" s="18">
        <f t="shared" si="245"/>
        <v>-18.033996361975348</v>
      </c>
      <c r="CC96" s="18">
        <f t="shared" si="245"/>
        <v>6.2126316776556223E-2</v>
      </c>
      <c r="CD96" s="18">
        <f t="shared" si="245"/>
        <v>-5.2038866953957763</v>
      </c>
      <c r="CE96" s="18">
        <f t="shared" si="246"/>
        <v>-4.4610460341044771</v>
      </c>
      <c r="CG96" s="18">
        <f t="shared" si="247"/>
        <v>-3.4800851618385198</v>
      </c>
      <c r="CH96" s="18">
        <f t="shared" si="248"/>
        <v>1.8102927226346655</v>
      </c>
      <c r="CI96" s="18">
        <f t="shared" si="249"/>
        <v>-0.72470737439916944</v>
      </c>
      <c r="CK96" t="str">
        <f t="shared" si="262"/>
        <v>52 Skilled metal, electrical and electronic trades</v>
      </c>
      <c r="CL96" s="18">
        <f t="shared" si="250"/>
        <v>4.6195619434854729</v>
      </c>
      <c r="CM96" s="18">
        <f t="shared" si="250"/>
        <v>-22.164581233194593</v>
      </c>
      <c r="CN96" s="18">
        <f t="shared" si="250"/>
        <v>2.2860531153423125</v>
      </c>
      <c r="CO96" s="18">
        <f t="shared" si="250"/>
        <v>-3.0850907000722794</v>
      </c>
      <c r="CP96" s="18">
        <f t="shared" si="251"/>
        <v>-2.7789445117483047</v>
      </c>
      <c r="CR96" s="18">
        <f t="shared" si="252"/>
        <v>-1.3268022678085245</v>
      </c>
      <c r="CS96" s="18">
        <f t="shared" si="253"/>
        <v>1.7339978264822919</v>
      </c>
      <c r="CT96" s="18">
        <f t="shared" si="254"/>
        <v>0.71394680965743973</v>
      </c>
    </row>
    <row r="97" spans="1:98" x14ac:dyDescent="0.2">
      <c r="A97" t="str">
        <f t="shared" si="209"/>
        <v>53 Skilled construction and building trades</v>
      </c>
      <c r="B97" s="18">
        <f t="shared" si="210"/>
        <v>-9.8589625339847498</v>
      </c>
      <c r="C97" s="18">
        <f t="shared" si="210"/>
        <v>-11.82857339072112</v>
      </c>
      <c r="D97" s="18">
        <f t="shared" si="210"/>
        <v>8.6403254588391931</v>
      </c>
      <c r="E97" s="18">
        <f t="shared" si="210"/>
        <v>0.8041826364054705</v>
      </c>
      <c r="F97" s="18">
        <f t="shared" si="211"/>
        <v>2.3303106823994169</v>
      </c>
      <c r="H97" s="18">
        <f t="shared" si="212"/>
        <v>3.3513263179418162</v>
      </c>
      <c r="I97" s="18">
        <f t="shared" si="213"/>
        <v>3.6000812480638578</v>
      </c>
      <c r="J97" s="18">
        <f t="shared" si="214"/>
        <v>5.829629713395712</v>
      </c>
      <c r="L97" t="str">
        <f t="shared" si="255"/>
        <v>53 Skilled construction and building trades</v>
      </c>
      <c r="M97" s="18">
        <f t="shared" si="215"/>
        <v>4.1402458937533915</v>
      </c>
      <c r="N97" s="18">
        <f t="shared" si="215"/>
        <v>-0.66082149051098771</v>
      </c>
      <c r="O97" s="18">
        <f t="shared" si="215"/>
        <v>2.6733360656694405</v>
      </c>
      <c r="P97" s="18">
        <f t="shared" si="215"/>
        <v>2.0179966774357849</v>
      </c>
      <c r="Q97" s="18">
        <f t="shared" si="216"/>
        <v>2.0524775412205987</v>
      </c>
      <c r="S97" s="18">
        <f t="shared" si="217"/>
        <v>2.2359770529456258</v>
      </c>
      <c r="T97" s="18">
        <f t="shared" si="218"/>
        <v>3.2247272808759275</v>
      </c>
      <c r="U97" s="18">
        <f t="shared" si="219"/>
        <v>4.740153034553396</v>
      </c>
      <c r="W97" t="str">
        <f t="shared" si="256"/>
        <v>53 Skilled construction and building trades</v>
      </c>
      <c r="X97" s="18">
        <f t="shared" si="220"/>
        <v>1.2929966252425373</v>
      </c>
      <c r="Y97" s="18">
        <f t="shared" si="220"/>
        <v>-10.880759488341262</v>
      </c>
      <c r="Z97" s="18">
        <f t="shared" si="220"/>
        <v>2.0397500250668665</v>
      </c>
      <c r="AA97" s="18">
        <f t="shared" si="220"/>
        <v>0.98118512836733451</v>
      </c>
      <c r="AB97" s="18">
        <f t="shared" si="221"/>
        <v>0.52265253812810997</v>
      </c>
      <c r="AD97" s="18">
        <f t="shared" si="222"/>
        <v>1.3328142561024325</v>
      </c>
      <c r="AE97" s="18">
        <f t="shared" si="223"/>
        <v>3.184867610977693</v>
      </c>
      <c r="AF97" s="18">
        <f t="shared" si="224"/>
        <v>4.0735334180720173</v>
      </c>
      <c r="AH97" t="str">
        <f t="shared" si="257"/>
        <v>53 Skilled construction and building trades</v>
      </c>
      <c r="AI97" s="18">
        <f t="shared" si="225"/>
        <v>5.5905055879151622</v>
      </c>
      <c r="AJ97" s="18">
        <f t="shared" si="225"/>
        <v>-11.564226251947829</v>
      </c>
      <c r="AK97" s="18">
        <f t="shared" si="225"/>
        <v>2.1765004111628183</v>
      </c>
      <c r="AL97" s="18">
        <f t="shared" si="225"/>
        <v>1.4067685001446062</v>
      </c>
      <c r="AM97" s="18">
        <f t="shared" si="226"/>
        <v>0.78091181556900757</v>
      </c>
      <c r="AO97" s="18">
        <f t="shared" si="227"/>
        <v>1.6626993410627788</v>
      </c>
      <c r="AP97" s="18">
        <f t="shared" si="228"/>
        <v>3.4695658031233867</v>
      </c>
      <c r="AQ97" s="18">
        <f t="shared" si="229"/>
        <v>4.5478128146541952</v>
      </c>
      <c r="AS97" t="str">
        <f t="shared" si="258"/>
        <v>53 Skilled construction and building trades</v>
      </c>
      <c r="AT97" s="18">
        <f t="shared" si="230"/>
        <v>1.6889197011634716</v>
      </c>
      <c r="AU97" s="18">
        <f t="shared" si="230"/>
        <v>-5.2511085942750562</v>
      </c>
      <c r="AV97" s="18">
        <f t="shared" si="230"/>
        <v>2.2473017702886233</v>
      </c>
      <c r="AW97" s="18">
        <f t="shared" si="230"/>
        <v>0.342516999887299</v>
      </c>
      <c r="AX97" s="18">
        <f t="shared" si="231"/>
        <v>0.57272277483011447</v>
      </c>
      <c r="AZ97" s="18">
        <f t="shared" si="232"/>
        <v>0.9734695192647802</v>
      </c>
      <c r="BA97" s="18">
        <f t="shared" si="233"/>
        <v>3.2706454167428012</v>
      </c>
      <c r="BB97" s="18">
        <f t="shared" si="234"/>
        <v>3.9069293000433269</v>
      </c>
      <c r="BD97" t="str">
        <f t="shared" si="259"/>
        <v>53 Skilled construction and building trades</v>
      </c>
      <c r="BE97" s="18">
        <f t="shared" si="235"/>
        <v>-1.9841648203753559</v>
      </c>
      <c r="BF97" s="18">
        <f t="shared" si="235"/>
        <v>-3.1080166405570209</v>
      </c>
      <c r="BG97" s="18">
        <f t="shared" si="235"/>
        <v>-0.92595007627250814</v>
      </c>
      <c r="BH97" s="18">
        <f t="shared" si="235"/>
        <v>-1.5524774962907717</v>
      </c>
      <c r="BI97" s="18">
        <f t="shared" si="236"/>
        <v>-1.4552575507280396</v>
      </c>
      <c r="BK97" s="18">
        <f t="shared" si="237"/>
        <v>-1.3440764929149696</v>
      </c>
      <c r="BL97" s="18">
        <f t="shared" si="238"/>
        <v>1.9793665927445581</v>
      </c>
      <c r="BM97" s="18">
        <f t="shared" si="239"/>
        <v>0.98326009469316134</v>
      </c>
      <c r="BO97" t="str">
        <f t="shared" si="260"/>
        <v>53 Skilled construction and building trades</v>
      </c>
      <c r="BP97" s="18">
        <f t="shared" si="240"/>
        <v>3.9490692481115808</v>
      </c>
      <c r="BQ97" s="18">
        <f t="shared" si="240"/>
        <v>-16.428607482849088</v>
      </c>
      <c r="BR97" s="18">
        <f t="shared" si="240"/>
        <v>1.3781312384416822</v>
      </c>
      <c r="BS97" s="18">
        <f t="shared" si="240"/>
        <v>-0.32468654790570595</v>
      </c>
      <c r="BT97" s="18">
        <f t="shared" si="241"/>
        <v>-0.8932016083498473</v>
      </c>
      <c r="BV97" s="18">
        <f t="shared" si="242"/>
        <v>0.23971745329571803</v>
      </c>
      <c r="BW97" s="18">
        <f t="shared" si="243"/>
        <v>2.5574789816698251</v>
      </c>
      <c r="BX97" s="18">
        <f t="shared" si="244"/>
        <v>2.7266929478969359</v>
      </c>
      <c r="BZ97" t="str">
        <f t="shared" si="261"/>
        <v>53 Skilled construction and building trades</v>
      </c>
      <c r="CA97" s="18">
        <f t="shared" si="245"/>
        <v>-3.0090006464286057</v>
      </c>
      <c r="CB97" s="18">
        <f t="shared" si="245"/>
        <v>-10.10223332853335</v>
      </c>
      <c r="CC97" s="18">
        <f t="shared" si="245"/>
        <v>1.6395858113898321</v>
      </c>
      <c r="CD97" s="18">
        <f t="shared" si="245"/>
        <v>-0.51987626913689855</v>
      </c>
      <c r="CE97" s="18">
        <f t="shared" si="246"/>
        <v>-0.48199610859965825</v>
      </c>
      <c r="CG97" s="18">
        <f t="shared" si="247"/>
        <v>0.19479784648932519</v>
      </c>
      <c r="CH97" s="18">
        <f t="shared" si="248"/>
        <v>2.3447644474537732</v>
      </c>
      <c r="CI97" s="18">
        <f t="shared" si="249"/>
        <v>2.4861459024289712</v>
      </c>
      <c r="CK97" t="str">
        <f t="shared" si="262"/>
        <v>53 Skilled construction and building trades</v>
      </c>
      <c r="CL97" s="18">
        <f t="shared" si="250"/>
        <v>-0.33878442074066761</v>
      </c>
      <c r="CM97" s="18">
        <f t="shared" si="250"/>
        <v>-19.530630195214705</v>
      </c>
      <c r="CN97" s="18">
        <f t="shared" si="250"/>
        <v>-2.8843451311078461</v>
      </c>
      <c r="CO97" s="18">
        <f t="shared" si="250"/>
        <v>-10.928051721090826</v>
      </c>
      <c r="CP97" s="18">
        <f t="shared" si="251"/>
        <v>-9.0677586780036901</v>
      </c>
      <c r="CR97" s="18">
        <f t="shared" si="252"/>
        <v>-8.3237059624858176</v>
      </c>
      <c r="CS97" s="18">
        <f t="shared" si="253"/>
        <v>1.0729588740703067</v>
      </c>
      <c r="CT97" s="18">
        <f t="shared" si="254"/>
        <v>-5.2524169101745732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2.2359842244953798</v>
      </c>
      <c r="C98" s="18">
        <f t="shared" si="210"/>
        <v>6.3148660873843854</v>
      </c>
      <c r="D98" s="18">
        <f t="shared" si="210"/>
        <v>6.3903833653909059</v>
      </c>
      <c r="E98" s="18">
        <f t="shared" si="210"/>
        <v>3.4877557733755671</v>
      </c>
      <c r="F98" s="18">
        <f t="shared" si="211"/>
        <v>4.5622023928191258</v>
      </c>
      <c r="H98" s="18">
        <f t="shared" si="212"/>
        <v>4.4463907895560206</v>
      </c>
      <c r="I98" s="18">
        <f t="shared" si="213"/>
        <v>3.9588718839810078</v>
      </c>
      <c r="J98" s="18">
        <f t="shared" si="214"/>
        <v>6.874096274301067</v>
      </c>
      <c r="L98" t="str">
        <f t="shared" si="255"/>
        <v>54 Textiles, printing and other skilled trades</v>
      </c>
      <c r="M98" s="18">
        <f t="shared" si="215"/>
        <v>3.6308653995031248</v>
      </c>
      <c r="N98" s="18">
        <f t="shared" si="215"/>
        <v>6.6821216899960678</v>
      </c>
      <c r="O98" s="18">
        <f t="shared" si="215"/>
        <v>5.3745189942285831</v>
      </c>
      <c r="P98" s="18">
        <f t="shared" si="215"/>
        <v>4.2936252494063298</v>
      </c>
      <c r="Q98" s="18">
        <f t="shared" si="216"/>
        <v>4.7783865935181469</v>
      </c>
      <c r="S98" s="18">
        <f t="shared" si="217"/>
        <v>4.6526855788980193</v>
      </c>
      <c r="T98" s="18">
        <f t="shared" si="218"/>
        <v>4.094434121748125</v>
      </c>
      <c r="U98" s="18">
        <f t="shared" si="219"/>
        <v>7.1147855031567397</v>
      </c>
      <c r="W98" t="str">
        <f t="shared" si="256"/>
        <v>54 Textiles, printing and other skilled trades</v>
      </c>
      <c r="X98" s="18">
        <f t="shared" si="220"/>
        <v>1.2651042412166635</v>
      </c>
      <c r="Y98" s="18">
        <f t="shared" si="220"/>
        <v>-7.9007758802812074</v>
      </c>
      <c r="Z98" s="18">
        <f t="shared" si="220"/>
        <v>4.9162792345380124</v>
      </c>
      <c r="AA98" s="18">
        <f t="shared" si="220"/>
        <v>2.9585554326598817</v>
      </c>
      <c r="AB98" s="18">
        <f t="shared" si="221"/>
        <v>2.8474252269230726</v>
      </c>
      <c r="AD98" s="18">
        <f t="shared" si="222"/>
        <v>3.6070370149239084</v>
      </c>
      <c r="AE98" s="18">
        <f t="shared" si="223"/>
        <v>3.8854282912763161</v>
      </c>
      <c r="AF98" s="18">
        <f t="shared" si="224"/>
        <v>6.2219383345069268</v>
      </c>
      <c r="AH98" t="str">
        <f t="shared" si="257"/>
        <v>54 Textiles, printing and other skilled trades</v>
      </c>
      <c r="AI98" s="18">
        <f t="shared" si="225"/>
        <v>0.25644214304121338</v>
      </c>
      <c r="AJ98" s="18">
        <f t="shared" si="225"/>
        <v>-4.8934308435056746</v>
      </c>
      <c r="AK98" s="18">
        <f t="shared" si="225"/>
        <v>2.2351883215438129</v>
      </c>
      <c r="AL98" s="18">
        <f t="shared" si="225"/>
        <v>2.6244300834451062</v>
      </c>
      <c r="AM98" s="18">
        <f t="shared" si="226"/>
        <v>2.0164029780387338</v>
      </c>
      <c r="AO98" s="18">
        <f t="shared" si="227"/>
        <v>2.4945184445220869</v>
      </c>
      <c r="AP98" s="18">
        <f t="shared" si="228"/>
        <v>3.4380302938950891</v>
      </c>
      <c r="AQ98" s="18">
        <f t="shared" si="229"/>
        <v>5.0955998877060704</v>
      </c>
      <c r="AS98" t="str">
        <f t="shared" si="258"/>
        <v>54 Textiles, printing and other skilled trades</v>
      </c>
      <c r="AT98" s="18">
        <f t="shared" si="230"/>
        <v>0.90931874304536198</v>
      </c>
      <c r="AU98" s="18">
        <f t="shared" si="230"/>
        <v>-5.8380087026242204</v>
      </c>
      <c r="AV98" s="18">
        <f t="shared" si="230"/>
        <v>3.3686689444877738</v>
      </c>
      <c r="AW98" s="18">
        <f t="shared" si="230"/>
        <v>2.3558104356437681</v>
      </c>
      <c r="AX98" s="18">
        <f t="shared" si="231"/>
        <v>2.1372308827753983</v>
      </c>
      <c r="AZ98" s="18">
        <f t="shared" si="232"/>
        <v>2.6923223865004342</v>
      </c>
      <c r="BA98" s="18">
        <f t="shared" si="233"/>
        <v>3.5075223185792703</v>
      </c>
      <c r="BB98" s="18">
        <f t="shared" si="234"/>
        <v>5.2901156020878304</v>
      </c>
      <c r="BD98" t="str">
        <f t="shared" si="259"/>
        <v>54 Textiles, printing and other skilled trades</v>
      </c>
      <c r="BE98" s="18">
        <f t="shared" si="235"/>
        <v>-1.682357392557865</v>
      </c>
      <c r="BF98" s="18">
        <f t="shared" si="235"/>
        <v>-5.0024454143102526</v>
      </c>
      <c r="BG98" s="18">
        <f t="shared" si="235"/>
        <v>2.7011222662857826</v>
      </c>
      <c r="BH98" s="18">
        <f t="shared" si="235"/>
        <v>1.2427882415152691</v>
      </c>
      <c r="BI98" s="18">
        <f t="shared" si="236"/>
        <v>1.2923936338115283</v>
      </c>
      <c r="BK98" s="18">
        <f t="shared" si="237"/>
        <v>1.7265840482590278</v>
      </c>
      <c r="BL98" s="18">
        <f t="shared" si="238"/>
        <v>2.6610987526421326</v>
      </c>
      <c r="BM98" s="18">
        <f t="shared" si="239"/>
        <v>3.9016980954502456</v>
      </c>
      <c r="BO98" t="str">
        <f t="shared" si="260"/>
        <v>54 Textiles, printing and other skilled trades</v>
      </c>
      <c r="BP98" s="18">
        <f t="shared" si="240"/>
        <v>-3.3412565738104805</v>
      </c>
      <c r="BQ98" s="18">
        <f t="shared" si="240"/>
        <v>-10.58047737762714</v>
      </c>
      <c r="BR98" s="18">
        <f t="shared" si="240"/>
        <v>-0.88201442428175181</v>
      </c>
      <c r="BS98" s="18">
        <f t="shared" si="240"/>
        <v>-1.3279394493767693</v>
      </c>
      <c r="BT98" s="18">
        <f t="shared" si="241"/>
        <v>-1.7950133043212468</v>
      </c>
      <c r="BV98" s="18">
        <f t="shared" si="242"/>
        <v>-1.1795211308017417</v>
      </c>
      <c r="BW98" s="18">
        <f t="shared" si="243"/>
        <v>2.0654662800940082</v>
      </c>
      <c r="BX98" s="18">
        <f t="shared" si="244"/>
        <v>1.1994801779039665</v>
      </c>
      <c r="BZ98" t="str">
        <f t="shared" si="261"/>
        <v>54 Textiles, printing and other skilled trades</v>
      </c>
      <c r="CA98" s="18">
        <f t="shared" si="245"/>
        <v>-3.6487202394682838</v>
      </c>
      <c r="CB98" s="18">
        <f t="shared" si="245"/>
        <v>-14.725483696027819</v>
      </c>
      <c r="CC98" s="18">
        <f t="shared" si="245"/>
        <v>2.411086241735183</v>
      </c>
      <c r="CD98" s="18">
        <f t="shared" si="245"/>
        <v>-1.7551918214334661</v>
      </c>
      <c r="CE98" s="18">
        <f t="shared" si="246"/>
        <v>-1.348625952582061</v>
      </c>
      <c r="CG98" s="18">
        <f t="shared" si="247"/>
        <v>-0.38561373887054939</v>
      </c>
      <c r="CH98" s="18">
        <f t="shared" si="248"/>
        <v>2.217083702717737</v>
      </c>
      <c r="CI98" s="18">
        <f t="shared" si="249"/>
        <v>1.9355750314556941</v>
      </c>
      <c r="CK98" t="str">
        <f t="shared" si="262"/>
        <v>54 Textiles, printing and other skilled trades</v>
      </c>
      <c r="CL98" s="18">
        <f t="shared" si="250"/>
        <v>-0.88813225843585863</v>
      </c>
      <c r="CM98" s="18">
        <f t="shared" si="250"/>
        <v>-14.16707028029629</v>
      </c>
      <c r="CN98" s="18">
        <f t="shared" si="250"/>
        <v>-4.8189678764372861</v>
      </c>
      <c r="CO98" s="18">
        <f t="shared" si="250"/>
        <v>-4.6169927084794393</v>
      </c>
      <c r="CP98" s="18">
        <f t="shared" si="251"/>
        <v>-5.3065900423091339</v>
      </c>
      <c r="CR98" s="18">
        <f t="shared" si="252"/>
        <v>-4.6843653411045576</v>
      </c>
      <c r="CS98" s="18">
        <f t="shared" si="253"/>
        <v>1.1643636618318576</v>
      </c>
      <c r="CT98" s="18">
        <f t="shared" si="254"/>
        <v>-2.5712697539988172</v>
      </c>
    </row>
    <row r="99" spans="1:98" x14ac:dyDescent="0.2">
      <c r="A99" t="str">
        <f t="shared" si="209"/>
        <v>61 Caring personal service occupations</v>
      </c>
      <c r="B99" s="18">
        <f t="shared" si="210"/>
        <v>5.9236685241325304</v>
      </c>
      <c r="C99" s="18">
        <f t="shared" si="210"/>
        <v>-0.54138778081485039</v>
      </c>
      <c r="D99" s="18">
        <f t="shared" si="210"/>
        <v>5.8475542510074474</v>
      </c>
      <c r="E99" s="18">
        <f t="shared" si="210"/>
        <v>3.2935722204154638</v>
      </c>
      <c r="F99" s="18">
        <f t="shared" si="211"/>
        <v>3.8391725821284473</v>
      </c>
      <c r="H99" s="18">
        <f t="shared" si="212"/>
        <v>4.137977895287559</v>
      </c>
      <c r="I99" s="18">
        <f t="shared" si="213"/>
        <v>4.0178164106694059</v>
      </c>
      <c r="J99" s="18">
        <f t="shared" si="214"/>
        <v>6.6931336796730356</v>
      </c>
      <c r="L99" t="str">
        <f t="shared" si="255"/>
        <v>61 Caring personal service occupations</v>
      </c>
      <c r="M99" s="18">
        <f t="shared" si="215"/>
        <v>8.5201824783569293</v>
      </c>
      <c r="N99" s="18">
        <f t="shared" si="215"/>
        <v>-1.9187777829570485</v>
      </c>
      <c r="O99" s="18">
        <f t="shared" si="215"/>
        <v>5.7633447666650905</v>
      </c>
      <c r="P99" s="18">
        <f t="shared" si="215"/>
        <v>2.9050055848893086</v>
      </c>
      <c r="Q99" s="18">
        <f t="shared" si="216"/>
        <v>3.4788687918048788</v>
      </c>
      <c r="S99" s="18">
        <f t="shared" si="217"/>
        <v>3.8490973479924362</v>
      </c>
      <c r="T99" s="18">
        <f t="shared" si="218"/>
        <v>4.205399141402455</v>
      </c>
      <c r="U99" s="18">
        <f t="shared" si="219"/>
        <v>6.6241535407722818</v>
      </c>
      <c r="W99" t="str">
        <f t="shared" si="256"/>
        <v>61 Caring personal service occupations</v>
      </c>
      <c r="X99" s="18">
        <f t="shared" si="220"/>
        <v>5.2948567066896546</v>
      </c>
      <c r="Y99" s="18">
        <f t="shared" si="220"/>
        <v>-7.603991926288078</v>
      </c>
      <c r="Z99" s="18">
        <f t="shared" si="220"/>
        <v>3.2475178897254819</v>
      </c>
      <c r="AA99" s="18">
        <f t="shared" si="220"/>
        <v>1.7409680840666963</v>
      </c>
      <c r="AB99" s="18">
        <f t="shared" si="221"/>
        <v>1.5957691954693098</v>
      </c>
      <c r="AD99" s="18">
        <f t="shared" si="222"/>
        <v>2.2406928182123753</v>
      </c>
      <c r="AE99" s="18">
        <f t="shared" si="223"/>
        <v>3.9427677685449858</v>
      </c>
      <c r="AF99" s="18">
        <f t="shared" si="224"/>
        <v>5.3342381825696394</v>
      </c>
      <c r="AH99" t="str">
        <f t="shared" si="257"/>
        <v>61 Caring personal service occupations</v>
      </c>
      <c r="AI99" s="18">
        <f t="shared" si="225"/>
        <v>1.7662446898233819</v>
      </c>
      <c r="AJ99" s="18">
        <f t="shared" si="225"/>
        <v>-6.0637747720009187</v>
      </c>
      <c r="AK99" s="18">
        <f t="shared" si="225"/>
        <v>4.669527534602036E-2</v>
      </c>
      <c r="AL99" s="18">
        <f t="shared" si="225"/>
        <v>0.49312709223228168</v>
      </c>
      <c r="AM99" s="18">
        <f t="shared" si="226"/>
        <v>-6.8903437319955962E-2</v>
      </c>
      <c r="AO99" s="18">
        <f t="shared" si="227"/>
        <v>0.34409558182739719</v>
      </c>
      <c r="AP99" s="18">
        <f t="shared" si="228"/>
        <v>3.1274505358168891</v>
      </c>
      <c r="AQ99" s="18">
        <f t="shared" si="229"/>
        <v>3.353013788462289</v>
      </c>
      <c r="AS99" t="str">
        <f t="shared" si="258"/>
        <v>61 Caring personal service occupations</v>
      </c>
      <c r="AT99" s="18">
        <f t="shared" si="230"/>
        <v>3.5321324975534862</v>
      </c>
      <c r="AU99" s="18">
        <f t="shared" si="230"/>
        <v>-4.8789210155918639</v>
      </c>
      <c r="AV99" s="18">
        <f t="shared" si="230"/>
        <v>7.6749788717034306E-2</v>
      </c>
      <c r="AW99" s="18">
        <f t="shared" si="230"/>
        <v>0.38563507758826443</v>
      </c>
      <c r="AX99" s="18">
        <f t="shared" si="231"/>
        <v>-4.8077386277345369E-2</v>
      </c>
      <c r="AZ99" s="18">
        <f t="shared" si="232"/>
        <v>0.28256752973638832</v>
      </c>
      <c r="BA99" s="18">
        <f t="shared" si="233"/>
        <v>3.1660800649564003</v>
      </c>
      <c r="BB99" s="18">
        <f t="shared" si="234"/>
        <v>3.3500665581636335</v>
      </c>
      <c r="BD99" t="str">
        <f t="shared" si="259"/>
        <v>61 Caring personal service occupations</v>
      </c>
      <c r="BE99" s="18">
        <f t="shared" si="235"/>
        <v>2.1326024552423606</v>
      </c>
      <c r="BF99" s="18">
        <f t="shared" si="235"/>
        <v>-1.0187366973677836</v>
      </c>
      <c r="BG99" s="18">
        <f t="shared" si="235"/>
        <v>0.63349532410481579</v>
      </c>
      <c r="BH99" s="18">
        <f t="shared" si="235"/>
        <v>1.2378260986661394</v>
      </c>
      <c r="BI99" s="18">
        <f t="shared" si="236"/>
        <v>0.90632001035360066</v>
      </c>
      <c r="BK99" s="18">
        <f t="shared" si="237"/>
        <v>1.0359803389478728</v>
      </c>
      <c r="BL99" s="18">
        <f t="shared" si="238"/>
        <v>3.2127991459576677</v>
      </c>
      <c r="BM99" s="18">
        <f t="shared" si="239"/>
        <v>3.8960945404379776</v>
      </c>
      <c r="BO99" t="str">
        <f t="shared" si="260"/>
        <v>61 Caring personal service occupations</v>
      </c>
      <c r="BP99" s="18">
        <f t="shared" si="240"/>
        <v>-1.2438077118262392</v>
      </c>
      <c r="BQ99" s="18">
        <f t="shared" si="240"/>
        <v>-9.6326828272475957</v>
      </c>
      <c r="BR99" s="18">
        <f t="shared" si="240"/>
        <v>-0.97000486928513485</v>
      </c>
      <c r="BS99" s="18">
        <f t="shared" si="240"/>
        <v>-2.1627919488816039</v>
      </c>
      <c r="BT99" s="18">
        <f t="shared" si="241"/>
        <v>-2.2778855484332228</v>
      </c>
      <c r="BV99" s="18">
        <f t="shared" si="242"/>
        <v>-1.7668011691810426</v>
      </c>
      <c r="BW99" s="18">
        <f t="shared" si="243"/>
        <v>2.3486710081886519</v>
      </c>
      <c r="BX99" s="18">
        <f t="shared" si="244"/>
        <v>1.1205505602321919</v>
      </c>
      <c r="BZ99" t="str">
        <f t="shared" si="261"/>
        <v>61 Caring personal service occupations</v>
      </c>
      <c r="CA99" s="18">
        <f t="shared" si="245"/>
        <v>-10.984128518071479</v>
      </c>
      <c r="CB99" s="18">
        <f t="shared" si="245"/>
        <v>-20.7736332920202</v>
      </c>
      <c r="CC99" s="18">
        <f t="shared" si="245"/>
        <v>-4.8970801856486057</v>
      </c>
      <c r="CD99" s="18">
        <f t="shared" si="245"/>
        <v>-1.8402483231356848</v>
      </c>
      <c r="CE99" s="18">
        <f t="shared" si="246"/>
        <v>-4.0989540212956976</v>
      </c>
      <c r="CG99" s="18">
        <f t="shared" si="247"/>
        <v>-2.8699562705408854</v>
      </c>
      <c r="CH99" s="18">
        <f t="shared" si="248"/>
        <v>1.4942163843748579</v>
      </c>
      <c r="CI99" s="18">
        <f t="shared" si="249"/>
        <v>-0.734820674770853</v>
      </c>
      <c r="CK99" t="str">
        <f t="shared" si="262"/>
        <v>61 Caring personal service occupations</v>
      </c>
      <c r="CL99" s="18">
        <f t="shared" si="250"/>
        <v>-3.982103536460968</v>
      </c>
      <c r="CM99" s="18">
        <f t="shared" si="250"/>
        <v>-3.7499309363112299</v>
      </c>
      <c r="CN99" s="18">
        <f t="shared" si="250"/>
        <v>4.2521093658672626</v>
      </c>
      <c r="CO99" s="18">
        <f t="shared" si="250"/>
        <v>2.2993284102513112</v>
      </c>
      <c r="CP99" s="18">
        <f t="shared" si="251"/>
        <v>2.5143283538008099</v>
      </c>
      <c r="CR99" s="18">
        <f t="shared" si="252"/>
        <v>2.9461569427702949</v>
      </c>
      <c r="CS99" s="18">
        <f t="shared" si="253"/>
        <v>1.9653628335068563</v>
      </c>
      <c r="CT99" s="18">
        <f t="shared" si="254"/>
        <v>4.3161137649573966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10.850206466875889</v>
      </c>
      <c r="C100" s="18">
        <f t="shared" si="210"/>
        <v>3.183669390380639</v>
      </c>
      <c r="D100" s="18">
        <f t="shared" si="210"/>
        <v>2.7096217149825907</v>
      </c>
      <c r="E100" s="18">
        <f t="shared" si="210"/>
        <v>2.6170654886824574</v>
      </c>
      <c r="F100" s="18">
        <f t="shared" si="211"/>
        <v>2.6813117122439278</v>
      </c>
      <c r="H100" s="18">
        <f t="shared" si="212"/>
        <v>2.647908293007939</v>
      </c>
      <c r="I100" s="18">
        <f t="shared" si="213"/>
        <v>3.6101652364548986</v>
      </c>
      <c r="J100" s="18">
        <f t="shared" si="214"/>
        <v>5.3401193895092902</v>
      </c>
      <c r="L100" t="str">
        <f t="shared" si="255"/>
        <v>62 Leisure, travel and related personal service occupations</v>
      </c>
      <c r="M100" s="18">
        <f t="shared" si="215"/>
        <v>6.9360744470047031</v>
      </c>
      <c r="N100" s="18">
        <f t="shared" si="215"/>
        <v>-5.4233473720948666</v>
      </c>
      <c r="O100" s="18">
        <f t="shared" si="215"/>
        <v>1.9059546552060436</v>
      </c>
      <c r="P100" s="18">
        <f t="shared" si="215"/>
        <v>2.6316558730888007</v>
      </c>
      <c r="Q100" s="18">
        <f t="shared" si="216"/>
        <v>1.8825237007575435</v>
      </c>
      <c r="S100" s="18">
        <f t="shared" si="217"/>
        <v>2.3891830632000399</v>
      </c>
      <c r="T100" s="18">
        <f t="shared" si="218"/>
        <v>3.4746582580037266</v>
      </c>
      <c r="U100" s="18">
        <f t="shared" si="219"/>
        <v>5.0512270573902951</v>
      </c>
      <c r="W100" t="str">
        <f t="shared" si="256"/>
        <v>62 Leisure, travel and related personal service occupations</v>
      </c>
      <c r="X100" s="18">
        <f t="shared" si="220"/>
        <v>6.3714544470280465</v>
      </c>
      <c r="Y100" s="18">
        <f t="shared" si="220"/>
        <v>-10.873099029775124</v>
      </c>
      <c r="Z100" s="18">
        <f t="shared" si="220"/>
        <v>2.9160671029712759</v>
      </c>
      <c r="AA100" s="18">
        <f t="shared" si="220"/>
        <v>3.1728282673514796</v>
      </c>
      <c r="AB100" s="18">
        <f t="shared" si="221"/>
        <v>2.1538830455893887</v>
      </c>
      <c r="AD100" s="18">
        <f t="shared" si="222"/>
        <v>3.087170115462734</v>
      </c>
      <c r="AE100" s="18">
        <f t="shared" si="223"/>
        <v>3.8931189939481747</v>
      </c>
      <c r="AF100" s="18">
        <f t="shared" si="224"/>
        <v>5.8651859372186976</v>
      </c>
      <c r="AH100" t="str">
        <f t="shared" si="257"/>
        <v>62 Leisure, travel and related personal service occupations</v>
      </c>
      <c r="AI100" s="18">
        <f t="shared" si="225"/>
        <v>5.4264053396155587</v>
      </c>
      <c r="AJ100" s="18">
        <f t="shared" si="225"/>
        <v>-9.1795798564749056</v>
      </c>
      <c r="AK100" s="18">
        <f t="shared" si="225"/>
        <v>0.71394433146270142</v>
      </c>
      <c r="AL100" s="18">
        <f t="shared" si="225"/>
        <v>2.7698403880482392</v>
      </c>
      <c r="AM100" s="18">
        <f t="shared" si="226"/>
        <v>1.3369950415233145</v>
      </c>
      <c r="AO100" s="18">
        <f t="shared" si="227"/>
        <v>2.079920459950757</v>
      </c>
      <c r="AP100" s="18">
        <f t="shared" si="228"/>
        <v>3.5608602749940266</v>
      </c>
      <c r="AQ100" s="18">
        <f t="shared" si="229"/>
        <v>4.908641705500183</v>
      </c>
      <c r="AS100" t="str">
        <f t="shared" si="258"/>
        <v>62 Leisure, travel and related personal service occupations</v>
      </c>
      <c r="AT100" s="18">
        <f t="shared" si="230"/>
        <v>5.9531024049326753</v>
      </c>
      <c r="AU100" s="18">
        <f t="shared" si="230"/>
        <v>-2.5361270648213918</v>
      </c>
      <c r="AV100" s="18">
        <f t="shared" si="230"/>
        <v>1.3314123057072136</v>
      </c>
      <c r="AW100" s="18">
        <f t="shared" si="230"/>
        <v>3.3674138127446573</v>
      </c>
      <c r="AX100" s="18">
        <f t="shared" si="231"/>
        <v>2.349927792953066</v>
      </c>
      <c r="AZ100" s="18">
        <f t="shared" si="232"/>
        <v>2.6842413908600982</v>
      </c>
      <c r="BA100" s="18">
        <f t="shared" si="233"/>
        <v>3.7883863771168702</v>
      </c>
      <c r="BB100" s="18">
        <f t="shared" si="234"/>
        <v>5.5066719115866247</v>
      </c>
      <c r="BD100" t="str">
        <f t="shared" si="259"/>
        <v>62 Leisure, travel and related personal service occupations</v>
      </c>
      <c r="BE100" s="18">
        <f t="shared" si="235"/>
        <v>-0.99841836353028457</v>
      </c>
      <c r="BF100" s="18">
        <f t="shared" si="235"/>
        <v>-3.215108018900148</v>
      </c>
      <c r="BG100" s="18">
        <f t="shared" si="235"/>
        <v>-2.3652817918743518</v>
      </c>
      <c r="BH100" s="18">
        <f t="shared" si="235"/>
        <v>-1.0535130062121145</v>
      </c>
      <c r="BI100" s="18">
        <f t="shared" si="236"/>
        <v>-1.6012578150776613</v>
      </c>
      <c r="BK100" s="18">
        <f t="shared" si="237"/>
        <v>-1.4927159140793456</v>
      </c>
      <c r="BL100" s="18">
        <f t="shared" si="238"/>
        <v>2.2653500237985069</v>
      </c>
      <c r="BM100" s="18">
        <f t="shared" si="239"/>
        <v>1.2082304837469193</v>
      </c>
      <c r="BO100" t="str">
        <f t="shared" si="260"/>
        <v>62 Leisure, travel and related personal service occupations</v>
      </c>
      <c r="BP100" s="18">
        <f t="shared" si="240"/>
        <v>-1.5784293226378088</v>
      </c>
      <c r="BQ100" s="18">
        <f t="shared" si="240"/>
        <v>-10.365218452140191</v>
      </c>
      <c r="BR100" s="18">
        <f t="shared" si="240"/>
        <v>-3.2675825560995908</v>
      </c>
      <c r="BS100" s="18">
        <f t="shared" si="240"/>
        <v>-1.919323723719335</v>
      </c>
      <c r="BT100" s="18">
        <f t="shared" si="241"/>
        <v>-2.8907263997773769</v>
      </c>
      <c r="BV100" s="18">
        <f t="shared" si="242"/>
        <v>-2.3708185114034608</v>
      </c>
      <c r="BW100" s="18">
        <f t="shared" si="243"/>
        <v>2.0873539637842775</v>
      </c>
      <c r="BX100" s="18">
        <f t="shared" si="244"/>
        <v>0.39554731273954147</v>
      </c>
      <c r="BZ100" t="str">
        <f t="shared" si="261"/>
        <v>62 Leisure, travel and related personal service occupations</v>
      </c>
      <c r="CA100" s="18">
        <f t="shared" si="245"/>
        <v>0.6374735761495387</v>
      </c>
      <c r="CB100" s="18">
        <f t="shared" si="245"/>
        <v>-19.270966535500822</v>
      </c>
      <c r="CC100" s="18">
        <f t="shared" si="245"/>
        <v>-1.8713762119797472</v>
      </c>
      <c r="CD100" s="18">
        <f t="shared" si="245"/>
        <v>-3.2420420879049172</v>
      </c>
      <c r="CE100" s="18">
        <f t="shared" si="246"/>
        <v>-3.9096661979368452</v>
      </c>
      <c r="CG100" s="18">
        <f t="shared" si="247"/>
        <v>-2.7872940590294659</v>
      </c>
      <c r="CH100" s="18">
        <f t="shared" si="248"/>
        <v>2.0046984638043774</v>
      </c>
      <c r="CI100" s="18">
        <f t="shared" si="249"/>
        <v>8.0079469178651053E-3</v>
      </c>
      <c r="CK100" t="str">
        <f t="shared" si="262"/>
        <v>62 Leisure, travel and related personal service occupations</v>
      </c>
      <c r="CL100" s="18">
        <f t="shared" si="250"/>
        <v>0.83621974119774123</v>
      </c>
      <c r="CM100" s="18">
        <f t="shared" si="250"/>
        <v>-15.135093109463437</v>
      </c>
      <c r="CN100" s="18">
        <f t="shared" si="250"/>
        <v>-6.6643450826676336</v>
      </c>
      <c r="CO100" s="18">
        <f t="shared" si="250"/>
        <v>-2.0441016991492478</v>
      </c>
      <c r="CP100" s="18">
        <f t="shared" si="251"/>
        <v>-4.3732277589425994</v>
      </c>
      <c r="CR100" s="18">
        <f t="shared" si="252"/>
        <v>-3.60905142112804</v>
      </c>
      <c r="CS100" s="18">
        <f t="shared" si="253"/>
        <v>1.2242792762120924</v>
      </c>
      <c r="CT100" s="18">
        <f t="shared" si="254"/>
        <v>-1.6730335229773963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-0.43447683691535399</v>
      </c>
      <c r="C101" s="18">
        <f t="shared" si="210"/>
        <v>11.396708193407058</v>
      </c>
      <c r="D101" s="18">
        <f t="shared" si="210"/>
        <v>-0.57706266436312603</v>
      </c>
      <c r="E101" s="18">
        <f t="shared" si="210"/>
        <v>3.2259870475133567</v>
      </c>
      <c r="F101" s="18">
        <f t="shared" si="211"/>
        <v>2.5090560401727746</v>
      </c>
      <c r="H101" s="18">
        <f t="shared" si="212"/>
        <v>1.9424091376810448</v>
      </c>
      <c r="I101" s="18">
        <f t="shared" si="213"/>
        <v>3.2207780245645301</v>
      </c>
      <c r="J101" s="18">
        <f t="shared" si="214"/>
        <v>4.528923779715921</v>
      </c>
      <c r="L101" t="str">
        <f t="shared" si="255"/>
        <v>63 Community and civil enforcement occupations</v>
      </c>
      <c r="M101" s="18">
        <f t="shared" si="215"/>
        <v>-0.28535016943590508</v>
      </c>
      <c r="N101" s="18">
        <f t="shared" si="215"/>
        <v>43.293155000602582</v>
      </c>
      <c r="O101" s="18">
        <f t="shared" si="215"/>
        <v>-3.9642911723761665</v>
      </c>
      <c r="P101" s="18">
        <f t="shared" si="215"/>
        <v>3.9583368889053006</v>
      </c>
      <c r="Q101" s="18">
        <f t="shared" si="216"/>
        <v>3.4692736664256429</v>
      </c>
      <c r="S101" s="18">
        <f t="shared" si="217"/>
        <v>1.247380877913451</v>
      </c>
      <c r="T101" s="18">
        <f t="shared" si="218"/>
        <v>2.8158332911869977</v>
      </c>
      <c r="U101" s="18">
        <f t="shared" si="219"/>
        <v>3.6859191684283088</v>
      </c>
      <c r="W101" t="str">
        <f t="shared" si="256"/>
        <v>63 Community and civil enforcement occupations</v>
      </c>
      <c r="X101" s="18">
        <f t="shared" si="220"/>
        <v>2.161345331738751</v>
      </c>
      <c r="Y101" s="18">
        <f t="shared" si="220"/>
        <v>5.6370785326373518</v>
      </c>
      <c r="Z101" s="18">
        <f t="shared" si="220"/>
        <v>0.93367934593646673</v>
      </c>
      <c r="AA101" s="18">
        <f t="shared" si="220"/>
        <v>2.0879223305751315</v>
      </c>
      <c r="AB101" s="18">
        <f t="shared" si="221"/>
        <v>1.9433227556169497</v>
      </c>
      <c r="AD101" s="18">
        <f t="shared" si="222"/>
        <v>1.7017154596105977</v>
      </c>
      <c r="AE101" s="18">
        <f t="shared" si="223"/>
        <v>3.6254199728547931</v>
      </c>
      <c r="AF101" s="18">
        <f t="shared" si="224"/>
        <v>4.708736877927322</v>
      </c>
      <c r="AH101" t="str">
        <f t="shared" si="257"/>
        <v>63 Community and civil enforcement occupations</v>
      </c>
      <c r="AI101" s="18">
        <f t="shared" si="225"/>
        <v>0.12337069999572847</v>
      </c>
      <c r="AJ101" s="18">
        <f t="shared" si="225"/>
        <v>24.652216851780206</v>
      </c>
      <c r="AK101" s="18">
        <f t="shared" si="225"/>
        <v>-4.6820990581789683</v>
      </c>
      <c r="AL101" s="18">
        <f t="shared" si="225"/>
        <v>1.8627730801032305</v>
      </c>
      <c r="AM101" s="18">
        <f t="shared" si="226"/>
        <v>1.0375848883706462</v>
      </c>
      <c r="AO101" s="18">
        <f t="shared" si="227"/>
        <v>-0.36731826735935114</v>
      </c>
      <c r="AP101" s="18">
        <f t="shared" si="228"/>
        <v>2.771792406010154</v>
      </c>
      <c r="AQ101" s="18">
        <f t="shared" si="229"/>
        <v>2.5234758546877289</v>
      </c>
      <c r="AS101" t="str">
        <f t="shared" si="258"/>
        <v>63 Community and civil enforcement occupations</v>
      </c>
      <c r="AT101" s="18">
        <f t="shared" si="230"/>
        <v>-2.4139936565055975</v>
      </c>
      <c r="AU101" s="18">
        <f t="shared" si="230"/>
        <v>20.804885696226052</v>
      </c>
      <c r="AV101" s="18">
        <f t="shared" si="230"/>
        <v>-6.2518141892664136</v>
      </c>
      <c r="AW101" s="18">
        <f t="shared" si="230"/>
        <v>0.69176529502783524</v>
      </c>
      <c r="AX101" s="18">
        <f t="shared" si="231"/>
        <v>-0.40445774830289993</v>
      </c>
      <c r="AZ101" s="18">
        <f t="shared" si="232"/>
        <v>-1.6781004050118176</v>
      </c>
      <c r="BA101" s="18">
        <f t="shared" si="233"/>
        <v>2.5472652121491635</v>
      </c>
      <c r="BB101" s="18">
        <f t="shared" si="234"/>
        <v>1.4124625293957749</v>
      </c>
      <c r="BD101" t="str">
        <f t="shared" si="259"/>
        <v>63 Community and civil enforcement occupations</v>
      </c>
      <c r="BE101" s="18">
        <f t="shared" si="235"/>
        <v>-9.8179300852907723</v>
      </c>
      <c r="BF101" s="18">
        <f t="shared" si="235"/>
        <v>47.743700773923912</v>
      </c>
      <c r="BG101" s="18">
        <f t="shared" si="235"/>
        <v>-8.7372051350981472</v>
      </c>
      <c r="BH101" s="18">
        <f t="shared" si="235"/>
        <v>1.0613287122027915</v>
      </c>
      <c r="BI101" s="18">
        <f t="shared" si="236"/>
        <v>0.24246548700406212</v>
      </c>
      <c r="BK101" s="18">
        <f t="shared" si="237"/>
        <v>-2.3164897739110124</v>
      </c>
      <c r="BL101" s="18">
        <f t="shared" si="238"/>
        <v>1.570953132687114</v>
      </c>
      <c r="BM101" s="18">
        <f t="shared" si="239"/>
        <v>-0.22349857892769442</v>
      </c>
      <c r="BO101" t="str">
        <f t="shared" si="260"/>
        <v>63 Community and civil enforcement occupations</v>
      </c>
      <c r="BP101" s="18">
        <f t="shared" si="240"/>
        <v>-3.2971642148389324</v>
      </c>
      <c r="BQ101" s="18">
        <f t="shared" si="240"/>
        <v>16.411740417404719</v>
      </c>
      <c r="BR101" s="18">
        <f t="shared" si="240"/>
        <v>-6.7245941893305243</v>
      </c>
      <c r="BS101" s="18">
        <f t="shared" si="240"/>
        <v>-0.35952571256067101</v>
      </c>
      <c r="BT101" s="18">
        <f t="shared" si="241"/>
        <v>-1.4402941444091821</v>
      </c>
      <c r="BV101" s="18">
        <f t="shared" si="242"/>
        <v>-2.5280682707791713</v>
      </c>
      <c r="BW101" s="18">
        <f t="shared" si="243"/>
        <v>1.7794682668568873</v>
      </c>
      <c r="BX101" s="18">
        <f t="shared" si="244"/>
        <v>-0.10782581558875792</v>
      </c>
      <c r="BZ101" t="str">
        <f t="shared" si="261"/>
        <v>63 Community and civil enforcement occupations</v>
      </c>
      <c r="CA101" s="18">
        <f t="shared" si="245"/>
        <v>-3.8808834879949794</v>
      </c>
      <c r="CB101" s="18">
        <f t="shared" si="245"/>
        <v>13.722015491540906</v>
      </c>
      <c r="CC101" s="18">
        <f t="shared" si="245"/>
        <v>-5.1219989063170264</v>
      </c>
      <c r="CD101" s="18">
        <f t="shared" si="245"/>
        <v>-1.7754860279681872</v>
      </c>
      <c r="CE101" s="18">
        <f t="shared" si="246"/>
        <v>-1.9399881098765115</v>
      </c>
      <c r="CG101" s="18">
        <f t="shared" si="247"/>
        <v>-2.9039041166282087</v>
      </c>
      <c r="CH101" s="18">
        <f t="shared" si="248"/>
        <v>1.7897082663135944</v>
      </c>
      <c r="CI101" s="18">
        <f t="shared" si="249"/>
        <v>-0.35839084846989167</v>
      </c>
      <c r="CK101" t="str">
        <f t="shared" si="262"/>
        <v>63 Community and civil enforcement occupations</v>
      </c>
      <c r="CL101" s="18">
        <f t="shared" si="250"/>
        <v>-6.084167050390576</v>
      </c>
      <c r="CM101" s="18">
        <f t="shared" si="250"/>
        <v>30.796116107024641</v>
      </c>
      <c r="CN101" s="18">
        <f t="shared" si="250"/>
        <v>-14.962484896094008</v>
      </c>
      <c r="CO101" s="18">
        <f t="shared" si="250"/>
        <v>-3.4972665912337275</v>
      </c>
      <c r="CP101" s="18">
        <f t="shared" si="251"/>
        <v>-5.4573573335339081</v>
      </c>
      <c r="CR101" s="18">
        <f t="shared" si="252"/>
        <v>-7.4812129896162034</v>
      </c>
      <c r="CS101" s="18">
        <f t="shared" si="253"/>
        <v>0.67850685568484614</v>
      </c>
      <c r="CT101" s="18">
        <f t="shared" si="254"/>
        <v>-5.6455710527491991</v>
      </c>
    </row>
    <row r="102" spans="1:98" x14ac:dyDescent="0.2">
      <c r="A102" t="str">
        <f t="shared" si="209"/>
        <v>71 Sales occupations</v>
      </c>
      <c r="B102" s="18">
        <f t="shared" si="210"/>
        <v>4.1882336757725458</v>
      </c>
      <c r="C102" s="18">
        <f t="shared" si="210"/>
        <v>-8.7301115258459063</v>
      </c>
      <c r="D102" s="18">
        <f t="shared" si="210"/>
        <v>2.5486407414602175</v>
      </c>
      <c r="E102" s="18">
        <f t="shared" si="210"/>
        <v>2.61831997917501</v>
      </c>
      <c r="F102" s="18">
        <f t="shared" si="211"/>
        <v>1.8477945385627415</v>
      </c>
      <c r="H102" s="18">
        <f t="shared" si="212"/>
        <v>2.5950883076025333</v>
      </c>
      <c r="I102" s="18">
        <f t="shared" si="213"/>
        <v>3.1417168126276929</v>
      </c>
      <c r="J102" s="18">
        <f t="shared" si="214"/>
        <v>4.9326518414744891</v>
      </c>
      <c r="L102" t="str">
        <f t="shared" si="255"/>
        <v>71 Sales occupations</v>
      </c>
      <c r="M102" s="18">
        <f t="shared" si="215"/>
        <v>5.3205426346192741</v>
      </c>
      <c r="N102" s="18">
        <f t="shared" si="215"/>
        <v>9.6428942134310081</v>
      </c>
      <c r="O102" s="18">
        <f t="shared" si="215"/>
        <v>3.7535064787993733</v>
      </c>
      <c r="P102" s="18">
        <f t="shared" si="215"/>
        <v>3.6458789577975104</v>
      </c>
      <c r="Q102" s="18">
        <f t="shared" si="216"/>
        <v>4.0446311032994009</v>
      </c>
      <c r="S102" s="18">
        <f t="shared" si="217"/>
        <v>3.681742387276965</v>
      </c>
      <c r="T102" s="18">
        <f t="shared" si="218"/>
        <v>3.4010036429192647</v>
      </c>
      <c r="U102" s="18">
        <f t="shared" si="219"/>
        <v>5.9257354115175076</v>
      </c>
      <c r="W102" t="str">
        <f t="shared" si="256"/>
        <v>71 Sales occupations</v>
      </c>
      <c r="X102" s="18">
        <f t="shared" si="220"/>
        <v>3.4998199042483247</v>
      </c>
      <c r="Y102" s="18">
        <f t="shared" si="220"/>
        <v>2.5557523120502301</v>
      </c>
      <c r="Z102" s="18">
        <f t="shared" si="220"/>
        <v>2.0094109689535955</v>
      </c>
      <c r="AA102" s="18">
        <f t="shared" si="220"/>
        <v>2.3592423704703602</v>
      </c>
      <c r="AB102" s="18">
        <f t="shared" si="221"/>
        <v>2.2620490865319587</v>
      </c>
      <c r="AD102" s="18">
        <f t="shared" si="222"/>
        <v>2.2424988046310323</v>
      </c>
      <c r="AE102" s="18">
        <f t="shared" si="223"/>
        <v>3.3140271698456791</v>
      </c>
      <c r="AF102" s="18">
        <f t="shared" si="224"/>
        <v>4.817660543566582</v>
      </c>
      <c r="AH102" t="str">
        <f t="shared" si="257"/>
        <v>71 Sales occupations</v>
      </c>
      <c r="AI102" s="18">
        <f t="shared" si="225"/>
        <v>1.8161842592570476</v>
      </c>
      <c r="AJ102" s="18">
        <f t="shared" si="225"/>
        <v>2.6634975791988147</v>
      </c>
      <c r="AK102" s="18">
        <f t="shared" si="225"/>
        <v>0.80438999077911966</v>
      </c>
      <c r="AL102" s="18">
        <f t="shared" si="225"/>
        <v>1.8836973735404605</v>
      </c>
      <c r="AM102" s="18">
        <f t="shared" si="226"/>
        <v>1.5935803769216328</v>
      </c>
      <c r="AO102" s="18">
        <f t="shared" si="227"/>
        <v>1.5226503084012188</v>
      </c>
      <c r="AP102" s="18">
        <f t="shared" si="228"/>
        <v>3.0988198692438074</v>
      </c>
      <c r="AQ102" s="18">
        <f t="shared" si="229"/>
        <v>4.1298297502080139</v>
      </c>
      <c r="AS102" t="str">
        <f t="shared" si="258"/>
        <v>71 Sales occupations</v>
      </c>
      <c r="AT102" s="18">
        <f t="shared" si="230"/>
        <v>1.1026654534707969</v>
      </c>
      <c r="AU102" s="18">
        <f t="shared" si="230"/>
        <v>1.5475756549544029</v>
      </c>
      <c r="AV102" s="18">
        <f t="shared" si="230"/>
        <v>0.24247734101550122</v>
      </c>
      <c r="AW102" s="18">
        <f t="shared" si="230"/>
        <v>1.8124386154291461</v>
      </c>
      <c r="AX102" s="18">
        <f t="shared" si="231"/>
        <v>1.3027084853873161</v>
      </c>
      <c r="AZ102" s="18">
        <f t="shared" si="232"/>
        <v>1.2864050173699404</v>
      </c>
      <c r="BA102" s="18">
        <f t="shared" si="233"/>
        <v>2.6940096093176047</v>
      </c>
      <c r="BB102" s="18">
        <f t="shared" si="234"/>
        <v>3.6061593548540438</v>
      </c>
      <c r="BD102" t="str">
        <f t="shared" si="259"/>
        <v>71 Sales occupations</v>
      </c>
      <c r="BE102" s="18">
        <f t="shared" si="235"/>
        <v>-0.46662055119262025</v>
      </c>
      <c r="BF102" s="18">
        <f t="shared" si="235"/>
        <v>9.8669849949067903</v>
      </c>
      <c r="BG102" s="18">
        <f t="shared" si="235"/>
        <v>-0.10846123338790203</v>
      </c>
      <c r="BH102" s="18">
        <f t="shared" si="235"/>
        <v>0.38457925083652533</v>
      </c>
      <c r="BI102" s="18">
        <f t="shared" si="236"/>
        <v>0.79727632738955112</v>
      </c>
      <c r="BK102" s="18">
        <f t="shared" si="237"/>
        <v>0.21996262214103446</v>
      </c>
      <c r="BL102" s="18">
        <f t="shared" si="238"/>
        <v>2.4819032146976339</v>
      </c>
      <c r="BM102" s="18">
        <f t="shared" si="239"/>
        <v>2.6386975742698437</v>
      </c>
      <c r="BO102" t="str">
        <f t="shared" si="260"/>
        <v>71 Sales occupations</v>
      </c>
      <c r="BP102" s="18">
        <f t="shared" si="240"/>
        <v>-1.5917532345583907</v>
      </c>
      <c r="BQ102" s="18">
        <f t="shared" si="240"/>
        <v>-4.2663525339908031</v>
      </c>
      <c r="BR102" s="18">
        <f t="shared" si="240"/>
        <v>-0.94691352521378835</v>
      </c>
      <c r="BS102" s="18">
        <f t="shared" si="240"/>
        <v>-1.8686537714763585</v>
      </c>
      <c r="BT102" s="18">
        <f t="shared" si="241"/>
        <v>-1.7335787530124103</v>
      </c>
      <c r="BV102" s="18">
        <f t="shared" si="242"/>
        <v>-1.5623640157954477</v>
      </c>
      <c r="BW102" s="18">
        <f t="shared" si="243"/>
        <v>2.1869389386721894</v>
      </c>
      <c r="BX102" s="18">
        <f t="shared" si="244"/>
        <v>1.0692417911384977</v>
      </c>
      <c r="BZ102" t="str">
        <f t="shared" si="261"/>
        <v>71 Sales occupations</v>
      </c>
      <c r="CA102" s="18">
        <f t="shared" si="245"/>
        <v>-0.78060010177412043</v>
      </c>
      <c r="CB102" s="18">
        <f t="shared" si="245"/>
        <v>-11.983898670361359</v>
      </c>
      <c r="CC102" s="18">
        <f t="shared" si="245"/>
        <v>-2.5040627277977956</v>
      </c>
      <c r="CD102" s="18">
        <f t="shared" si="245"/>
        <v>-8.1524306042414896</v>
      </c>
      <c r="CE102" s="18">
        <f t="shared" si="246"/>
        <v>-6.6722678893722858</v>
      </c>
      <c r="CG102" s="18">
        <f t="shared" si="247"/>
        <v>-6.3069698492877135</v>
      </c>
      <c r="CH102" s="18">
        <f t="shared" si="248"/>
        <v>1.4628683325759839</v>
      </c>
      <c r="CI102" s="18">
        <f t="shared" si="249"/>
        <v>-3.1392206051699789</v>
      </c>
      <c r="CK102" t="str">
        <f t="shared" si="262"/>
        <v>71 Sales occupations</v>
      </c>
      <c r="CL102" s="18">
        <f t="shared" si="250"/>
        <v>0.56684110667377663</v>
      </c>
      <c r="CM102" s="18">
        <f t="shared" si="250"/>
        <v>-10.651366204633161</v>
      </c>
      <c r="CN102" s="18">
        <f t="shared" si="250"/>
        <v>-2.124432324226766</v>
      </c>
      <c r="CO102" s="18">
        <f t="shared" si="250"/>
        <v>-1.8222130099836642</v>
      </c>
      <c r="CP102" s="18">
        <f t="shared" si="251"/>
        <v>-2.4927325978985504</v>
      </c>
      <c r="CR102" s="18">
        <f t="shared" si="252"/>
        <v>-1.9230563271501189</v>
      </c>
      <c r="CS102" s="18">
        <f t="shared" si="253"/>
        <v>1.269392251679502</v>
      </c>
      <c r="CT102" s="18">
        <f t="shared" si="254"/>
        <v>-0.30224163615588662</v>
      </c>
    </row>
    <row r="103" spans="1:98" x14ac:dyDescent="0.2">
      <c r="A103" t="str">
        <f t="shared" si="209"/>
        <v>72 Customer service occupations</v>
      </c>
      <c r="B103" s="18">
        <f t="shared" si="210"/>
        <v>3.7421323282893937</v>
      </c>
      <c r="C103" s="18">
        <f t="shared" si="210"/>
        <v>16.117534771072673</v>
      </c>
      <c r="D103" s="18">
        <f t="shared" si="210"/>
        <v>6.2524308548393748</v>
      </c>
      <c r="E103" s="18">
        <f t="shared" si="210"/>
        <v>2.9267263041309777</v>
      </c>
      <c r="F103" s="18">
        <f t="shared" si="211"/>
        <v>4.7410953099182418</v>
      </c>
      <c r="H103" s="18">
        <f t="shared" si="212"/>
        <v>4.0235645167319589</v>
      </c>
      <c r="I103" s="18">
        <f t="shared" si="213"/>
        <v>3.3811880729941235</v>
      </c>
      <c r="J103" s="18">
        <f t="shared" si="214"/>
        <v>6.1669506326304191</v>
      </c>
      <c r="L103" t="str">
        <f t="shared" si="255"/>
        <v>72 Customer service occupations</v>
      </c>
      <c r="M103" s="18">
        <f t="shared" si="215"/>
        <v>7.3144302319501087</v>
      </c>
      <c r="N103" s="18">
        <f t="shared" si="215"/>
        <v>3.4616849262145033</v>
      </c>
      <c r="O103" s="18">
        <f t="shared" si="215"/>
        <v>5.4378008514447185</v>
      </c>
      <c r="P103" s="18">
        <f t="shared" si="215"/>
        <v>2.9670696229032734</v>
      </c>
      <c r="Q103" s="18">
        <f t="shared" si="216"/>
        <v>3.763962576213653</v>
      </c>
      <c r="S103" s="18">
        <f t="shared" si="217"/>
        <v>3.7841457917935362</v>
      </c>
      <c r="T103" s="18">
        <f t="shared" si="218"/>
        <v>3.5715060198790116</v>
      </c>
      <c r="U103" s="18">
        <f t="shared" si="219"/>
        <v>6.1226082665542636</v>
      </c>
      <c r="W103" t="str">
        <f t="shared" si="256"/>
        <v>72 Customer service occupations</v>
      </c>
      <c r="X103" s="18">
        <f t="shared" si="220"/>
        <v>5.0565638492656273</v>
      </c>
      <c r="Y103" s="18">
        <f t="shared" si="220"/>
        <v>1.5174072610442568</v>
      </c>
      <c r="Z103" s="18">
        <f t="shared" si="220"/>
        <v>3.6195500519813795</v>
      </c>
      <c r="AA103" s="18">
        <f t="shared" si="220"/>
        <v>2.7256949354630855</v>
      </c>
      <c r="AB103" s="18">
        <f t="shared" si="221"/>
        <v>2.9280498054230275</v>
      </c>
      <c r="AD103" s="18">
        <f t="shared" si="222"/>
        <v>3.0227865976825363</v>
      </c>
      <c r="AE103" s="18">
        <f t="shared" si="223"/>
        <v>3.4118840263081651</v>
      </c>
      <c r="AF103" s="18">
        <f t="shared" si="224"/>
        <v>5.4518012754444678</v>
      </c>
      <c r="AH103" t="str">
        <f t="shared" si="257"/>
        <v>72 Customer service occupations</v>
      </c>
      <c r="AI103" s="18">
        <f t="shared" si="225"/>
        <v>5.9836040236467491</v>
      </c>
      <c r="AJ103" s="18">
        <f t="shared" si="225"/>
        <v>9.0455386847031249</v>
      </c>
      <c r="AK103" s="18">
        <f t="shared" si="225"/>
        <v>3.1359430648030928</v>
      </c>
      <c r="AL103" s="18">
        <f t="shared" si="225"/>
        <v>1.9999566943574409</v>
      </c>
      <c r="AM103" s="18">
        <f t="shared" si="226"/>
        <v>2.7817776674746275</v>
      </c>
      <c r="AO103" s="18">
        <f t="shared" si="227"/>
        <v>2.3772217155551445</v>
      </c>
      <c r="AP103" s="18">
        <f t="shared" si="228"/>
        <v>3.4757251719172322</v>
      </c>
      <c r="AQ103" s="18">
        <f t="shared" si="229"/>
        <v>5.0437428978953314</v>
      </c>
      <c r="AS103" t="str">
        <f t="shared" si="258"/>
        <v>72 Customer service occupations</v>
      </c>
      <c r="AT103" s="18">
        <f t="shared" si="230"/>
        <v>5.0723386312023777</v>
      </c>
      <c r="AU103" s="18">
        <f t="shared" si="230"/>
        <v>1.0903878828642632</v>
      </c>
      <c r="AV103" s="18">
        <f t="shared" si="230"/>
        <v>2.4247598878660348</v>
      </c>
      <c r="AW103" s="18">
        <f t="shared" si="230"/>
        <v>1.3784398552996624</v>
      </c>
      <c r="AX103" s="18">
        <f t="shared" si="231"/>
        <v>1.686176296437969</v>
      </c>
      <c r="AZ103" s="18">
        <f t="shared" si="232"/>
        <v>1.7260201437769407</v>
      </c>
      <c r="BA103" s="18">
        <f t="shared" si="233"/>
        <v>3.0854310763169357</v>
      </c>
      <c r="BB103" s="18">
        <f t="shared" si="234"/>
        <v>4.2616340830768706</v>
      </c>
      <c r="BD103" t="str">
        <f t="shared" si="259"/>
        <v>72 Customer service occupations</v>
      </c>
      <c r="BE103" s="18">
        <f t="shared" si="235"/>
        <v>1.5086346101045756</v>
      </c>
      <c r="BF103" s="18">
        <f t="shared" si="235"/>
        <v>6.5205052251260831</v>
      </c>
      <c r="BG103" s="18">
        <f t="shared" si="235"/>
        <v>0.75797459010475965</v>
      </c>
      <c r="BH103" s="18">
        <f t="shared" si="235"/>
        <v>0.78818333945942509</v>
      </c>
      <c r="BI103" s="18">
        <f t="shared" si="236"/>
        <v>1.1277648430340514</v>
      </c>
      <c r="BK103" s="18">
        <f t="shared" si="237"/>
        <v>0.77811275013801584</v>
      </c>
      <c r="BL103" s="18">
        <f t="shared" si="238"/>
        <v>2.6325555208854823</v>
      </c>
      <c r="BM103" s="18">
        <f t="shared" si="239"/>
        <v>3.1827155738912261</v>
      </c>
      <c r="BO103" t="str">
        <f t="shared" si="260"/>
        <v>72 Customer service occupations</v>
      </c>
      <c r="BP103" s="18">
        <f t="shared" si="240"/>
        <v>1.4626785546328902</v>
      </c>
      <c r="BQ103" s="18">
        <f t="shared" si="240"/>
        <v>-3.2697187022060592</v>
      </c>
      <c r="BR103" s="18">
        <f t="shared" si="240"/>
        <v>1.4535165284605078</v>
      </c>
      <c r="BS103" s="18">
        <f t="shared" si="240"/>
        <v>-0.55706583643180263</v>
      </c>
      <c r="BT103" s="18">
        <f t="shared" si="241"/>
        <v>-0.10590199296582892</v>
      </c>
      <c r="BV103" s="18">
        <f t="shared" si="242"/>
        <v>0.10866158280744553</v>
      </c>
      <c r="BW103" s="18">
        <f t="shared" si="243"/>
        <v>2.6069696630972805</v>
      </c>
      <c r="BX103" s="18">
        <f t="shared" si="244"/>
        <v>2.6829417446846193</v>
      </c>
      <c r="BZ103" t="str">
        <f t="shared" si="261"/>
        <v>72 Customer service occupations</v>
      </c>
      <c r="CA103" s="18">
        <f t="shared" si="245"/>
        <v>-0.10654999036399104</v>
      </c>
      <c r="CB103" s="18">
        <f t="shared" si="245"/>
        <v>-10.238417848416681</v>
      </c>
      <c r="CC103" s="18">
        <f t="shared" si="245"/>
        <v>0.42292382182926858</v>
      </c>
      <c r="CD103" s="18">
        <f t="shared" si="245"/>
        <v>-0.80539828475505448</v>
      </c>
      <c r="CE103" s="18">
        <f t="shared" si="246"/>
        <v>-1.0431302069632387</v>
      </c>
      <c r="CG103" s="18">
        <f t="shared" si="247"/>
        <v>-0.39763607960987546</v>
      </c>
      <c r="CH103" s="18">
        <f t="shared" si="248"/>
        <v>1.8838203450969537</v>
      </c>
      <c r="CI103" s="18">
        <f t="shared" si="249"/>
        <v>1.5797207953323733</v>
      </c>
      <c r="CK103" t="str">
        <f t="shared" si="262"/>
        <v>72 Customer service occupations</v>
      </c>
      <c r="CL103" s="18">
        <f t="shared" si="250"/>
        <v>9.312808614647583</v>
      </c>
      <c r="CM103" s="18">
        <f t="shared" si="250"/>
        <v>-0.78175512016084303</v>
      </c>
      <c r="CN103" s="18">
        <f t="shared" si="250"/>
        <v>6.9690110953343654</v>
      </c>
      <c r="CO103" s="18">
        <f t="shared" si="250"/>
        <v>3.0167114103176074</v>
      </c>
      <c r="CP103" s="18">
        <f t="shared" si="251"/>
        <v>3.9913919636591855</v>
      </c>
      <c r="CR103" s="18">
        <f t="shared" si="252"/>
        <v>4.3176467617594971</v>
      </c>
      <c r="CS103" s="18">
        <f t="shared" si="253"/>
        <v>2.4544749020138923</v>
      </c>
      <c r="CT103" s="18">
        <f t="shared" si="254"/>
        <v>5.7827223720644083</v>
      </c>
    </row>
    <row r="104" spans="1:98" x14ac:dyDescent="0.2">
      <c r="A104" t="str">
        <f t="shared" si="209"/>
        <v>81 Process, plant and machine operatives</v>
      </c>
      <c r="B104" s="18">
        <f t="shared" si="210"/>
        <v>7.2963889729196429</v>
      </c>
      <c r="C104" s="18">
        <f t="shared" si="210"/>
        <v>-6.5619604114209533</v>
      </c>
      <c r="D104" s="18">
        <f t="shared" si="210"/>
        <v>4.7080216235517502</v>
      </c>
      <c r="E104" s="18">
        <f t="shared" si="210"/>
        <v>3.7037882062991745</v>
      </c>
      <c r="F104" s="18">
        <f t="shared" si="211"/>
        <v>3.34110622201369</v>
      </c>
      <c r="H104" s="18">
        <f t="shared" si="212"/>
        <v>4.0374579359448104</v>
      </c>
      <c r="I104" s="18">
        <f t="shared" si="213"/>
        <v>3.6482139833748706</v>
      </c>
      <c r="J104" s="18">
        <f t="shared" si="214"/>
        <v>6.3622604112925085</v>
      </c>
      <c r="L104" t="str">
        <f t="shared" si="255"/>
        <v>81 Process, plant and machine operatives</v>
      </c>
      <c r="M104" s="18">
        <f t="shared" si="215"/>
        <v>7.502830916228187</v>
      </c>
      <c r="N104" s="18">
        <f t="shared" si="215"/>
        <v>0.67235427281566729</v>
      </c>
      <c r="O104" s="18">
        <f t="shared" si="215"/>
        <v>7.2616171836739296</v>
      </c>
      <c r="P104" s="18">
        <f t="shared" si="215"/>
        <v>4.5247917906561019</v>
      </c>
      <c r="Q104" s="18">
        <f t="shared" si="216"/>
        <v>5.1254371895513628</v>
      </c>
      <c r="S104" s="18">
        <f t="shared" si="217"/>
        <v>5.4292185722866426</v>
      </c>
      <c r="T104" s="18">
        <f t="shared" si="218"/>
        <v>3.8667840760409522</v>
      </c>
      <c r="U104" s="18">
        <f t="shared" si="219"/>
        <v>7.5432006702339072</v>
      </c>
      <c r="W104" t="str">
        <f t="shared" si="256"/>
        <v>81 Process, plant and machine operatives</v>
      </c>
      <c r="X104" s="18">
        <f t="shared" si="220"/>
        <v>2.253794744894777</v>
      </c>
      <c r="Y104" s="18">
        <f t="shared" si="220"/>
        <v>-7.9440900967290844</v>
      </c>
      <c r="Z104" s="18">
        <f t="shared" si="220"/>
        <v>7.6157626804474576</v>
      </c>
      <c r="AA104" s="18">
        <f t="shared" si="220"/>
        <v>4.1074255072097943</v>
      </c>
      <c r="AB104" s="18">
        <f t="shared" si="221"/>
        <v>4.3855806751425863</v>
      </c>
      <c r="AD104" s="18">
        <f t="shared" si="222"/>
        <v>5.2639753147495805</v>
      </c>
      <c r="AE104" s="18">
        <f t="shared" si="223"/>
        <v>3.9731941325235276</v>
      </c>
      <c r="AF104" s="18">
        <f t="shared" si="224"/>
        <v>7.4850576388094447</v>
      </c>
      <c r="AH104" t="str">
        <f t="shared" si="257"/>
        <v>81 Process, plant and machine operatives</v>
      </c>
      <c r="AI104" s="18">
        <f t="shared" si="225"/>
        <v>4.8374467925851983</v>
      </c>
      <c r="AJ104" s="18">
        <f t="shared" si="225"/>
        <v>-5.5702639794308233</v>
      </c>
      <c r="AK104" s="18">
        <f t="shared" si="225"/>
        <v>6.9155921290896982</v>
      </c>
      <c r="AL104" s="18">
        <f t="shared" si="225"/>
        <v>4.5559657084027982</v>
      </c>
      <c r="AM104" s="18">
        <f t="shared" si="226"/>
        <v>4.6194990678014136</v>
      </c>
      <c r="AO104" s="18">
        <f t="shared" si="227"/>
        <v>5.3366640229495887</v>
      </c>
      <c r="AP104" s="18">
        <f t="shared" si="228"/>
        <v>3.9216776516962426</v>
      </c>
      <c r="AQ104" s="18">
        <f t="shared" si="229"/>
        <v>7.5073069631249378</v>
      </c>
      <c r="AS104" t="str">
        <f t="shared" si="258"/>
        <v>81 Process, plant and machine operatives</v>
      </c>
      <c r="AT104" s="18">
        <f t="shared" si="230"/>
        <v>4.1188983585051631</v>
      </c>
      <c r="AU104" s="18">
        <f t="shared" si="230"/>
        <v>-7.5116460059929331</v>
      </c>
      <c r="AV104" s="18">
        <f t="shared" si="230"/>
        <v>3.6070713382866826</v>
      </c>
      <c r="AW104" s="18">
        <f t="shared" si="230"/>
        <v>2.3917679979816642</v>
      </c>
      <c r="AX104" s="18">
        <f t="shared" si="231"/>
        <v>2.1187002850943326</v>
      </c>
      <c r="AZ104" s="18">
        <f t="shared" si="232"/>
        <v>2.7952768614976975</v>
      </c>
      <c r="BA104" s="18">
        <f t="shared" si="233"/>
        <v>3.2482768221160141</v>
      </c>
      <c r="BB104" s="18">
        <f t="shared" si="234"/>
        <v>5.1615197162683701</v>
      </c>
      <c r="BD104" t="str">
        <f t="shared" si="259"/>
        <v>81 Process, plant and machine operatives</v>
      </c>
      <c r="BE104" s="18">
        <f t="shared" si="235"/>
        <v>1.4091169985085417</v>
      </c>
      <c r="BF104" s="18">
        <f t="shared" si="235"/>
        <v>-3.9845572710365151</v>
      </c>
      <c r="BG104" s="18">
        <f t="shared" si="235"/>
        <v>2.2746799779911564</v>
      </c>
      <c r="BH104" s="18">
        <f t="shared" si="235"/>
        <v>0.91424880094013172</v>
      </c>
      <c r="BI104" s="18">
        <f t="shared" si="236"/>
        <v>1.0227451673132215</v>
      </c>
      <c r="BK104" s="18">
        <f t="shared" si="237"/>
        <v>1.3657032020593096</v>
      </c>
      <c r="BL104" s="18">
        <f t="shared" si="238"/>
        <v>2.3530785162816592</v>
      </c>
      <c r="BM104" s="18">
        <f t="shared" si="239"/>
        <v>3.3660436128734705</v>
      </c>
      <c r="BO104" t="str">
        <f t="shared" si="260"/>
        <v>81 Process, plant and machine operatives</v>
      </c>
      <c r="BP104" s="18">
        <f t="shared" si="240"/>
        <v>4.2233963906349814</v>
      </c>
      <c r="BQ104" s="18">
        <f t="shared" si="240"/>
        <v>-18.105676201421872</v>
      </c>
      <c r="BR104" s="18">
        <f t="shared" si="240"/>
        <v>2.0499185008042264</v>
      </c>
      <c r="BS104" s="18">
        <f t="shared" si="240"/>
        <v>-0.9267283433889828</v>
      </c>
      <c r="BT104" s="18">
        <f t="shared" si="241"/>
        <v>-1.1890362946038624</v>
      </c>
      <c r="BV104" s="18">
        <f t="shared" si="242"/>
        <v>5.5712877966751506E-2</v>
      </c>
      <c r="BW104" s="18">
        <f t="shared" si="243"/>
        <v>2.2941666665707183</v>
      </c>
      <c r="BX104" s="18">
        <f t="shared" si="244"/>
        <v>2.3347671239634327</v>
      </c>
      <c r="BZ104" t="str">
        <f t="shared" si="261"/>
        <v>81 Process, plant and machine operatives</v>
      </c>
      <c r="CA104" s="18">
        <f t="shared" si="245"/>
        <v>-2.2372907883612569</v>
      </c>
      <c r="CB104" s="18">
        <f t="shared" si="245"/>
        <v>-14.736254407319905</v>
      </c>
      <c r="CC104" s="18">
        <f t="shared" si="245"/>
        <v>-1.1766558357821588</v>
      </c>
      <c r="CD104" s="18">
        <f t="shared" si="245"/>
        <v>-8.3195063910832978</v>
      </c>
      <c r="CE104" s="18">
        <f t="shared" si="246"/>
        <v>-6.5693279094705908</v>
      </c>
      <c r="CG104" s="18">
        <f t="shared" si="247"/>
        <v>-5.997844837693334</v>
      </c>
      <c r="CH104" s="18">
        <f t="shared" si="248"/>
        <v>1.4962931786826728</v>
      </c>
      <c r="CI104" s="18">
        <f t="shared" si="249"/>
        <v>-2.8812991557582879</v>
      </c>
      <c r="CK104" t="str">
        <f t="shared" si="262"/>
        <v>81 Process, plant and machine operatives</v>
      </c>
      <c r="CL104" s="18">
        <f t="shared" si="250"/>
        <v>-2.3088050360012713</v>
      </c>
      <c r="CM104" s="18">
        <f t="shared" si="250"/>
        <v>-21.017998819965577</v>
      </c>
      <c r="CN104" s="18">
        <f t="shared" si="250"/>
        <v>-11.80809852132283</v>
      </c>
      <c r="CO104" s="18">
        <f t="shared" si="250"/>
        <v>-4.6032109505768526</v>
      </c>
      <c r="CP104" s="18">
        <f t="shared" si="251"/>
        <v>-8.007890639905435</v>
      </c>
      <c r="CR104" s="18">
        <f t="shared" si="252"/>
        <v>-7.0679736587878184</v>
      </c>
      <c r="CS104" s="18">
        <f t="shared" si="253"/>
        <v>0.74818330061523497</v>
      </c>
      <c r="CT104" s="18">
        <f t="shared" si="254"/>
        <v>-5.1655403164380331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8.9968022047083096</v>
      </c>
      <c r="C105" s="18">
        <f t="shared" si="210"/>
        <v>-10.759917251157292</v>
      </c>
      <c r="D105" s="18">
        <f t="shared" si="210"/>
        <v>4.7051525936637306</v>
      </c>
      <c r="E105" s="18">
        <f t="shared" si="210"/>
        <v>3.2216823792296179</v>
      </c>
      <c r="F105" s="18">
        <f t="shared" si="211"/>
        <v>2.7440895167761603</v>
      </c>
      <c r="H105" s="18">
        <f t="shared" si="212"/>
        <v>3.7138222989013148</v>
      </c>
      <c r="I105" s="18">
        <f t="shared" si="213"/>
        <v>4.4057630406621806</v>
      </c>
      <c r="J105" s="18">
        <f t="shared" si="214"/>
        <v>6.6785774988272983</v>
      </c>
      <c r="L105" t="str">
        <f t="shared" si="255"/>
        <v>82 Transport and mobile machine drivers and operatives</v>
      </c>
      <c r="M105" s="18">
        <f t="shared" si="215"/>
        <v>10.287513830930251</v>
      </c>
      <c r="N105" s="18">
        <f t="shared" si="215"/>
        <v>-4.1349776774194265</v>
      </c>
      <c r="O105" s="18">
        <f t="shared" si="215"/>
        <v>2.9743783587536932</v>
      </c>
      <c r="P105" s="18">
        <f t="shared" si="215"/>
        <v>3.3791747449148035</v>
      </c>
      <c r="Q105" s="18">
        <f t="shared" si="216"/>
        <v>2.766672013684679</v>
      </c>
      <c r="S105" s="18">
        <f t="shared" si="217"/>
        <v>3.2440661165351381</v>
      </c>
      <c r="T105" s="18">
        <f t="shared" si="218"/>
        <v>4.0918809536148126</v>
      </c>
      <c r="U105" s="18">
        <f t="shared" si="219"/>
        <v>6.1247889321795812</v>
      </c>
      <c r="W105" t="str">
        <f t="shared" si="256"/>
        <v>82 Transport and mobile machine drivers and operatives</v>
      </c>
      <c r="X105" s="18">
        <f t="shared" si="220"/>
        <v>7.6410814749416911</v>
      </c>
      <c r="Y105" s="18">
        <f t="shared" si="220"/>
        <v>-12.085317544356267</v>
      </c>
      <c r="Z105" s="18">
        <f t="shared" si="220"/>
        <v>1.9984622690133236</v>
      </c>
      <c r="AA105" s="18">
        <f t="shared" si="220"/>
        <v>3.0899998442550647</v>
      </c>
      <c r="AB105" s="18">
        <f t="shared" si="221"/>
        <v>1.7301494962267627</v>
      </c>
      <c r="AD105" s="18">
        <f t="shared" si="222"/>
        <v>2.7248622206407447</v>
      </c>
      <c r="AE105" s="18">
        <f t="shared" si="223"/>
        <v>4.045332165508575</v>
      </c>
      <c r="AF105" s="18">
        <f t="shared" si="224"/>
        <v>5.7386857214691833</v>
      </c>
      <c r="AH105" t="str">
        <f t="shared" si="257"/>
        <v>82 Transport and mobile machine drivers and operatives</v>
      </c>
      <c r="AI105" s="18">
        <f t="shared" si="225"/>
        <v>8.122384574134589</v>
      </c>
      <c r="AJ105" s="18">
        <f t="shared" si="225"/>
        <v>-10.176458106056618</v>
      </c>
      <c r="AK105" s="18">
        <f t="shared" si="225"/>
        <v>2.1614844901636232</v>
      </c>
      <c r="AL105" s="18">
        <f t="shared" si="225"/>
        <v>2.0594741073781453</v>
      </c>
      <c r="AM105" s="18">
        <f t="shared" si="226"/>
        <v>1.2797132987416804</v>
      </c>
      <c r="AO105" s="18">
        <f t="shared" si="227"/>
        <v>2.0934662455583286</v>
      </c>
      <c r="AP105" s="18">
        <f t="shared" si="228"/>
        <v>3.9760405998517934</v>
      </c>
      <c r="AQ105" s="18">
        <f t="shared" si="229"/>
        <v>5.2655861224889966</v>
      </c>
      <c r="AS105" t="str">
        <f t="shared" si="258"/>
        <v>82 Transport and mobile machine drivers and operatives</v>
      </c>
      <c r="AT105" s="18">
        <f t="shared" si="230"/>
        <v>7.429426561045438</v>
      </c>
      <c r="AU105" s="18">
        <f t="shared" si="230"/>
        <v>-5.2048589940602135</v>
      </c>
      <c r="AV105" s="18">
        <f t="shared" si="230"/>
        <v>0.86246959601883333</v>
      </c>
      <c r="AW105" s="18">
        <f t="shared" si="230"/>
        <v>1.5767742861385825</v>
      </c>
      <c r="AX105" s="18">
        <f t="shared" si="231"/>
        <v>0.91625830709218814</v>
      </c>
      <c r="AZ105" s="18">
        <f t="shared" si="232"/>
        <v>1.3381124088358121</v>
      </c>
      <c r="BA105" s="18">
        <f t="shared" si="233"/>
        <v>3.783378993479003</v>
      </c>
      <c r="BB105" s="18">
        <f t="shared" si="234"/>
        <v>4.6102696394795917</v>
      </c>
      <c r="BD105" t="str">
        <f t="shared" si="259"/>
        <v>82 Transport and mobile machine drivers and operatives</v>
      </c>
      <c r="BE105" s="18">
        <f t="shared" si="235"/>
        <v>2.7042472089413794</v>
      </c>
      <c r="BF105" s="18">
        <f t="shared" si="235"/>
        <v>-5.9736610829458581</v>
      </c>
      <c r="BG105" s="18">
        <f t="shared" si="235"/>
        <v>1.224898588911838</v>
      </c>
      <c r="BH105" s="18">
        <f t="shared" si="235"/>
        <v>1.1042175581070568</v>
      </c>
      <c r="BI105" s="18">
        <f t="shared" si="236"/>
        <v>0.6841684832356032</v>
      </c>
      <c r="BK105" s="18">
        <f t="shared" si="237"/>
        <v>1.1444285735912718</v>
      </c>
      <c r="BL105" s="18">
        <f t="shared" si="238"/>
        <v>2.9948608030862633</v>
      </c>
      <c r="BM105" s="18">
        <f t="shared" si="239"/>
        <v>3.7732054684958438</v>
      </c>
      <c r="BO105" t="str">
        <f t="shared" si="260"/>
        <v>82 Transport and mobile machine drivers and operatives</v>
      </c>
      <c r="BP105" s="18">
        <f t="shared" si="240"/>
        <v>5.1020865683472749</v>
      </c>
      <c r="BQ105" s="18">
        <f t="shared" si="240"/>
        <v>-22.292444436310554</v>
      </c>
      <c r="BR105" s="18">
        <f t="shared" si="240"/>
        <v>0.3231095235671555</v>
      </c>
      <c r="BS105" s="18">
        <f t="shared" si="240"/>
        <v>-0.71620837724011288</v>
      </c>
      <c r="BT105" s="18">
        <f t="shared" si="241"/>
        <v>-1.9063866926335438</v>
      </c>
      <c r="BV105" s="18">
        <f t="shared" si="242"/>
        <v>-0.37097095520921552</v>
      </c>
      <c r="BW105" s="18">
        <f t="shared" si="243"/>
        <v>2.8734283057798349</v>
      </c>
      <c r="BX105" s="18">
        <f t="shared" si="244"/>
        <v>2.626173775813534</v>
      </c>
      <c r="BZ105" t="str">
        <f t="shared" si="261"/>
        <v>82 Transport and mobile machine drivers and operatives</v>
      </c>
      <c r="CA105" s="18">
        <f t="shared" si="245"/>
        <v>-0.91525687630111818</v>
      </c>
      <c r="CB105" s="18">
        <f t="shared" si="245"/>
        <v>-22.228115470307596</v>
      </c>
      <c r="CC105" s="18">
        <f t="shared" si="245"/>
        <v>-1.4178152354228812</v>
      </c>
      <c r="CD105" s="18">
        <f t="shared" si="245"/>
        <v>-2.9558285341953594</v>
      </c>
      <c r="CE105" s="18">
        <f t="shared" si="246"/>
        <v>-3.8178819987074841</v>
      </c>
      <c r="CG105" s="18">
        <f t="shared" si="247"/>
        <v>-2.4458422084527198</v>
      </c>
      <c r="CH105" s="18">
        <f t="shared" si="248"/>
        <v>2.20408081234853</v>
      </c>
      <c r="CI105" s="18">
        <f t="shared" si="249"/>
        <v>0.49309843818108323</v>
      </c>
      <c r="CK105" t="str">
        <f t="shared" si="262"/>
        <v>82 Transport and mobile machine drivers and operatives</v>
      </c>
      <c r="CL105" s="18">
        <f t="shared" si="250"/>
        <v>5.9054585361823397</v>
      </c>
      <c r="CM105" s="18">
        <f t="shared" si="250"/>
        <v>-20.487753619900761</v>
      </c>
      <c r="CN105" s="18">
        <f t="shared" si="250"/>
        <v>6.3347536915614455E-3</v>
      </c>
      <c r="CO105" s="18">
        <f t="shared" si="250"/>
        <v>-2.299633004875945</v>
      </c>
      <c r="CP105" s="18">
        <f t="shared" si="251"/>
        <v>-2.8437272432603744</v>
      </c>
      <c r="CR105" s="18">
        <f t="shared" si="252"/>
        <v>-1.5369464026170343</v>
      </c>
      <c r="CS105" s="18">
        <f t="shared" si="253"/>
        <v>2.0066038809028131</v>
      </c>
      <c r="CT105" s="18">
        <f t="shared" si="254"/>
        <v>0.87651570323659111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-4.5384329069921403</v>
      </c>
      <c r="C106" s="18">
        <f t="shared" si="210"/>
        <v>-0.82483939651246674</v>
      </c>
      <c r="D106" s="18">
        <f t="shared" si="210"/>
        <v>32.183549276653054</v>
      </c>
      <c r="E106" s="18">
        <f t="shared" si="210"/>
        <v>4.4393490965745297</v>
      </c>
      <c r="F106" s="18">
        <f t="shared" si="211"/>
        <v>12.055510925329971</v>
      </c>
      <c r="H106" s="18">
        <f t="shared" si="212"/>
        <v>12.971416437776483</v>
      </c>
      <c r="I106" s="18">
        <f t="shared" si="213"/>
        <v>9.9509823914716744</v>
      </c>
      <c r="J106" s="18">
        <f t="shared" si="214"/>
        <v>16.094997962119461</v>
      </c>
      <c r="L106" t="str">
        <f t="shared" si="255"/>
        <v>91 Elementary trades and related occupations</v>
      </c>
      <c r="M106" s="18">
        <f t="shared" si="215"/>
        <v>6.3628919727321875</v>
      </c>
      <c r="N106" s="18">
        <f t="shared" si="215"/>
        <v>-9.0093389576395122</v>
      </c>
      <c r="O106" s="18">
        <f t="shared" si="215"/>
        <v>15.240341083336828</v>
      </c>
      <c r="P106" s="18">
        <f t="shared" si="215"/>
        <v>5.1107806615842577</v>
      </c>
      <c r="Q106" s="18">
        <f t="shared" si="216"/>
        <v>7.2057938209785233</v>
      </c>
      <c r="S106" s="18">
        <f t="shared" si="217"/>
        <v>8.3842939330855071</v>
      </c>
      <c r="T106" s="18">
        <f t="shared" si="218"/>
        <v>5.6260982399418458</v>
      </c>
      <c r="U106" s="18">
        <f t="shared" si="219"/>
        <v>10.739027350059892</v>
      </c>
      <c r="W106" t="str">
        <f t="shared" si="256"/>
        <v>91 Elementary trades and related occupations</v>
      </c>
      <c r="X106" s="18">
        <f t="shared" si="220"/>
        <v>2.185968674327543</v>
      </c>
      <c r="Y106" s="18">
        <f t="shared" si="220"/>
        <v>-12.767071058438317</v>
      </c>
      <c r="Z106" s="18">
        <f t="shared" si="220"/>
        <v>21.122796849508397</v>
      </c>
      <c r="AA106" s="18">
        <f t="shared" si="220"/>
        <v>3.8552129905462085</v>
      </c>
      <c r="AB106" s="18">
        <f t="shared" si="221"/>
        <v>7.7874771845558799</v>
      </c>
      <c r="AD106" s="18">
        <f t="shared" si="222"/>
        <v>9.3186258760466156</v>
      </c>
      <c r="AE106" s="18">
        <f t="shared" si="223"/>
        <v>7.0947883699127301</v>
      </c>
      <c r="AF106" s="18">
        <f t="shared" si="224"/>
        <v>12.172548312738819</v>
      </c>
      <c r="AH106" t="str">
        <f t="shared" si="257"/>
        <v>91 Elementary trades and related occupations</v>
      </c>
      <c r="AI106" s="18">
        <f t="shared" si="225"/>
        <v>3.5144214386821915</v>
      </c>
      <c r="AJ106" s="18">
        <f t="shared" si="225"/>
        <v>-18.446881822246088</v>
      </c>
      <c r="AK106" s="18">
        <f t="shared" si="225"/>
        <v>18.884381812746987</v>
      </c>
      <c r="AL106" s="18">
        <f t="shared" si="225"/>
        <v>3.8984746509718615</v>
      </c>
      <c r="AM106" s="18">
        <f t="shared" si="226"/>
        <v>6.7387884941665366</v>
      </c>
      <c r="AO106" s="18">
        <f t="shared" si="227"/>
        <v>8.6711798843274401</v>
      </c>
      <c r="AP106" s="18">
        <f t="shared" si="228"/>
        <v>6.5982596613128663</v>
      </c>
      <c r="AQ106" s="18">
        <f t="shared" si="229"/>
        <v>11.457027229500639</v>
      </c>
      <c r="AS106" t="str">
        <f t="shared" si="258"/>
        <v>91 Elementary trades and related occupations</v>
      </c>
      <c r="AT106" s="18">
        <f t="shared" si="230"/>
        <v>0.68693193386752949</v>
      </c>
      <c r="AU106" s="18">
        <f t="shared" si="230"/>
        <v>-1.0110661804763721</v>
      </c>
      <c r="AV106" s="18">
        <f t="shared" si="230"/>
        <v>18.468427838634828</v>
      </c>
      <c r="AW106" s="18">
        <f t="shared" si="230"/>
        <v>3.1535624021536313</v>
      </c>
      <c r="AX106" s="18">
        <f t="shared" si="231"/>
        <v>7.4366925512092452</v>
      </c>
      <c r="AZ106" s="18">
        <f t="shared" si="232"/>
        <v>8.0248558943482919</v>
      </c>
      <c r="BA106" s="18">
        <f t="shared" si="233"/>
        <v>6.1062276896001411</v>
      </c>
      <c r="BB106" s="18">
        <f t="shared" si="234"/>
        <v>10.734827170038796</v>
      </c>
      <c r="BD106" t="str">
        <f t="shared" si="259"/>
        <v>91 Elementary trades and related occupations</v>
      </c>
      <c r="BE106" s="18">
        <f t="shared" si="235"/>
        <v>-2.4596654190619849</v>
      </c>
      <c r="BF106" s="18">
        <f t="shared" si="235"/>
        <v>-3.2149662645367227</v>
      </c>
      <c r="BG106" s="18">
        <f t="shared" si="235"/>
        <v>13.090902185578845</v>
      </c>
      <c r="BH106" s="18">
        <f t="shared" si="235"/>
        <v>2.4332624102796352</v>
      </c>
      <c r="BI106" s="18">
        <f t="shared" si="236"/>
        <v>5.2773119002411217</v>
      </c>
      <c r="BK106" s="18">
        <f t="shared" si="237"/>
        <v>5.8692637312667495</v>
      </c>
      <c r="BL106" s="18">
        <f t="shared" si="238"/>
        <v>4.2571994846131167</v>
      </c>
      <c r="BM106" s="18">
        <f t="shared" si="239"/>
        <v>8.1112132213976942</v>
      </c>
      <c r="BO106" t="str">
        <f t="shared" si="260"/>
        <v>91 Elementary trades and related occupations</v>
      </c>
      <c r="BP106" s="18">
        <f t="shared" si="240"/>
        <v>1.5807131988654355E-2</v>
      </c>
      <c r="BQ106" s="18">
        <f t="shared" si="240"/>
        <v>-15.945103040006025</v>
      </c>
      <c r="BR106" s="18">
        <f t="shared" si="240"/>
        <v>11.56694297698666</v>
      </c>
      <c r="BS106" s="18">
        <f t="shared" si="240"/>
        <v>0.49212195659491531</v>
      </c>
      <c r="BT106" s="18">
        <f t="shared" si="241"/>
        <v>2.6768539641024658</v>
      </c>
      <c r="BV106" s="18">
        <f t="shared" si="242"/>
        <v>4.055855042130796</v>
      </c>
      <c r="BW106" s="18">
        <f t="shared" si="243"/>
        <v>3.4894096562909649</v>
      </c>
      <c r="BX106" s="18">
        <f t="shared" si="244"/>
        <v>6.2657598268567316</v>
      </c>
      <c r="BZ106" t="str">
        <f t="shared" si="261"/>
        <v>91 Elementary trades and related occupations</v>
      </c>
      <c r="CA106" s="18">
        <f t="shared" si="245"/>
        <v>-4.2800278802925584</v>
      </c>
      <c r="CB106" s="18">
        <f t="shared" si="245"/>
        <v>-15.565393242800152</v>
      </c>
      <c r="CC106" s="18">
        <f t="shared" si="245"/>
        <v>10.424151898121782</v>
      </c>
      <c r="CD106" s="18">
        <f t="shared" si="245"/>
        <v>-1.5581324934360707</v>
      </c>
      <c r="CE106" s="18">
        <f t="shared" si="246"/>
        <v>1.0653898094692416</v>
      </c>
      <c r="CG106" s="18">
        <f t="shared" si="247"/>
        <v>2.2840510007837267</v>
      </c>
      <c r="CH106" s="18">
        <f t="shared" si="248"/>
        <v>3.0811976715426903</v>
      </c>
      <c r="CI106" s="18">
        <f t="shared" si="249"/>
        <v>4.658171331943195</v>
      </c>
      <c r="CK106" t="str">
        <f t="shared" si="262"/>
        <v>91 Elementary trades and related occupations</v>
      </c>
      <c r="CL106" s="18">
        <f t="shared" si="250"/>
        <v>-2.2110712058239779</v>
      </c>
      <c r="CM106" s="18">
        <f t="shared" si="250"/>
        <v>-10.268520739429931</v>
      </c>
      <c r="CN106" s="18">
        <f t="shared" si="250"/>
        <v>14.232602677096029</v>
      </c>
      <c r="CO106" s="18">
        <f t="shared" si="250"/>
        <v>1.2539712058798447</v>
      </c>
      <c r="CP106" s="18">
        <f t="shared" si="251"/>
        <v>4.352051153887837</v>
      </c>
      <c r="CR106" s="18">
        <f t="shared" si="252"/>
        <v>5.4074727631775676</v>
      </c>
      <c r="CS106" s="18">
        <f t="shared" si="253"/>
        <v>3.1203897406578696</v>
      </c>
      <c r="CT106" s="18">
        <f t="shared" si="254"/>
        <v>7.0765640467051139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6.3190283772894151</v>
      </c>
      <c r="C107" s="18">
        <f t="shared" si="210"/>
        <v>5.1740015454979638</v>
      </c>
      <c r="D107" s="18">
        <f t="shared" si="210"/>
        <v>0.70106133823575334</v>
      </c>
      <c r="E107" s="18">
        <f t="shared" si="210"/>
        <v>2.1031222831961127</v>
      </c>
      <c r="F107" s="18">
        <f t="shared" si="211"/>
        <v>1.8513533611379751</v>
      </c>
      <c r="H107" s="18">
        <f t="shared" si="212"/>
        <v>1.63361296018385</v>
      </c>
      <c r="I107" s="18">
        <f t="shared" si="213"/>
        <v>3.2989096172975074</v>
      </c>
      <c r="J107" s="18">
        <f t="shared" si="214"/>
        <v>4.3804217729645156</v>
      </c>
      <c r="L107" t="str">
        <f t="shared" ref="L107" si="263">A107</f>
        <v>92 Elementary administration and service occupations</v>
      </c>
      <c r="M107" s="18">
        <f t="shared" si="215"/>
        <v>9.1792591871802109</v>
      </c>
      <c r="N107" s="18">
        <f t="shared" si="215"/>
        <v>5.6022052147151502</v>
      </c>
      <c r="O107" s="18">
        <f t="shared" si="215"/>
        <v>3.0338789965919988</v>
      </c>
      <c r="P107" s="18">
        <f t="shared" si="215"/>
        <v>3.3781116328053029</v>
      </c>
      <c r="Q107" s="18">
        <f t="shared" si="216"/>
        <v>3.4078953831455427</v>
      </c>
      <c r="S107" s="18">
        <f t="shared" si="217"/>
        <v>3.2632398246254635</v>
      </c>
      <c r="T107" s="18">
        <f t="shared" si="218"/>
        <v>3.7641991657436424</v>
      </c>
      <c r="U107" s="18">
        <f t="shared" si="219"/>
        <v>5.8897229034078791</v>
      </c>
      <c r="W107" t="str">
        <f t="shared" ref="W107" si="264">A107</f>
        <v>92 Elementary administration and service occupations</v>
      </c>
      <c r="X107" s="18">
        <f t="shared" si="220"/>
        <v>6.5234842187931186</v>
      </c>
      <c r="Y107" s="18">
        <f t="shared" si="220"/>
        <v>-3.5561759192403675</v>
      </c>
      <c r="Z107" s="18">
        <f t="shared" si="220"/>
        <v>1.4305122468758036</v>
      </c>
      <c r="AA107" s="18">
        <f t="shared" si="220"/>
        <v>2.6683954787616093</v>
      </c>
      <c r="AB107" s="18">
        <f t="shared" si="221"/>
        <v>1.8809131910375587</v>
      </c>
      <c r="AD107" s="18">
        <f t="shared" si="222"/>
        <v>2.254098171520269</v>
      </c>
      <c r="AE107" s="18">
        <f t="shared" si="223"/>
        <v>3.7583931027423967</v>
      </c>
      <c r="AF107" s="18">
        <f t="shared" si="224"/>
        <v>5.190544757581339</v>
      </c>
      <c r="AH107" t="str">
        <f t="shared" ref="AH107" si="265">L107</f>
        <v>92 Elementary administration and service occupations</v>
      </c>
      <c r="AI107" s="18">
        <f t="shared" si="225"/>
        <v>7.0154006916594236</v>
      </c>
      <c r="AJ107" s="18">
        <f t="shared" si="225"/>
        <v>-2.2634985685243469</v>
      </c>
      <c r="AK107" s="18">
        <f t="shared" si="225"/>
        <v>0.62803597047269566</v>
      </c>
      <c r="AL107" s="18">
        <f t="shared" si="225"/>
        <v>2.5637272625414376</v>
      </c>
      <c r="AM107" s="18">
        <f t="shared" si="226"/>
        <v>1.6481216220227912</v>
      </c>
      <c r="AO107" s="18">
        <f t="shared" si="227"/>
        <v>1.9143945710720534</v>
      </c>
      <c r="AP107" s="18">
        <f t="shared" si="228"/>
        <v>3.5346823199046584</v>
      </c>
      <c r="AQ107" s="18">
        <f t="shared" si="229"/>
        <v>4.7740123628942754</v>
      </c>
      <c r="AS107" t="str">
        <f t="shared" ref="AS107" si="266">W107</f>
        <v>92 Elementary administration and service occupations</v>
      </c>
      <c r="AT107" s="18">
        <f t="shared" si="230"/>
        <v>5.2160236271050486</v>
      </c>
      <c r="AU107" s="18">
        <f t="shared" si="230"/>
        <v>1.7857817931798525</v>
      </c>
      <c r="AV107" s="18">
        <f t="shared" si="230"/>
        <v>0.40625894539842999</v>
      </c>
      <c r="AW107" s="18">
        <f t="shared" si="230"/>
        <v>2.6704857002081139</v>
      </c>
      <c r="AX107" s="18">
        <f t="shared" si="231"/>
        <v>1.9023502845168849</v>
      </c>
      <c r="AZ107" s="18">
        <f t="shared" si="232"/>
        <v>1.9101262621831872</v>
      </c>
      <c r="BA107" s="18">
        <f t="shared" si="233"/>
        <v>3.4852192475038235</v>
      </c>
      <c r="BB107" s="18">
        <f t="shared" si="234"/>
        <v>4.7292490689829769</v>
      </c>
      <c r="BD107" t="str">
        <f t="shared" ref="BD107" si="267">AH107</f>
        <v>92 Elementary administration and service occupations</v>
      </c>
      <c r="BE107" s="18">
        <f t="shared" si="235"/>
        <v>-1.191964272938173</v>
      </c>
      <c r="BF107" s="18">
        <f t="shared" si="235"/>
        <v>-0.75137461011698381</v>
      </c>
      <c r="BG107" s="18">
        <f t="shared" si="235"/>
        <v>-3.5682251813178967</v>
      </c>
      <c r="BH107" s="18">
        <f t="shared" si="235"/>
        <v>-0.66771323498578949</v>
      </c>
      <c r="BI107" s="18">
        <f t="shared" si="236"/>
        <v>-1.5885564528011709</v>
      </c>
      <c r="BK107" s="18">
        <f t="shared" si="237"/>
        <v>-1.6441168279846319</v>
      </c>
      <c r="BL107" s="18">
        <f t="shared" si="238"/>
        <v>2.3621611387931729</v>
      </c>
      <c r="BM107" s="18">
        <f t="shared" si="239"/>
        <v>1.2183741256176495</v>
      </c>
      <c r="BO107" t="str">
        <f t="shared" ref="BO107" si="268">AS107</f>
        <v>92 Elementary administration and service occupations</v>
      </c>
      <c r="BP107" s="18">
        <f t="shared" si="240"/>
        <v>1.2259572877415081</v>
      </c>
      <c r="BQ107" s="18">
        <f t="shared" si="240"/>
        <v>-12.962932165547858</v>
      </c>
      <c r="BR107" s="18">
        <f t="shared" si="240"/>
        <v>-1.5056119156745096</v>
      </c>
      <c r="BS107" s="18">
        <f t="shared" si="240"/>
        <v>-1.2888407150805081</v>
      </c>
      <c r="BT107" s="18">
        <f t="shared" si="241"/>
        <v>-2.1295662694571615</v>
      </c>
      <c r="BV107" s="18">
        <f t="shared" si="242"/>
        <v>-1.3611507391068201</v>
      </c>
      <c r="BW107" s="18">
        <f t="shared" si="243"/>
        <v>2.3370676582878058</v>
      </c>
      <c r="BX107" s="18">
        <f t="shared" si="244"/>
        <v>1.3804567540446122</v>
      </c>
      <c r="BZ107" t="str">
        <f t="shared" ref="BZ107" si="269">BD107</f>
        <v>92 Elementary administration and service occupations</v>
      </c>
      <c r="CA107" s="18">
        <f t="shared" si="245"/>
        <v>0.24929801843924793</v>
      </c>
      <c r="CB107" s="18">
        <f t="shared" si="245"/>
        <v>-18.312537253790715</v>
      </c>
      <c r="CC107" s="18">
        <f t="shared" si="245"/>
        <v>-2.0965713214354476</v>
      </c>
      <c r="CD107" s="18">
        <f t="shared" si="245"/>
        <v>-3.956327436924667</v>
      </c>
      <c r="CE107" s="18">
        <f t="shared" si="246"/>
        <v>-4.3517494071243057</v>
      </c>
      <c r="CG107" s="18">
        <f t="shared" si="247"/>
        <v>-3.3403675317677073</v>
      </c>
      <c r="CH107" s="18">
        <f t="shared" si="248"/>
        <v>1.8505363803972052</v>
      </c>
      <c r="CI107" s="18">
        <f t="shared" si="249"/>
        <v>-0.57371278460794928</v>
      </c>
      <c r="CK107" t="str">
        <f t="shared" ref="CK107" si="270">BO107</f>
        <v>92 Elementary administration and service occupations</v>
      </c>
      <c r="CL107" s="18">
        <f t="shared" si="250"/>
        <v>-1.041816660106698</v>
      </c>
      <c r="CM107" s="18">
        <f t="shared" si="250"/>
        <v>-17.317866176062036</v>
      </c>
      <c r="CN107" s="18">
        <f t="shared" si="250"/>
        <v>-8.4470874188468557</v>
      </c>
      <c r="CO107" s="18">
        <f t="shared" si="250"/>
        <v>-2.6415866833441215</v>
      </c>
      <c r="CP107" s="18">
        <f t="shared" si="251"/>
        <v>-5.4646555363035425</v>
      </c>
      <c r="CR107" s="18">
        <f t="shared" si="252"/>
        <v>-4.6165456220509942</v>
      </c>
      <c r="CS107" s="18">
        <f t="shared" si="253"/>
        <v>0.95977542977410124</v>
      </c>
      <c r="CT107" s="18">
        <f t="shared" si="254"/>
        <v>-2.8690074581469327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5.6750018779902156</v>
      </c>
      <c r="C109" s="26">
        <f>IF(AND(D$6-C$6 &lt;&gt; 0,C35&lt;&gt;0,D35&lt;&gt;0),(EXP(LN(D35/C35)/(D$6-C$6))-1)*100,0)</f>
        <v>5.7744223831203589</v>
      </c>
      <c r="D109" s="26">
        <f>IF(AND(E$6-D$6 &lt;&gt; 0,D35&lt;&gt;0,E35&lt;&gt;0),(EXP(LN(E35/D35)/(E$6-D$6))-1)*100,0)</f>
        <v>2.7384478929359801</v>
      </c>
      <c r="E109" s="26">
        <f>IF(AND(F$6-E$6 &lt;&gt; 0,E35&lt;&gt;0,F35&lt;&gt;0),(EXP(LN(F35/E35)/(F$6-E$6))-1)*100,0)</f>
        <v>2.3551165642903049</v>
      </c>
      <c r="F109" s="26">
        <f>IF(AND(F$6-C$6 &lt;&gt; 0,C35&lt;&gt;0,F35&lt;&gt;0),(EXP(LN(F35/C35)/(F$6-C$6))-1)*100,0)</f>
        <v>2.6854302845263245</v>
      </c>
      <c r="H109" s="26">
        <f t="shared" ref="H109" si="271">IF($F$6-$D$6 &lt;&gt; 0,(EXP(LN(1+(H72/100))/($F$6-$D$6))-1)*100,0)</f>
        <v>2.4827344917224048</v>
      </c>
      <c r="I109" s="26">
        <f t="shared" ref="I109" si="272">IF(D35&gt;0,((1+(I35/D35))^(1/($F$6-$D$6))-1)*100,0)</f>
        <v>3.1569628707747377</v>
      </c>
      <c r="J109" s="26">
        <f t="shared" ref="J109" si="273">IF($F$6-$D$6 &lt;&gt; 0,(EXP(LN(1+(J72/100))/($F$6-$D$6))-1)*100,0)</f>
        <v>4.8629859903311035</v>
      </c>
      <c r="L109" s="24" t="str">
        <f>L35</f>
        <v>All occupations</v>
      </c>
      <c r="M109" s="26">
        <f>IF(AND(N$6-M$6 &lt;&gt; 0,M35&lt;&gt;0,N35&lt;&gt;0),(EXP(LN(N35/M35)/(N$6-M$6))-1)*100,0)</f>
        <v>6.0763482573841676</v>
      </c>
      <c r="N109" s="26">
        <f>IF(AND(O$6-N$6 &lt;&gt; 0,N35&lt;&gt;0,O35&lt;&gt;0),(EXP(LN(O35/N35)/(O$6-N$6))-1)*100,0)</f>
        <v>5.6821972968922108</v>
      </c>
      <c r="O109" s="26">
        <f>IF(AND(P$6-O$6 &lt;&gt; 0,O35&lt;&gt;0,P35&lt;&gt;0),(EXP(LN(P35/O35)/(P$6-O$6))-1)*100,0)</f>
        <v>2.888358985329087</v>
      </c>
      <c r="P109" s="26">
        <f>IF(AND(Q$6-P$6 &lt;&gt; 0,P35&lt;&gt;0,Q35&lt;&gt;0),(EXP(LN(Q35/P35)/(Q$6-P$6))-1)*100,0)</f>
        <v>2.3950002600080067</v>
      </c>
      <c r="Q109" s="26">
        <f>IF(AND(Q$6-N$6 &lt;&gt; 0,N35&lt;&gt;0,Q35&lt;&gt;0),(EXP(LN(Q35/N35)/(Q$6-N$6))-1)*100,0)</f>
        <v>2.7516452427464477</v>
      </c>
      <c r="S109" s="26">
        <f t="shared" ref="S109" si="274">IF($F$6-$D$6 &lt;&gt; 0,(EXP(LN(1+(S72/100))/($F$6-$D$6))-1)*100,0)</f>
        <v>2.5591897513082884</v>
      </c>
      <c r="T109" s="26">
        <f t="shared" ref="T109" si="275">IF(O35&gt;0,((1+(T35/O35))^(1/($F$6-$D$6))-1)*100,0)</f>
        <v>3.3319273062805577</v>
      </c>
      <c r="U109" s="26">
        <f t="shared" ref="U109" si="276">IF($F$6-$D$6 &lt;&gt; 0,(EXP(LN(1+(U72/100))/($F$6-$D$6))-1)*100,0)</f>
        <v>5.0569120390782096</v>
      </c>
      <c r="W109" s="24" t="str">
        <f>W35</f>
        <v>All occupations</v>
      </c>
      <c r="X109" s="26">
        <f>IF(AND(Y$6-X$6 &lt;&gt; 0,X35&lt;&gt;0,Y35&lt;&gt;0),(EXP(LN(Y35/X35)/(Y$6-X$6))-1)*100,0)</f>
        <v>3.3023402136966418</v>
      </c>
      <c r="Y109" s="26">
        <f>IF(AND(Z$6-Y$6 &lt;&gt; 0,Y35&lt;&gt;0,Z35&lt;&gt;0),(EXP(LN(Z35/Y35)/(Z$6-Y$6))-1)*100,0)</f>
        <v>-1.9982491122553458</v>
      </c>
      <c r="Z109" s="26">
        <f>IF(AND(AA$6-Z$6 &lt;&gt; 0,Z35&lt;&gt;0,AA35&lt;&gt;0),(EXP(LN(AA35/Z35)/(AA$6-Z$6))-1)*100,0)</f>
        <v>1.2605193405659909</v>
      </c>
      <c r="AA109" s="26">
        <f>IF(AND(AB$6-AA$6 &lt;&gt; 0,AA35&lt;&gt;0,AB35&lt;&gt;0),(EXP(LN(AB35/AA35)/(AB$6-AA$6))-1)*100,0)</f>
        <v>1.3521383375517892</v>
      </c>
      <c r="AB109" s="26">
        <f>IF(AND(AB$6-Y$6 &lt;&gt; 0,Y35&lt;&gt;0,AB35&lt;&gt;0),(EXP(LN(AB35/Y35)/(AB$6-Y$6))-1)*100,0)</f>
        <v>1.1108436642444763</v>
      </c>
      <c r="AD109" s="26">
        <f t="shared" ref="AD109" si="277">IF($F$6-$D$6 &lt;&gt; 0,(EXP(LN(1+(AD72/100))/($F$6-$D$6))-1)*100,0)</f>
        <v>1.3215894649814652</v>
      </c>
      <c r="AE109" s="26">
        <f t="shared" ref="AE109" si="278">IF(Z35&gt;0,((1+(AE35/Z35))^(1/($F$6-$D$6))-1)*100,0)</f>
        <v>3.1616457728704805</v>
      </c>
      <c r="AF109" s="26">
        <f t="shared" ref="AF109" si="279">IF($F$6-$D$6 &lt;&gt; 0,(EXP(LN(1+(AF72/100))/($F$6-$D$6))-1)*100,0)</f>
        <v>4.0451978232385555</v>
      </c>
      <c r="AH109" s="24" t="str">
        <f>AH35</f>
        <v>All occupations</v>
      </c>
      <c r="AI109" s="26">
        <f>IF(AND(AJ$6-AI$6 &lt;&gt; 0,AI35&lt;&gt;0,AJ35&lt;&gt;0),(EXP(LN(AJ35/AI35)/(AJ$6-AI$6))-1)*100,0)</f>
        <v>1.7834053918119874</v>
      </c>
      <c r="AJ109" s="26">
        <f>IF(AND(AK$6-AJ$6 &lt;&gt; 0,AJ35&lt;&gt;0,AK35&lt;&gt;0),(EXP(LN(AK35/AJ35)/(AK$6-AJ$6))-1)*100,0)</f>
        <v>-1.8610278796066249</v>
      </c>
      <c r="AK109" s="26">
        <f>IF(AND(AL$6-AK$6 &lt;&gt; 0,AK35&lt;&gt;0,AL35&lt;&gt;0),(EXP(LN(AL35/AK35)/(AL$6-AK$6))-1)*100,0)</f>
        <v>-1.042566148972135E-2</v>
      </c>
      <c r="AL109" s="26">
        <f>IF(AND(AM$6-AL$6 &lt;&gt; 0,AL35&lt;&gt;0,AM35&lt;&gt;0),(EXP(LN(AM35/AL35)/(AM$6-AL$6))-1)*100,0)</f>
        <v>1.1156607022559273</v>
      </c>
      <c r="AM109" s="26">
        <f>IF(AND(AM$6-AJ$6 &lt;&gt; 0,AJ35&lt;&gt;0,AM35&lt;&gt;0),(EXP(LN(AM35/AJ35)/(AM$6-AJ$6))-1)*100,0)</f>
        <v>0.57440197343863186</v>
      </c>
      <c r="AO109" s="26">
        <f t="shared" ref="AO109" si="280">IF($F$6-$D$6 &lt;&gt; 0,(EXP(LN(1+(AO72/100))/($F$6-$D$6))-1)*100,0)</f>
        <v>0.73889647399634217</v>
      </c>
      <c r="AP109" s="26">
        <f t="shared" ref="AP109" si="281">IF(AK35&gt;0,((1+(AP35/AK35))^(1/($F$6-$D$6))-1)*100,0)</f>
        <v>2.9599981168497269</v>
      </c>
      <c r="AQ109" s="26">
        <f t="shared" ref="AQ109" si="282">IF($F$6-$D$6 &lt;&gt; 0,(EXP(LN(1+(AQ72/100))/($F$6-$D$6))-1)*100,0)</f>
        <v>3.4600331818484431</v>
      </c>
      <c r="AS109" s="24" t="str">
        <f>AS35</f>
        <v>All occupations</v>
      </c>
      <c r="AT109" s="26">
        <f>IF(AND(AU$6-AT$6 &lt;&gt; 0,AT35&lt;&gt;0,AU35&lt;&gt;0),(EXP(LN(AU35/AT35)/(AU$6-AT$6))-1)*100,0)</f>
        <v>3.3808588208169787</v>
      </c>
      <c r="AU109" s="26">
        <f>IF(AND(AV$6-AU$6 &lt;&gt; 0,AU35&lt;&gt;0,AV35&lt;&gt;0),(EXP(LN(AV35/AU35)/(AV$6-AU$6))-1)*100,0)</f>
        <v>-0.96520492750296061</v>
      </c>
      <c r="AV109" s="26">
        <f>IF(AND(AW$6-AV$6 &lt;&gt; 0,AV35&lt;&gt;0,AW35&lt;&gt;0),(EXP(LN(AW35/AV35)/(AW$6-AV$6))-1)*100,0)</f>
        <v>0.53765632416602482</v>
      </c>
      <c r="AW109" s="26">
        <f>IF(AND(AX$6-AW$6 &lt;&gt; 0,AW35&lt;&gt;0,AX35&lt;&gt;0),(EXP(LN(AX35/AW35)/(AX$6-AW$6))-1)*100,0)</f>
        <v>1.3092490450154814</v>
      </c>
      <c r="AX109" s="26">
        <f>IF(AND(AX$6-AU$6 &lt;&gt; 0,AU35&lt;&gt;0,AX35&lt;&gt;0),(EXP(LN(AX35/AU35)/(AX$6-AU$6))-1)*100,0)</f>
        <v>0.92416376047887994</v>
      </c>
      <c r="AZ109" s="26">
        <f t="shared" ref="AZ109" si="283">IF($F$6-$D$6 &lt;&gt; 0,(EXP(LN(1+(AZ72/100))/($F$6-$D$6))-1)*100,0)</f>
        <v>1.0513957373968541</v>
      </c>
      <c r="BA109" s="26">
        <f t="shared" ref="BA109" si="284">IF(AV35&gt;0,((1+(BA35/AV35))^(1/($F$6-$D$6))-1)*100,0)</f>
        <v>2.9918672755211428</v>
      </c>
      <c r="BB109" s="26">
        <f t="shared" ref="BB109" si="285">IF($F$6-$D$6 &lt;&gt; 0,(EXP(LN(1+(BB72/100))/($F$6-$D$6))-1)*100,0)</f>
        <v>3.7056639927053103</v>
      </c>
      <c r="BD109" s="24" t="str">
        <f>BD35</f>
        <v>All occupations</v>
      </c>
      <c r="BE109" s="26">
        <f>IF(AND(BF$6-BE$6 &lt;&gt; 0,BE35&lt;&gt;0,BF35&lt;&gt;0),(EXP(LN(BF35/BE35)/(BF$6-BE$6))-1)*100,0)</f>
        <v>9.3929148458937739E-2</v>
      </c>
      <c r="BF109" s="26">
        <f>IF(AND(BG$6-BF$6 &lt;&gt; 0,BF35&lt;&gt;0,BG35&lt;&gt;0),(EXP(LN(BG35/BF35)/(BG$6-BF$6))-1)*100,0)</f>
        <v>3.180582195588233</v>
      </c>
      <c r="BG109" s="26">
        <f>IF(AND(BH$6-BG$6 &lt;&gt; 0,BG35&lt;&gt;0,BH35&lt;&gt;0),(EXP(LN(BH35/BG35)/(BH$6-BG$6))-1)*100,0)</f>
        <v>-0.33104872232071481</v>
      </c>
      <c r="BH109" s="26">
        <f>IF(AND(BI$6-BH$6 &lt;&gt; 0,BH35&lt;&gt;0,BI35&lt;&gt;0),(EXP(LN(BI35/BH35)/(BI$6-BH$6))-1)*100,0)</f>
        <v>3.0532609636546582E-2</v>
      </c>
      <c r="BI109" s="26">
        <f>IF(AND(BI$6-BF$6 &lt;&gt; 0,BF35&lt;&gt;0,BI35&lt;&gt;0),(EXP(LN(BI35/BF35)/(BI$6-BF$6))-1)*100,0)</f>
        <v>0.11120799169308526</v>
      </c>
      <c r="BK109" s="26">
        <f t="shared" ref="BK109" si="286">IF($F$6-$D$6 &lt;&gt; 0,(EXP(LN(1+(BK72/100))/($F$6-$D$6))-1)*100,0)</f>
        <v>-9.0140016857798155E-2</v>
      </c>
      <c r="BL109" s="26">
        <f t="shared" ref="BL109" si="287">IF(BG35&gt;0,((1+(BL35/BG35))^(1/($F$6-$D$6))-1)*100,0)</f>
        <v>2.5205467044122631</v>
      </c>
      <c r="BM109" s="26">
        <f t="shared" ref="BM109" si="288">IF($F$6-$D$6 &lt;&gt; 0,(EXP(LN(1+(BM72/100))/($F$6-$D$6))-1)*100,0)</f>
        <v>2.4570562672824758</v>
      </c>
      <c r="BO109" s="24" t="str">
        <f>BO35</f>
        <v>All occupations</v>
      </c>
      <c r="BP109" s="26">
        <f>IF(AND(BQ$6-BP$6 &lt;&gt; 0,BP35&lt;&gt;0,BQ35&lt;&gt;0),(EXP(LN(BQ35/BP35)/(BQ$6-BP$6))-1)*100,0)</f>
        <v>0.43562166740569452</v>
      </c>
      <c r="BQ109" s="26">
        <f>IF(AND(BR$6-BQ$6 &lt;&gt; 0,BQ35&lt;&gt;0,BR35&lt;&gt;0),(EXP(LN(BR35/BQ35)/(BR$6-BQ$6))-1)*100,0)</f>
        <v>-9.2234592035465131</v>
      </c>
      <c r="BR109" s="26">
        <f>IF(AND(BS$6-BR$6 &lt;&gt; 0,BR35&lt;&gt;0,BS35&lt;&gt;0),(EXP(LN(BS35/BR35)/(BS$6-BR$6))-1)*100,0)</f>
        <v>-0.49433660814570679</v>
      </c>
      <c r="BS109" s="26">
        <f>IF(AND(BT$6-BS$6 &lt;&gt; 0,BS35&lt;&gt;0,BT35&lt;&gt;0),(EXP(LN(BT35/BS35)/(BT$6-BS$6))-1)*100,0)</f>
        <v>-1.6370266387974231</v>
      </c>
      <c r="BT109" s="26">
        <f>IF(AND(BT$6-BQ$6 &lt;&gt; 0,BQ35&lt;&gt;0,BT35&lt;&gt;0),(EXP(LN(BT35/BQ35)/(BT$6-BQ$6))-1)*100,0)</f>
        <v>-1.7753320504691139</v>
      </c>
      <c r="BV109" s="26">
        <f t="shared" ref="BV109" si="289">IF($F$6-$D$6 &lt;&gt; 0,(EXP(LN(1+(BV72/100))/($F$6-$D$6))-1)*100,0)</f>
        <v>-1.2575954840824632</v>
      </c>
      <c r="BW109" s="26">
        <f t="shared" ref="BW109" si="290">IF(BR35&gt;0,((1+(BW35/BR35))^(1/($F$6-$D$6))-1)*100,0)</f>
        <v>2.2852332478521253</v>
      </c>
      <c r="BX109" s="26">
        <f t="shared" ref="BX109" si="291">IF($F$6-$D$6 &lt;&gt; 0,(EXP(LN(1+(BX72/100))/($F$6-$D$6))-1)*100,0)</f>
        <v>1.392606437507049</v>
      </c>
      <c r="BZ109" s="24" t="str">
        <f>BZ35</f>
        <v>All occupations</v>
      </c>
      <c r="CA109" s="26">
        <f>IF(AND(CB$6-CA$6 &lt;&gt; 0,CA35&lt;&gt;0,CB35&lt;&gt;0),(EXP(LN(CB35/CA35)/(CB$6-CA$6))-1)*100,0)</f>
        <v>-1.3624883849393754</v>
      </c>
      <c r="CB109" s="26">
        <f>IF(AND(CC$6-CB$6 &lt;&gt; 0,CB35&lt;&gt;0,CC35&lt;&gt;0),(EXP(LN(CC35/CB35)/(CC$6-CB$6))-1)*100,0)</f>
        <v>-14.133403820507661</v>
      </c>
      <c r="CC109" s="26">
        <f>IF(AND(CD$6-CC$6 &lt;&gt; 0,CC35&lt;&gt;0,CD35&lt;&gt;0),(EXP(LN(CD35/CC35)/(CD$6-CC$6))-1)*100,0)</f>
        <v>-1.244239545060899</v>
      </c>
      <c r="CD109" s="26">
        <f>IF(AND(CE$6-CD$6 &lt;&gt; 0,CD35&lt;&gt;0,CE35&lt;&gt;0),(EXP(LN(CE35/CD35)/(CE$6-CD$6))-1)*100,0)</f>
        <v>-3.8514128285997984</v>
      </c>
      <c r="CE109" s="26">
        <f>IF(AND(CE$6-CB$6 &lt;&gt; 0,CB35&lt;&gt;0,CE35&lt;&gt;0),(EXP(LN(CE35/CB35)/(CE$6-CB$6))-1)*100,0)</f>
        <v>-3.7270911444483912</v>
      </c>
      <c r="CG109" s="26">
        <f t="shared" ref="CG109" si="292">IF($F$6-$D$6 &lt;&gt; 0,(EXP(LN(1+(CG72/100))/($F$6-$D$6))-1)*100,0)</f>
        <v>-2.990093979217312</v>
      </c>
      <c r="CH109" s="26">
        <f t="shared" ref="CH109" si="293">IF(CC35&gt;0,((1+(CH35/CC35))^(1/($F$6-$D$6))-1)*100,0)</f>
        <v>1.8854044603397124</v>
      </c>
      <c r="CI109" s="26">
        <f t="shared" ref="CI109" si="294">IF($F$6-$D$6 &lt;&gt; 0,(EXP(LN(1+(CI72/100))/($F$6-$D$6))-1)*100,0)</f>
        <v>-0.28850891828593461</v>
      </c>
      <c r="CK109" s="24" t="str">
        <f>CK35</f>
        <v>All occupations</v>
      </c>
      <c r="CL109" s="26">
        <f>IF(AND(CM$6-CL$6 &lt;&gt; 0,CL35&lt;&gt;0,CM35&lt;&gt;0),(EXP(LN(CM35/CL35)/(CM$6-CL$6))-1)*100,0)</f>
        <v>1.5447894367496939</v>
      </c>
      <c r="CM109" s="26">
        <f>IF(AND(CN$6-CM$6 &lt;&gt; 0,CM35&lt;&gt;0,CN35&lt;&gt;0),(EXP(LN(CN35/CM35)/(CN$6-CM$6))-1)*100,0)</f>
        <v>-13.482607523821255</v>
      </c>
      <c r="CN109" s="26">
        <f>IF(AND(CO$6-CN$6 &lt;&gt; 0,CN35&lt;&gt;0,CO35&lt;&gt;0),(EXP(LN(CO35/CN35)/(CO$6-CN$6))-1)*100,0)</f>
        <v>-0.8430421744323624</v>
      </c>
      <c r="CO109" s="26">
        <f>IF(AND(CP$6-CO$6 &lt;&gt; 0,CO35&lt;&gt;0,CP35&lt;&gt;0),(EXP(LN(CP35/CO35)/(CP$6-CO$6))-1)*100,0)</f>
        <v>-0.25055633353743278</v>
      </c>
      <c r="CP109" s="26">
        <f>IF(AND(CP$6-CM$6 &lt;&gt; 0,CM35&lt;&gt;0,CP35&lt;&gt;0),(EXP(LN(CP35/CM35)/(CP$6-CM$6))-1)*100,0)</f>
        <v>-1.3177567485599395</v>
      </c>
      <c r="CR109" s="26">
        <f t="shared" ref="CR109" si="295">IF($F$6-$D$6 &lt;&gt; 0,(EXP(LN(1+(CR72/100))/($F$6-$D$6))-1)*100,0)</f>
        <v>-0.44844393288087092</v>
      </c>
      <c r="CS109" s="26">
        <f t="shared" ref="CS109" si="296">IF(CN35&gt;0,((1+(CS35/CN35))^(1/($F$6-$D$6))-1)*100,0)</f>
        <v>1.643811200670009</v>
      </c>
      <c r="CT109" s="26">
        <f t="shared" ref="CT109" si="297">IF($F$6-$D$6 &lt;&gt; 0,(EXP(LN(1+(CT72/100))/($F$6-$D$6))-1)*100,0)</f>
        <v>1.2893540517157964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Oxfordshire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Oxfordshire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Oxfordshire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Oxfordshire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Oxfordshire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Oxfordshire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Oxfordshire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Oxfordshire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Oxfordshire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0.12009971783362472</v>
      </c>
      <c r="C119" s="27">
        <f t="shared" si="299"/>
        <v>7.723156402564868E-2</v>
      </c>
      <c r="D119" s="27">
        <f t="shared" si="299"/>
        <v>5.2538620444201323E-3</v>
      </c>
      <c r="E119" s="27">
        <f t="shared" si="299"/>
        <v>0.21235473529048587</v>
      </c>
      <c r="F119" s="27">
        <f t="shared" ref="F119:F144" si="300">F8-D8</f>
        <v>0.21760859733490601</v>
      </c>
      <c r="L119" t="str">
        <f>A119</f>
        <v>11 Corporate managers and directors</v>
      </c>
      <c r="M119" s="27">
        <f t="shared" ref="M119:P144" si="301">N8-M8</f>
        <v>1.2814848837581261</v>
      </c>
      <c r="N119" s="27">
        <f t="shared" si="301"/>
        <v>0.39578858047703136</v>
      </c>
      <c r="O119" s="27">
        <f t="shared" si="301"/>
        <v>4.8385105864896083E-2</v>
      </c>
      <c r="P119" s="27">
        <f t="shared" si="301"/>
        <v>1.5141976320428139</v>
      </c>
      <c r="Q119" s="27">
        <f t="shared" ref="Q119:Q144" si="302">Q8-O8</f>
        <v>1.56258273790771</v>
      </c>
      <c r="W119" t="str">
        <f>A119</f>
        <v>11 Corporate managers and directors</v>
      </c>
      <c r="X119" s="27">
        <f t="shared" ref="X119:AA144" si="303">Y8-X8</f>
        <v>2.2305999132730694</v>
      </c>
      <c r="Y119" s="27">
        <f t="shared" si="303"/>
        <v>-0.41901927387685944</v>
      </c>
      <c r="Z119" s="27">
        <f t="shared" si="303"/>
        <v>-0.76217461047343171</v>
      </c>
      <c r="AA119" s="27">
        <f t="shared" si="303"/>
        <v>1.391117460244093</v>
      </c>
      <c r="AB119" s="27">
        <f t="shared" ref="AB119:AB144" si="304">AB8-Z8</f>
        <v>0.62894284977066128</v>
      </c>
      <c r="AH119" t="str">
        <f>L119</f>
        <v>11 Corporate managers and directors</v>
      </c>
      <c r="AI119" s="27">
        <f t="shared" ref="AI119:AL144" si="305">AJ8-AI8</f>
        <v>0.42609260114490222</v>
      </c>
      <c r="AJ119" s="27">
        <f t="shared" si="305"/>
        <v>2.6509069271228647E-2</v>
      </c>
      <c r="AK119" s="27">
        <f t="shared" si="305"/>
        <v>-0.20933380295168091</v>
      </c>
      <c r="AL119" s="27">
        <f t="shared" si="305"/>
        <v>0.21192176104851534</v>
      </c>
      <c r="AM119" s="27">
        <f t="shared" ref="AM119:AM144" si="306">AM8-AK8</f>
        <v>2.5879580968344307E-3</v>
      </c>
      <c r="AS119" t="str">
        <f>W119</f>
        <v>11 Corporate managers and directors</v>
      </c>
      <c r="AT119" s="27">
        <f t="shared" ref="AT119:AW144" si="307">AU8-AT8</f>
        <v>0.59442710995680459</v>
      </c>
      <c r="AU119" s="27">
        <f t="shared" si="307"/>
        <v>-8.3920807863040459E-3</v>
      </c>
      <c r="AV119" s="27">
        <f t="shared" si="307"/>
        <v>-0.3963963729814064</v>
      </c>
      <c r="AW119" s="27">
        <f t="shared" si="307"/>
        <v>0.31112984408798239</v>
      </c>
      <c r="AX119" s="27">
        <f t="shared" ref="AX119:AX144" si="308">AX8-AV8</f>
        <v>-8.526652889342401E-2</v>
      </c>
      <c r="BD119" t="str">
        <f>AH119</f>
        <v>11 Corporate managers and directors</v>
      </c>
      <c r="BE119" s="27">
        <f t="shared" ref="BE119:BH144" si="309">BF8-BE8</f>
        <v>0.57928379882227965</v>
      </c>
      <c r="BF119" s="27">
        <f t="shared" si="309"/>
        <v>0.46107755972510756</v>
      </c>
      <c r="BG119" s="27">
        <f t="shared" si="309"/>
        <v>-0.88802043083957116</v>
      </c>
      <c r="BH119" s="27">
        <f t="shared" si="309"/>
        <v>0.38567484284377507</v>
      </c>
      <c r="BI119" s="27">
        <f t="shared" ref="BI119:BI144" si="310">BI8-BG8</f>
        <v>-0.50234558799579609</v>
      </c>
      <c r="BO119" t="str">
        <f>AS119</f>
        <v>11 Corporate managers and directors</v>
      </c>
      <c r="BP119" s="27">
        <f t="shared" ref="BP119:BS144" si="311">BQ8-BP8</f>
        <v>0.62258719948420271</v>
      </c>
      <c r="BQ119" s="27">
        <f t="shared" si="311"/>
        <v>-0.30834510709264773</v>
      </c>
      <c r="BR119" s="27">
        <f t="shared" si="311"/>
        <v>-0.62709829631809022</v>
      </c>
      <c r="BS119" s="27">
        <f t="shared" si="311"/>
        <v>-0.61072180612285187</v>
      </c>
      <c r="BT119" s="27">
        <f t="shared" ref="BT119:BT144" si="312">BT8-BR8</f>
        <v>-1.2378201024409421</v>
      </c>
      <c r="BZ119" t="str">
        <f>BD119</f>
        <v>11 Corporate managers and directors</v>
      </c>
      <c r="CA119" s="68">
        <f t="shared" ref="CA119:CD144" si="313">CB8-CA8</f>
        <v>0.17529752002290966</v>
      </c>
      <c r="CB119" s="68">
        <f t="shared" si="313"/>
        <v>-8.8263305202633369E-2</v>
      </c>
      <c r="CC119" s="68">
        <f t="shared" si="313"/>
        <v>-0.21870928908129983</v>
      </c>
      <c r="CD119" s="68">
        <f t="shared" si="313"/>
        <v>-0.61892229483284833</v>
      </c>
      <c r="CE119" s="68">
        <f t="shared" ref="CE119:CE144" si="314">CE8-CC8</f>
        <v>-0.83763158391414816</v>
      </c>
      <c r="CK119" t="str">
        <f>BO119</f>
        <v>11 Corporate managers and directors</v>
      </c>
      <c r="CL119" s="68">
        <f t="shared" ref="CL119:CO144" si="315">CM8-CL8</f>
        <v>0.13164147919702723</v>
      </c>
      <c r="CM119" s="68">
        <f t="shared" si="315"/>
        <v>-4.2865985842617804E-2</v>
      </c>
      <c r="CN119" s="68">
        <f t="shared" si="315"/>
        <v>6.1862850152830218E-2</v>
      </c>
      <c r="CO119" s="68">
        <f t="shared" si="315"/>
        <v>0.150618450223863</v>
      </c>
      <c r="CP119" s="68">
        <f t="shared" ref="CP119:CP144" si="316">CP8-CN8</f>
        <v>0.21248130037669322</v>
      </c>
    </row>
    <row r="120" spans="1:94" x14ac:dyDescent="0.2">
      <c r="A120" t="str">
        <f t="shared" si="298"/>
        <v>12 Other managers and proprietors</v>
      </c>
      <c r="B120" s="27">
        <f t="shared" si="299"/>
        <v>5.294023857612018E-2</v>
      </c>
      <c r="C120" s="27">
        <f t="shared" si="299"/>
        <v>6.0420299247224141E-4</v>
      </c>
      <c r="D120" s="27">
        <f t="shared" si="299"/>
        <v>3.7927545633207133E-2</v>
      </c>
      <c r="E120" s="27">
        <f t="shared" si="299"/>
        <v>9.1212028591095728E-2</v>
      </c>
      <c r="F120" s="27">
        <f t="shared" si="300"/>
        <v>0.12913957422430286</v>
      </c>
      <c r="L120" t="str">
        <f t="shared" ref="L120:L143" si="317">A120</f>
        <v>12 Other managers and proprietors</v>
      </c>
      <c r="M120" s="27">
        <f t="shared" si="301"/>
        <v>0.38223153506112806</v>
      </c>
      <c r="N120" s="27">
        <f t="shared" si="301"/>
        <v>0.13480822750809374</v>
      </c>
      <c r="O120" s="27">
        <f t="shared" si="301"/>
        <v>0.30709187509025893</v>
      </c>
      <c r="P120" s="27">
        <f t="shared" si="301"/>
        <v>0.8024338407229954</v>
      </c>
      <c r="Q120" s="27">
        <f t="shared" si="302"/>
        <v>1.1095257158132543</v>
      </c>
      <c r="W120" t="str">
        <f t="shared" ref="W120:W143" si="318">A120</f>
        <v>12 Other managers and proprietors</v>
      </c>
      <c r="X120" s="27">
        <f t="shared" si="303"/>
        <v>0.47628984589519208</v>
      </c>
      <c r="Y120" s="27">
        <f t="shared" si="303"/>
        <v>-0.17613731587652381</v>
      </c>
      <c r="Z120" s="27">
        <f t="shared" si="303"/>
        <v>0.25745553045544289</v>
      </c>
      <c r="AA120" s="27">
        <f t="shared" si="303"/>
        <v>0.79498067895434943</v>
      </c>
      <c r="AB120" s="27">
        <f t="shared" si="304"/>
        <v>1.0524362094097923</v>
      </c>
      <c r="AH120" t="str">
        <f t="shared" ref="AH120:AH143" si="319">L120</f>
        <v>12 Other managers and proprietors</v>
      </c>
      <c r="AI120" s="27">
        <f t="shared" si="305"/>
        <v>0.17276340101240795</v>
      </c>
      <c r="AJ120" s="27">
        <f t="shared" si="305"/>
        <v>2.4691600832746907E-2</v>
      </c>
      <c r="AK120" s="27">
        <f t="shared" si="305"/>
        <v>9.1570455153697772E-3</v>
      </c>
      <c r="AL120" s="27">
        <f t="shared" si="305"/>
        <v>0.2519608830196669</v>
      </c>
      <c r="AM120" s="27">
        <f t="shared" si="306"/>
        <v>0.26111792853503668</v>
      </c>
      <c r="AS120" t="str">
        <f t="shared" ref="AS120:AS143" si="320">W120</f>
        <v>12 Other managers and proprietors</v>
      </c>
      <c r="AT120" s="27">
        <f t="shared" si="307"/>
        <v>0.14619476567879852</v>
      </c>
      <c r="AU120" s="27">
        <f t="shared" si="307"/>
        <v>-2.7878050292139855E-2</v>
      </c>
      <c r="AV120" s="27">
        <f t="shared" si="307"/>
        <v>9.2683968279003714E-2</v>
      </c>
      <c r="AW120" s="27">
        <f t="shared" si="307"/>
        <v>0.23250045033296973</v>
      </c>
      <c r="AX120" s="27">
        <f t="shared" si="308"/>
        <v>0.32518441861197345</v>
      </c>
      <c r="BD120" t="str">
        <f t="shared" ref="BD120:BD143" si="321">AH120</f>
        <v>12 Other managers and proprietors</v>
      </c>
      <c r="BE120" s="27">
        <f t="shared" si="309"/>
        <v>-0.19316327631357399</v>
      </c>
      <c r="BF120" s="27">
        <f t="shared" si="309"/>
        <v>0.12961089919921465</v>
      </c>
      <c r="BG120" s="27">
        <f t="shared" si="309"/>
        <v>-0.12530851064706772</v>
      </c>
      <c r="BH120" s="27">
        <f t="shared" si="309"/>
        <v>8.3610828694606898E-2</v>
      </c>
      <c r="BI120" s="27">
        <f t="shared" si="310"/>
        <v>-4.1697681952460819E-2</v>
      </c>
      <c r="BO120" t="str">
        <f t="shared" ref="BO120:BO143" si="322">AS120</f>
        <v>12 Other managers and proprietors</v>
      </c>
      <c r="BP120" s="27">
        <f t="shared" si="311"/>
        <v>5.7051515359762384E-2</v>
      </c>
      <c r="BQ120" s="27">
        <f t="shared" si="311"/>
        <v>-0.13786484042703595</v>
      </c>
      <c r="BR120" s="27">
        <f t="shared" si="311"/>
        <v>5.5285416531308584E-2</v>
      </c>
      <c r="BS120" s="27">
        <f t="shared" si="311"/>
        <v>-7.3616586814207352E-2</v>
      </c>
      <c r="BT120" s="27">
        <f t="shared" si="312"/>
        <v>-1.8331170282898768E-2</v>
      </c>
      <c r="BZ120" t="str">
        <f t="shared" ref="BZ120:BZ143" si="323">BD120</f>
        <v>12 Other managers and proprietors</v>
      </c>
      <c r="CA120" s="68">
        <f t="shared" si="313"/>
        <v>-7.3349315101564727E-2</v>
      </c>
      <c r="CB120" s="68">
        <f t="shared" si="313"/>
        <v>-0.2152063784400573</v>
      </c>
      <c r="CC120" s="68">
        <f t="shared" si="313"/>
        <v>1.0219601147884783E-2</v>
      </c>
      <c r="CD120" s="68">
        <f t="shared" si="313"/>
        <v>-0.29155487725304363</v>
      </c>
      <c r="CE120" s="68">
        <f t="shared" si="314"/>
        <v>-0.28133527610515885</v>
      </c>
      <c r="CK120" t="str">
        <f t="shared" ref="CK120:CK143" si="324">BO120</f>
        <v>12 Other managers and proprietors</v>
      </c>
      <c r="CL120" s="68">
        <f t="shared" si="315"/>
        <v>4.4765594245606388E-2</v>
      </c>
      <c r="CM120" s="68">
        <f t="shared" si="315"/>
        <v>-6.0596588126775097E-2</v>
      </c>
      <c r="CN120" s="68">
        <f t="shared" si="315"/>
        <v>0.10057219944748846</v>
      </c>
      <c r="CO120" s="68">
        <f t="shared" si="315"/>
        <v>0.14739284224521065</v>
      </c>
      <c r="CP120" s="68">
        <f t="shared" si="316"/>
        <v>0.24796504169269912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0.35599661014896</v>
      </c>
      <c r="C121" s="27">
        <f t="shared" si="299"/>
        <v>7.7856211105108653E-2</v>
      </c>
      <c r="D121" s="27">
        <f t="shared" si="299"/>
        <v>0.49050393890693611</v>
      </c>
      <c r="E121" s="27">
        <f t="shared" si="299"/>
        <v>0.613439321145405</v>
      </c>
      <c r="F121" s="27">
        <f t="shared" si="300"/>
        <v>1.1039432600523411</v>
      </c>
      <c r="L121" t="str">
        <f t="shared" si="317"/>
        <v>21 Science, research, engineering and technology professionals</v>
      </c>
      <c r="M121" s="27">
        <f t="shared" si="301"/>
        <v>1.4646885910748884</v>
      </c>
      <c r="N121" s="27">
        <f t="shared" si="301"/>
        <v>0.74635031346289082</v>
      </c>
      <c r="O121" s="27">
        <f t="shared" si="301"/>
        <v>2.7543198025221285</v>
      </c>
      <c r="P121" s="27">
        <f t="shared" si="301"/>
        <v>3.5233624463588669</v>
      </c>
      <c r="Q121" s="27">
        <f t="shared" si="302"/>
        <v>6.2776822488809954</v>
      </c>
      <c r="W121" t="str">
        <f t="shared" si="318"/>
        <v>21 Science, research, engineering and technology professionals</v>
      </c>
      <c r="X121" s="27">
        <f t="shared" si="303"/>
        <v>1.1056743153404298</v>
      </c>
      <c r="Y121" s="27">
        <f t="shared" si="303"/>
        <v>-0.20487635112410096</v>
      </c>
      <c r="Z121" s="27">
        <f t="shared" si="303"/>
        <v>2.201756542550763</v>
      </c>
      <c r="AA121" s="27">
        <f t="shared" si="303"/>
        <v>1.12560895963008</v>
      </c>
      <c r="AB121" s="27">
        <f t="shared" si="304"/>
        <v>3.327365502180843</v>
      </c>
      <c r="AH121" t="str">
        <f t="shared" si="319"/>
        <v>21 Science, research, engineering and technology professionals</v>
      </c>
      <c r="AI121" s="27">
        <f t="shared" si="305"/>
        <v>0.11135198543089642</v>
      </c>
      <c r="AJ121" s="27">
        <f t="shared" si="305"/>
        <v>3.0196445335684885E-2</v>
      </c>
      <c r="AK121" s="27">
        <f t="shared" si="305"/>
        <v>0.24063491613273946</v>
      </c>
      <c r="AL121" s="27">
        <f t="shared" si="305"/>
        <v>0.22090386803351758</v>
      </c>
      <c r="AM121" s="27">
        <f t="shared" si="306"/>
        <v>0.46153878416625704</v>
      </c>
      <c r="AS121" t="str">
        <f t="shared" si="320"/>
        <v>21 Science, research, engineering and technology professionals</v>
      </c>
      <c r="AT121" s="27">
        <f t="shared" si="307"/>
        <v>0.24148472164573187</v>
      </c>
      <c r="AU121" s="27">
        <f t="shared" si="307"/>
        <v>-8.6136594752781459E-2</v>
      </c>
      <c r="AV121" s="27">
        <f t="shared" si="307"/>
        <v>0.18945460786112855</v>
      </c>
      <c r="AW121" s="27">
        <f t="shared" si="307"/>
        <v>5.2390857182115447E-2</v>
      </c>
      <c r="AX121" s="27">
        <f t="shared" si="308"/>
        <v>0.241845465043244</v>
      </c>
      <c r="BD121" t="str">
        <f t="shared" si="321"/>
        <v>21 Science, research, engineering and technology professionals</v>
      </c>
      <c r="BE121" s="27">
        <f t="shared" si="309"/>
        <v>2.6780506459191056E-2</v>
      </c>
      <c r="BF121" s="27">
        <f t="shared" si="309"/>
        <v>0.24517377174266874</v>
      </c>
      <c r="BG121" s="27">
        <f t="shared" si="309"/>
        <v>0.31562384546639821</v>
      </c>
      <c r="BH121" s="27">
        <f t="shared" si="309"/>
        <v>-8.1238149488738198E-2</v>
      </c>
      <c r="BI121" s="27">
        <f t="shared" si="310"/>
        <v>0.23438569597766001</v>
      </c>
      <c r="BO121" t="str">
        <f t="shared" si="322"/>
        <v>21 Science, research, engineering and technology professionals</v>
      </c>
      <c r="BP121" s="27">
        <f t="shared" si="311"/>
        <v>0.2006752974105952</v>
      </c>
      <c r="BQ121" s="27">
        <f t="shared" si="311"/>
        <v>-0.11935099277060601</v>
      </c>
      <c r="BR121" s="27">
        <f t="shared" si="311"/>
        <v>0.43730354820308115</v>
      </c>
      <c r="BS121" s="27">
        <f t="shared" si="311"/>
        <v>-0.1531716774304317</v>
      </c>
      <c r="BT121" s="27">
        <f t="shared" si="312"/>
        <v>0.28413187077264945</v>
      </c>
      <c r="BZ121" t="str">
        <f t="shared" si="323"/>
        <v>21 Science, research, engineering and technology professionals</v>
      </c>
      <c r="CA121" s="68">
        <f t="shared" si="313"/>
        <v>-3.1930951095438864E-2</v>
      </c>
      <c r="CB121" s="68">
        <f t="shared" si="313"/>
        <v>-6.8261870386267631E-2</v>
      </c>
      <c r="CC121" s="68">
        <f t="shared" si="313"/>
        <v>0.33298228177522216</v>
      </c>
      <c r="CD121" s="68">
        <f t="shared" si="313"/>
        <v>-0.50376813462285064</v>
      </c>
      <c r="CE121" s="68">
        <f t="shared" si="314"/>
        <v>-0.17078585284762848</v>
      </c>
      <c r="CK121" t="str">
        <f t="shared" si="324"/>
        <v>21 Science, research, engineering and technology professionals</v>
      </c>
      <c r="CL121" s="68">
        <f t="shared" si="315"/>
        <v>8.6231919950042951E-2</v>
      </c>
      <c r="CM121" s="68">
        <f t="shared" si="315"/>
        <v>-2.3696565609931386E-3</v>
      </c>
      <c r="CN121" s="68">
        <f t="shared" si="315"/>
        <v>0.22072513932490795</v>
      </c>
      <c r="CO121" s="68">
        <f t="shared" si="315"/>
        <v>0.26145095366337556</v>
      </c>
      <c r="CP121" s="68">
        <f t="shared" si="316"/>
        <v>0.48217609298828351</v>
      </c>
    </row>
    <row r="122" spans="1:94" x14ac:dyDescent="0.2">
      <c r="A122" t="str">
        <f t="shared" si="298"/>
        <v>22 Health professionals</v>
      </c>
      <c r="B122" s="27">
        <f t="shared" si="299"/>
        <v>0.28840525370991232</v>
      </c>
      <c r="C122" s="27">
        <f t="shared" si="299"/>
        <v>4.3776438429387277E-2</v>
      </c>
      <c r="D122" s="27">
        <f t="shared" si="299"/>
        <v>0.15315628900742073</v>
      </c>
      <c r="E122" s="27">
        <f t="shared" si="299"/>
        <v>0.24833990862837707</v>
      </c>
      <c r="F122" s="27">
        <f t="shared" si="300"/>
        <v>0.4014961976357978</v>
      </c>
      <c r="L122" t="str">
        <f t="shared" si="317"/>
        <v>22 Health professionals</v>
      </c>
      <c r="M122" s="27">
        <f t="shared" si="301"/>
        <v>0.92635850563469768</v>
      </c>
      <c r="N122" s="27">
        <f t="shared" si="301"/>
        <v>0.16769483434440513</v>
      </c>
      <c r="O122" s="27">
        <f t="shared" si="301"/>
        <v>0.28770891490144646</v>
      </c>
      <c r="P122" s="27">
        <f t="shared" si="301"/>
        <v>0.57336578709472086</v>
      </c>
      <c r="Q122" s="27">
        <f t="shared" si="302"/>
        <v>0.86107470199616731</v>
      </c>
      <c r="W122" t="str">
        <f t="shared" si="318"/>
        <v>22 Health professionals</v>
      </c>
      <c r="X122" s="27">
        <f t="shared" si="303"/>
        <v>1.3855061905049446</v>
      </c>
      <c r="Y122" s="27">
        <f t="shared" si="303"/>
        <v>-0.11964199223717831</v>
      </c>
      <c r="Z122" s="27">
        <f t="shared" si="303"/>
        <v>1.4973829249657733E-2</v>
      </c>
      <c r="AA122" s="27">
        <f t="shared" si="303"/>
        <v>0.45500959691486198</v>
      </c>
      <c r="AB122" s="27">
        <f t="shared" si="304"/>
        <v>0.46998342616451971</v>
      </c>
      <c r="AH122" t="str">
        <f t="shared" si="319"/>
        <v>22 Health professionals</v>
      </c>
      <c r="AI122" s="27">
        <f t="shared" si="305"/>
        <v>-0.34557053909406843</v>
      </c>
      <c r="AJ122" s="27">
        <f t="shared" si="305"/>
        <v>-0.26553573760874216</v>
      </c>
      <c r="AK122" s="27">
        <f t="shared" si="305"/>
        <v>-0.90385280783102195</v>
      </c>
      <c r="AL122" s="27">
        <f t="shared" si="305"/>
        <v>-0.6318879185307047</v>
      </c>
      <c r="AM122" s="27">
        <f t="shared" si="306"/>
        <v>-1.5357407263617266</v>
      </c>
      <c r="AS122" t="str">
        <f t="shared" si="320"/>
        <v>22 Health professionals</v>
      </c>
      <c r="AT122" s="27">
        <f t="shared" si="307"/>
        <v>9.5496359932856156E-2</v>
      </c>
      <c r="AU122" s="27">
        <f t="shared" si="307"/>
        <v>4.9456631806123474E-2</v>
      </c>
      <c r="AV122" s="27">
        <f t="shared" si="307"/>
        <v>7.0817706865022867E-3</v>
      </c>
      <c r="AW122" s="27">
        <f t="shared" si="307"/>
        <v>4.4069763910290716E-2</v>
      </c>
      <c r="AX122" s="27">
        <f t="shared" si="308"/>
        <v>5.1151534596793002E-2</v>
      </c>
      <c r="BD122" t="str">
        <f t="shared" si="321"/>
        <v>22 Health professionals</v>
      </c>
      <c r="BE122" s="27">
        <f t="shared" si="309"/>
        <v>0.31697803748947684</v>
      </c>
      <c r="BF122" s="27">
        <f t="shared" si="309"/>
        <v>0.13398852023293606</v>
      </c>
      <c r="BG122" s="27">
        <f t="shared" si="309"/>
        <v>2.9663917608966361E-3</v>
      </c>
      <c r="BH122" s="27">
        <f t="shared" si="309"/>
        <v>0.1645218680405971</v>
      </c>
      <c r="BI122" s="27">
        <f t="shared" si="310"/>
        <v>0.16748825980149373</v>
      </c>
      <c r="BO122" t="str">
        <f t="shared" si="322"/>
        <v>22 Health professionals</v>
      </c>
      <c r="BP122" s="27">
        <f t="shared" si="311"/>
        <v>0.16843144002806443</v>
      </c>
      <c r="BQ122" s="27">
        <f t="shared" si="311"/>
        <v>-1.0762061358426278E-2</v>
      </c>
      <c r="BR122" s="27">
        <f t="shared" si="311"/>
        <v>-2.2072249133862076E-2</v>
      </c>
      <c r="BS122" s="27">
        <f t="shared" si="311"/>
        <v>-0.19125985323135331</v>
      </c>
      <c r="BT122" s="27">
        <f t="shared" si="312"/>
        <v>-0.21333210236521538</v>
      </c>
      <c r="BZ122" t="str">
        <f t="shared" si="323"/>
        <v>22 Health professionals</v>
      </c>
      <c r="CA122" s="68">
        <f t="shared" si="313"/>
        <v>0.14775601039041919</v>
      </c>
      <c r="CB122" s="68">
        <f t="shared" si="313"/>
        <v>-0.13844561736718386</v>
      </c>
      <c r="CC122" s="68">
        <f t="shared" si="313"/>
        <v>8.6450968211239099E-3</v>
      </c>
      <c r="CD122" s="68">
        <f t="shared" si="313"/>
        <v>-0.19457591122989765</v>
      </c>
      <c r="CE122" s="68">
        <f t="shared" si="314"/>
        <v>-0.18593081440877374</v>
      </c>
      <c r="CK122" t="str">
        <f t="shared" si="324"/>
        <v>22 Health professionals</v>
      </c>
      <c r="CL122" s="68">
        <f t="shared" si="315"/>
        <v>3.7141857751218491E-2</v>
      </c>
      <c r="CM122" s="68">
        <f t="shared" si="315"/>
        <v>8.7490510973567415E-4</v>
      </c>
      <c r="CN122" s="68">
        <f t="shared" si="315"/>
        <v>4.1276707353339576E-2</v>
      </c>
      <c r="CO122" s="68">
        <f t="shared" si="315"/>
        <v>0.10536595137642221</v>
      </c>
      <c r="CP122" s="68">
        <f t="shared" si="316"/>
        <v>0.14664265872976179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0.39273232273156866</v>
      </c>
      <c r="C123" s="27">
        <f t="shared" si="299"/>
        <v>7.3896125322463924E-2</v>
      </c>
      <c r="D123" s="27">
        <f t="shared" si="299"/>
        <v>0.15752350882746047</v>
      </c>
      <c r="E123" s="27">
        <f t="shared" si="299"/>
        <v>0.4741697866292558</v>
      </c>
      <c r="F123" s="27">
        <f t="shared" si="300"/>
        <v>0.63169329545671626</v>
      </c>
      <c r="L123" t="str">
        <f t="shared" si="317"/>
        <v>23 Teaching and other educational professionals</v>
      </c>
      <c r="M123" s="27">
        <f t="shared" si="301"/>
        <v>2.6703705904140538</v>
      </c>
      <c r="N123" s="27">
        <f t="shared" si="301"/>
        <v>1.3716458037965396E-2</v>
      </c>
      <c r="O123" s="27">
        <f t="shared" si="301"/>
        <v>0.83198490392988056</v>
      </c>
      <c r="P123" s="27">
        <f t="shared" si="301"/>
        <v>2.4688475339048104</v>
      </c>
      <c r="Q123" s="27">
        <f t="shared" si="302"/>
        <v>3.3008324378346909</v>
      </c>
      <c r="W123" t="str">
        <f t="shared" si="318"/>
        <v>23 Teaching and other educational professionals</v>
      </c>
      <c r="X123" s="27">
        <f t="shared" si="303"/>
        <v>-0.27729388948208467</v>
      </c>
      <c r="Y123" s="27">
        <f t="shared" si="303"/>
        <v>-0.42784073461439398</v>
      </c>
      <c r="Z123" s="27">
        <f t="shared" si="303"/>
        <v>-1.5208742204931021</v>
      </c>
      <c r="AA123" s="27">
        <f t="shared" si="303"/>
        <v>-0.95530663610856248</v>
      </c>
      <c r="AB123" s="27">
        <f t="shared" si="304"/>
        <v>-2.4761808566016645</v>
      </c>
      <c r="AH123" t="str">
        <f t="shared" si="319"/>
        <v>23 Teaching and other educational professionals</v>
      </c>
      <c r="AI123" s="27">
        <f t="shared" si="305"/>
        <v>-0.47267674499583301</v>
      </c>
      <c r="AJ123" s="27">
        <f t="shared" si="305"/>
        <v>-0.120885935463243</v>
      </c>
      <c r="AK123" s="27">
        <f t="shared" si="305"/>
        <v>-0.26882745493951826</v>
      </c>
      <c r="AL123" s="27">
        <f t="shared" si="305"/>
        <v>-2.1362472999238435E-3</v>
      </c>
      <c r="AM123" s="27">
        <f t="shared" si="306"/>
        <v>-0.27096370223944211</v>
      </c>
      <c r="AS123" t="str">
        <f t="shared" si="320"/>
        <v>23 Teaching and other educational professionals</v>
      </c>
      <c r="AT123" s="27">
        <f t="shared" si="307"/>
        <v>1.4857229677216754E-2</v>
      </c>
      <c r="AU123" s="27">
        <f t="shared" si="307"/>
        <v>-1.2482234617929133E-2</v>
      </c>
      <c r="AV123" s="27">
        <f t="shared" si="307"/>
        <v>-6.1621432655416919E-2</v>
      </c>
      <c r="AW123" s="27">
        <f t="shared" si="307"/>
        <v>-2.9270319611666679E-2</v>
      </c>
      <c r="AX123" s="27">
        <f t="shared" si="308"/>
        <v>-9.0891752267083598E-2</v>
      </c>
      <c r="BD123" t="str">
        <f t="shared" si="321"/>
        <v>23 Teaching and other educational professionals</v>
      </c>
      <c r="BE123" s="27">
        <f t="shared" si="309"/>
        <v>-2.3995137013186563E-2</v>
      </c>
      <c r="BF123" s="27">
        <f t="shared" si="309"/>
        <v>8.8481453984888159E-2</v>
      </c>
      <c r="BG123" s="27">
        <f t="shared" si="309"/>
        <v>-6.9980774730897699E-2</v>
      </c>
      <c r="BH123" s="27">
        <f t="shared" si="309"/>
        <v>0.18620339133112684</v>
      </c>
      <c r="BI123" s="27">
        <f t="shared" si="310"/>
        <v>0.11622261660022914</v>
      </c>
      <c r="BO123" t="str">
        <f t="shared" si="322"/>
        <v>23 Teaching and other educational professionals</v>
      </c>
      <c r="BP123" s="27">
        <f t="shared" si="311"/>
        <v>-2.787705364311166E-2</v>
      </c>
      <c r="BQ123" s="27">
        <f t="shared" si="311"/>
        <v>-1.6304006642124724E-2</v>
      </c>
      <c r="BR123" s="27">
        <f t="shared" si="311"/>
        <v>-7.707786949400397E-2</v>
      </c>
      <c r="BS123" s="27">
        <f t="shared" si="311"/>
        <v>-6.6235770918712911E-2</v>
      </c>
      <c r="BT123" s="27">
        <f t="shared" si="312"/>
        <v>-0.14331364041271688</v>
      </c>
      <c r="BZ123" t="str">
        <f t="shared" si="323"/>
        <v>23 Teaching and other educational professionals</v>
      </c>
      <c r="CA123" s="68">
        <f t="shared" si="313"/>
        <v>-1.9091494556391697E-2</v>
      </c>
      <c r="CB123" s="68">
        <f t="shared" si="313"/>
        <v>-4.1649916292867017E-2</v>
      </c>
      <c r="CC123" s="68">
        <f t="shared" si="313"/>
        <v>1.7749767139340122E-2</v>
      </c>
      <c r="CD123" s="68">
        <f t="shared" si="313"/>
        <v>-7.6313633663716851E-2</v>
      </c>
      <c r="CE123" s="68">
        <f t="shared" si="314"/>
        <v>-5.8563866524376729E-2</v>
      </c>
      <c r="CK123" t="str">
        <f t="shared" si="324"/>
        <v>23 Teaching and other educational professionals</v>
      </c>
      <c r="CL123" s="68">
        <f t="shared" si="315"/>
        <v>2.9856760937939819E-2</v>
      </c>
      <c r="CM123" s="68">
        <f t="shared" si="315"/>
        <v>8.7329987129656506E-3</v>
      </c>
      <c r="CN123" s="68">
        <f t="shared" si="315"/>
        <v>3.189194660664782E-2</v>
      </c>
      <c r="CO123" s="68">
        <f t="shared" si="315"/>
        <v>4.2481487581338601E-2</v>
      </c>
      <c r="CP123" s="68">
        <f t="shared" si="316"/>
        <v>7.437343418798642E-2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0.13181906430965495</v>
      </c>
      <c r="C124" s="27">
        <f t="shared" si="299"/>
        <v>8.3697714268587076E-2</v>
      </c>
      <c r="D124" s="27">
        <f t="shared" si="299"/>
        <v>0.11490744861590774</v>
      </c>
      <c r="E124" s="27">
        <f t="shared" si="299"/>
        <v>0.26935796956831048</v>
      </c>
      <c r="F124" s="27">
        <f t="shared" si="300"/>
        <v>0.38426541818421822</v>
      </c>
      <c r="L124" t="str">
        <f t="shared" si="317"/>
        <v>24 Business, media and public service professionals</v>
      </c>
      <c r="M124" s="27">
        <f t="shared" si="301"/>
        <v>1.6831472309664273</v>
      </c>
      <c r="N124" s="27">
        <f t="shared" si="301"/>
        <v>0.55954838263791373</v>
      </c>
      <c r="O124" s="27">
        <f t="shared" si="301"/>
        <v>1.0753759237208786</v>
      </c>
      <c r="P124" s="27">
        <f t="shared" si="301"/>
        <v>2.2040311609999268</v>
      </c>
      <c r="Q124" s="27">
        <f t="shared" si="302"/>
        <v>3.2794070847208054</v>
      </c>
      <c r="W124" t="str">
        <f t="shared" si="318"/>
        <v>24 Business, media and public service professionals</v>
      </c>
      <c r="X124" s="27">
        <f t="shared" si="303"/>
        <v>1.3598052481926981</v>
      </c>
      <c r="Y124" s="27">
        <f t="shared" si="303"/>
        <v>0.26279150853894606</v>
      </c>
      <c r="Z124" s="27">
        <f t="shared" si="303"/>
        <v>0.32536556149003815</v>
      </c>
      <c r="AA124" s="27">
        <f t="shared" si="303"/>
        <v>0.93179110642096852</v>
      </c>
      <c r="AB124" s="27">
        <f t="shared" si="304"/>
        <v>1.2571566679110067</v>
      </c>
      <c r="AH124" t="str">
        <f t="shared" si="319"/>
        <v>24 Business, media and public service professionals</v>
      </c>
      <c r="AI124" s="27">
        <f t="shared" si="305"/>
        <v>4.3918126487320963E-2</v>
      </c>
      <c r="AJ124" s="27">
        <f t="shared" si="305"/>
        <v>7.3433749632204615E-2</v>
      </c>
      <c r="AK124" s="27">
        <f t="shared" si="305"/>
        <v>-9.2561837852716877E-2</v>
      </c>
      <c r="AL124" s="27">
        <f t="shared" si="305"/>
        <v>8.6581126517266904E-2</v>
      </c>
      <c r="AM124" s="27">
        <f t="shared" si="306"/>
        <v>-5.980711335449973E-3</v>
      </c>
      <c r="AS124" t="str">
        <f t="shared" si="320"/>
        <v>24 Business, media and public service professionals</v>
      </c>
      <c r="AT124" s="27">
        <f t="shared" si="307"/>
        <v>0.23390621383520216</v>
      </c>
      <c r="AU124" s="27">
        <f t="shared" si="307"/>
        <v>7.0815225738408705E-2</v>
      </c>
      <c r="AV124" s="27">
        <f t="shared" si="307"/>
        <v>7.6716766392907365E-2</v>
      </c>
      <c r="AW124" s="27">
        <f t="shared" si="307"/>
        <v>0.26881298842120138</v>
      </c>
      <c r="AX124" s="27">
        <f t="shared" si="308"/>
        <v>0.34552975481410875</v>
      </c>
      <c r="BD124" t="str">
        <f t="shared" si="321"/>
        <v>24 Business, media and public service professionals</v>
      </c>
      <c r="BE124" s="27">
        <f t="shared" si="309"/>
        <v>0.1765629919095737</v>
      </c>
      <c r="BF124" s="27">
        <f t="shared" si="309"/>
        <v>0.45699472383305562</v>
      </c>
      <c r="BG124" s="27">
        <f t="shared" si="309"/>
        <v>0.1201891405413944</v>
      </c>
      <c r="BH124" s="27">
        <f t="shared" si="309"/>
        <v>0.24402265123343536</v>
      </c>
      <c r="BI124" s="27">
        <f t="shared" si="310"/>
        <v>0.36421179177482976</v>
      </c>
      <c r="BO124" t="str">
        <f t="shared" si="322"/>
        <v>24 Business, media and public service professionals</v>
      </c>
      <c r="BP124" s="27">
        <f t="shared" si="311"/>
        <v>0.21799272559833982</v>
      </c>
      <c r="BQ124" s="27">
        <f t="shared" si="311"/>
        <v>-4.7694152368287224E-2</v>
      </c>
      <c r="BR124" s="27">
        <f t="shared" si="311"/>
        <v>2.3775274222374687E-2</v>
      </c>
      <c r="BS124" s="27">
        <f t="shared" si="311"/>
        <v>-0.29295717811826405</v>
      </c>
      <c r="BT124" s="27">
        <f t="shared" si="312"/>
        <v>-0.26918190389588936</v>
      </c>
      <c r="BZ124" t="str">
        <f t="shared" si="323"/>
        <v>24 Business, media and public service professionals</v>
      </c>
      <c r="CA124" s="68">
        <f t="shared" si="313"/>
        <v>7.3531650628434919E-2</v>
      </c>
      <c r="CB124" s="68">
        <f t="shared" si="313"/>
        <v>-5.1515702637498162E-2</v>
      </c>
      <c r="CC124" s="68">
        <f t="shared" si="313"/>
        <v>6.5734185354602293E-3</v>
      </c>
      <c r="CD124" s="68">
        <f t="shared" si="313"/>
        <v>-0.47547993625557328</v>
      </c>
      <c r="CE124" s="68">
        <f t="shared" si="314"/>
        <v>-0.46890651772011305</v>
      </c>
      <c r="CK124" t="str">
        <f t="shared" si="324"/>
        <v>24 Business, media and public service professionals</v>
      </c>
      <c r="CL124" s="68">
        <f t="shared" si="315"/>
        <v>7.8823287286627852E-2</v>
      </c>
      <c r="CM124" s="68">
        <f t="shared" si="315"/>
        <v>3.5871790260913472E-3</v>
      </c>
      <c r="CN124" s="68">
        <f t="shared" si="315"/>
        <v>0.11488349612979537</v>
      </c>
      <c r="CO124" s="68">
        <f t="shared" si="315"/>
        <v>0.20705313194457947</v>
      </c>
      <c r="CP124" s="68">
        <f t="shared" si="316"/>
        <v>0.32193662807437484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6.3719488706424826E-2</v>
      </c>
      <c r="C125" s="27">
        <f t="shared" si="299"/>
        <v>2.6225319722399498E-2</v>
      </c>
      <c r="D125" s="27">
        <f t="shared" si="299"/>
        <v>3.1106479048018137E-2</v>
      </c>
      <c r="E125" s="27">
        <f t="shared" si="299"/>
        <v>0.13164571997154134</v>
      </c>
      <c r="F125" s="27">
        <f t="shared" si="300"/>
        <v>0.16275219901955948</v>
      </c>
      <c r="L125" t="str">
        <f t="shared" si="317"/>
        <v>31 Science, engineering and technology associate professionals</v>
      </c>
      <c r="M125" s="27">
        <f t="shared" si="301"/>
        <v>0.27760653474443719</v>
      </c>
      <c r="N125" s="27">
        <f t="shared" si="301"/>
        <v>0.17435775387405594</v>
      </c>
      <c r="O125" s="27">
        <f t="shared" si="301"/>
        <v>6.6551182184029223E-3</v>
      </c>
      <c r="P125" s="27">
        <f t="shared" si="301"/>
        <v>0.38966231524476802</v>
      </c>
      <c r="Q125" s="27">
        <f t="shared" si="302"/>
        <v>0.39631743346317094</v>
      </c>
      <c r="W125" t="str">
        <f t="shared" si="318"/>
        <v>31 Science, engineering and technology associate professionals</v>
      </c>
      <c r="X125" s="27">
        <f t="shared" si="303"/>
        <v>0.44065144658171085</v>
      </c>
      <c r="Y125" s="27">
        <f t="shared" si="303"/>
        <v>4.5451005857202631E-2</v>
      </c>
      <c r="Z125" s="27">
        <f t="shared" si="303"/>
        <v>-5.2947069571196437E-2</v>
      </c>
      <c r="AA125" s="27">
        <f t="shared" si="303"/>
        <v>0.33806797499662133</v>
      </c>
      <c r="AB125" s="27">
        <f t="shared" si="304"/>
        <v>0.2851209054254249</v>
      </c>
      <c r="AH125" t="str">
        <f t="shared" si="319"/>
        <v>31 Science, engineering and technology associate professionals</v>
      </c>
      <c r="AI125" s="27">
        <f t="shared" si="305"/>
        <v>7.7190879314133043E-2</v>
      </c>
      <c r="AJ125" s="27">
        <f t="shared" si="305"/>
        <v>3.7075632823429849E-2</v>
      </c>
      <c r="AK125" s="27">
        <f t="shared" si="305"/>
        <v>2.5433173324316549E-2</v>
      </c>
      <c r="AL125" s="27">
        <f t="shared" si="305"/>
        <v>0.15190977483515594</v>
      </c>
      <c r="AM125" s="27">
        <f t="shared" si="306"/>
        <v>0.17734294815947249</v>
      </c>
      <c r="AS125" t="str">
        <f t="shared" si="320"/>
        <v>31 Science, engineering and technology associate professionals</v>
      </c>
      <c r="AT125" s="27">
        <f t="shared" si="307"/>
        <v>9.4538959779998266E-2</v>
      </c>
      <c r="AU125" s="27">
        <f t="shared" si="307"/>
        <v>3.8005304737204204E-3</v>
      </c>
      <c r="AV125" s="27">
        <f t="shared" si="307"/>
        <v>-0.13332039066691515</v>
      </c>
      <c r="AW125" s="27">
        <f t="shared" si="307"/>
        <v>-2.2583396363305419E-2</v>
      </c>
      <c r="AX125" s="27">
        <f t="shared" si="308"/>
        <v>-0.15590378703022056</v>
      </c>
      <c r="BD125" t="str">
        <f t="shared" si="321"/>
        <v>31 Science, engineering and technology associate professionals</v>
      </c>
      <c r="BE125" s="27">
        <f t="shared" si="309"/>
        <v>-3.1359264749695637E-2</v>
      </c>
      <c r="BF125" s="27">
        <f t="shared" si="309"/>
        <v>0.1893843326489526</v>
      </c>
      <c r="BG125" s="27">
        <f t="shared" si="309"/>
        <v>-0.3216674467584999</v>
      </c>
      <c r="BH125" s="27">
        <f t="shared" si="309"/>
        <v>-0.25731958506711572</v>
      </c>
      <c r="BI125" s="27">
        <f t="shared" si="310"/>
        <v>-0.57898703182561562</v>
      </c>
      <c r="BO125" t="str">
        <f t="shared" si="322"/>
        <v>31 Science, engineering and technology associate professionals</v>
      </c>
      <c r="BP125" s="27">
        <f t="shared" si="311"/>
        <v>0.1360950162802016</v>
      </c>
      <c r="BQ125" s="27">
        <f t="shared" si="311"/>
        <v>-1.9413325625585731E-3</v>
      </c>
      <c r="BR125" s="27">
        <f t="shared" si="311"/>
        <v>-8.3845226137028384E-2</v>
      </c>
      <c r="BS125" s="27">
        <f t="shared" si="311"/>
        <v>-4.4731163810294849E-2</v>
      </c>
      <c r="BT125" s="27">
        <f t="shared" si="312"/>
        <v>-0.12857638994732323</v>
      </c>
      <c r="BZ125" t="str">
        <f t="shared" si="323"/>
        <v>31 Science, engineering and technology associate professionals</v>
      </c>
      <c r="CA125" s="68">
        <f t="shared" si="313"/>
        <v>3.7456366116130568E-2</v>
      </c>
      <c r="CB125" s="68">
        <f t="shared" si="313"/>
        <v>2.2561023742350139E-2</v>
      </c>
      <c r="CC125" s="68">
        <f t="shared" si="313"/>
        <v>-1.1645024868482512E-2</v>
      </c>
      <c r="CD125" s="68">
        <f t="shared" si="313"/>
        <v>-0.1273530718338507</v>
      </c>
      <c r="CE125" s="68">
        <f t="shared" si="314"/>
        <v>-0.13899809670233321</v>
      </c>
      <c r="CK125" t="str">
        <f t="shared" si="324"/>
        <v>31 Science, engineering and technology associate professionals</v>
      </c>
      <c r="CL125" s="68">
        <f t="shared" si="315"/>
        <v>4.2464663130814123E-2</v>
      </c>
      <c r="CM125" s="68">
        <f t="shared" si="315"/>
        <v>2.5177135526022021E-2</v>
      </c>
      <c r="CN125" s="68">
        <f t="shared" si="315"/>
        <v>6.4282535120461559E-2</v>
      </c>
      <c r="CO125" s="68">
        <f t="shared" si="315"/>
        <v>0.17224037605091247</v>
      </c>
      <c r="CP125" s="68">
        <f t="shared" si="316"/>
        <v>0.23652291117137403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9.471250465593356E-3</v>
      </c>
      <c r="C126" s="27">
        <f t="shared" si="299"/>
        <v>-1.2886469564630035E-3</v>
      </c>
      <c r="D126" s="27">
        <f t="shared" si="299"/>
        <v>3.0109917471626148E-2</v>
      </c>
      <c r="E126" s="27">
        <f t="shared" si="299"/>
        <v>3.0964875341466552E-2</v>
      </c>
      <c r="F126" s="27">
        <f t="shared" si="300"/>
        <v>6.10747928130927E-2</v>
      </c>
      <c r="L126" t="str">
        <f t="shared" si="317"/>
        <v>32 Health and social care associate professionals</v>
      </c>
      <c r="M126" s="27">
        <f t="shared" si="301"/>
        <v>0.24623332868882764</v>
      </c>
      <c r="N126" s="27">
        <f t="shared" si="301"/>
        <v>3.9954961566509906E-2</v>
      </c>
      <c r="O126" s="27">
        <f t="shared" si="301"/>
        <v>0.72636595708957619</v>
      </c>
      <c r="P126" s="27">
        <f t="shared" si="301"/>
        <v>0.60557697023298296</v>
      </c>
      <c r="Q126" s="27">
        <f t="shared" si="302"/>
        <v>1.3319429273225591</v>
      </c>
      <c r="W126" t="str">
        <f t="shared" si="318"/>
        <v>32 Health and social care associate professionals</v>
      </c>
      <c r="X126" s="27">
        <f t="shared" si="303"/>
        <v>0.48500583353175775</v>
      </c>
      <c r="Y126" s="27">
        <f t="shared" si="303"/>
        <v>2.1033033298314407E-3</v>
      </c>
      <c r="Z126" s="27">
        <f t="shared" si="303"/>
        <v>1.6075324239106421</v>
      </c>
      <c r="AA126" s="27">
        <f t="shared" si="303"/>
        <v>1.0028669306756068</v>
      </c>
      <c r="AB126" s="27">
        <f t="shared" si="304"/>
        <v>2.6103993545862489</v>
      </c>
      <c r="AH126" t="str">
        <f t="shared" si="319"/>
        <v>32 Health and social care associate professionals</v>
      </c>
      <c r="AI126" s="27">
        <f t="shared" si="305"/>
        <v>-7.8803685092303954E-2</v>
      </c>
      <c r="AJ126" s="27">
        <f t="shared" si="305"/>
        <v>-6.1560967262957567E-2</v>
      </c>
      <c r="AK126" s="27">
        <f t="shared" si="305"/>
        <v>0.1404401687118475</v>
      </c>
      <c r="AL126" s="27">
        <f t="shared" si="305"/>
        <v>-0.41701889766978728</v>
      </c>
      <c r="AM126" s="27">
        <f t="shared" si="306"/>
        <v>-0.27657872895793978</v>
      </c>
      <c r="AS126" t="str">
        <f t="shared" si="320"/>
        <v>32 Health and social care associate professionals</v>
      </c>
      <c r="AT126" s="27">
        <f t="shared" si="307"/>
        <v>6.035262447857781E-2</v>
      </c>
      <c r="AU126" s="27">
        <f t="shared" si="307"/>
        <v>3.9211280496268097E-2</v>
      </c>
      <c r="AV126" s="27">
        <f t="shared" si="307"/>
        <v>0.17654941579179451</v>
      </c>
      <c r="AW126" s="27">
        <f t="shared" si="307"/>
        <v>8.8689562114490306E-2</v>
      </c>
      <c r="AX126" s="27">
        <f t="shared" si="308"/>
        <v>0.26523897790628481</v>
      </c>
      <c r="BD126" t="str">
        <f t="shared" si="321"/>
        <v>32 Health and social care associate professionals</v>
      </c>
      <c r="BE126" s="27">
        <f t="shared" si="309"/>
        <v>0.22937317496548171</v>
      </c>
      <c r="BF126" s="27">
        <f t="shared" si="309"/>
        <v>0.13088996309461298</v>
      </c>
      <c r="BG126" s="27">
        <f t="shared" si="309"/>
        <v>0.8871042462176677</v>
      </c>
      <c r="BH126" s="27">
        <f t="shared" si="309"/>
        <v>0.60259946150411636</v>
      </c>
      <c r="BI126" s="27">
        <f t="shared" si="310"/>
        <v>1.4897037077217841</v>
      </c>
      <c r="BO126" t="str">
        <f t="shared" si="322"/>
        <v>32 Health and social care associate professionals</v>
      </c>
      <c r="BP126" s="27">
        <f t="shared" si="311"/>
        <v>7.6539570788170419E-2</v>
      </c>
      <c r="BQ126" s="27">
        <f t="shared" si="311"/>
        <v>-1.8575449127810062E-3</v>
      </c>
      <c r="BR126" s="27">
        <f t="shared" si="311"/>
        <v>0.45305349701132192</v>
      </c>
      <c r="BS126" s="27">
        <f t="shared" si="311"/>
        <v>-0.1665526102755357</v>
      </c>
      <c r="BT126" s="27">
        <f t="shared" si="312"/>
        <v>0.28650088673578622</v>
      </c>
      <c r="BZ126" t="str">
        <f t="shared" si="323"/>
        <v>32 Health and social care associate professionals</v>
      </c>
      <c r="CA126" s="68">
        <f t="shared" si="313"/>
        <v>-1.5414907916544707E-2</v>
      </c>
      <c r="CB126" s="68">
        <f t="shared" si="313"/>
        <v>-5.8766354466618598E-2</v>
      </c>
      <c r="CC126" s="68">
        <f t="shared" si="313"/>
        <v>0.10961021105051072</v>
      </c>
      <c r="CD126" s="68">
        <f t="shared" si="313"/>
        <v>-0.11573174440810685</v>
      </c>
      <c r="CE126" s="68">
        <f t="shared" si="314"/>
        <v>-6.1215333575961317E-3</v>
      </c>
      <c r="CK126" t="str">
        <f t="shared" si="324"/>
        <v>32 Health and social care associate professionals</v>
      </c>
      <c r="CL126" s="68">
        <f t="shared" si="315"/>
        <v>1.3402546420380544E-2</v>
      </c>
      <c r="CM126" s="68">
        <f t="shared" si="315"/>
        <v>1.6020542490983725E-3</v>
      </c>
      <c r="CN126" s="68">
        <f t="shared" si="315"/>
        <v>5.2421665033513858E-2</v>
      </c>
      <c r="CO126" s="68">
        <f t="shared" si="315"/>
        <v>8.8451378986510912E-2</v>
      </c>
      <c r="CP126" s="68">
        <f t="shared" si="316"/>
        <v>0.14087304402002476</v>
      </c>
    </row>
    <row r="127" spans="1:94" x14ac:dyDescent="0.2">
      <c r="A127" t="str">
        <f t="shared" si="298"/>
        <v>33 Protective service occupations</v>
      </c>
      <c r="B127" s="27">
        <f t="shared" si="299"/>
        <v>1.9441481885777191E-4</v>
      </c>
      <c r="C127" s="27">
        <f t="shared" si="299"/>
        <v>1.9436592987961219E-3</v>
      </c>
      <c r="D127" s="27">
        <f t="shared" si="299"/>
        <v>1.3941864412326324E-3</v>
      </c>
      <c r="E127" s="27">
        <f t="shared" si="299"/>
        <v>6.4705043207812056E-3</v>
      </c>
      <c r="F127" s="27">
        <f t="shared" si="300"/>
        <v>7.864690762013838E-3</v>
      </c>
      <c r="L127" t="str">
        <f t="shared" si="317"/>
        <v>33 Protective service occupations</v>
      </c>
      <c r="M127" s="27">
        <f t="shared" si="301"/>
        <v>4.0843216355746503E-2</v>
      </c>
      <c r="N127" s="27">
        <f t="shared" si="301"/>
        <v>6.6679960083375789E-2</v>
      </c>
      <c r="O127" s="27">
        <f t="shared" si="301"/>
        <v>-1.4640455398748697E-2</v>
      </c>
      <c r="P127" s="27">
        <f t="shared" si="301"/>
        <v>0.14573843307958495</v>
      </c>
      <c r="Q127" s="27">
        <f t="shared" si="302"/>
        <v>0.13109797768083625</v>
      </c>
      <c r="W127" t="str">
        <f t="shared" si="318"/>
        <v>33 Protective service occupations</v>
      </c>
      <c r="X127" s="27">
        <f t="shared" si="303"/>
        <v>0.17759990690715388</v>
      </c>
      <c r="Y127" s="27">
        <f t="shared" si="303"/>
        <v>0.11233752150540899</v>
      </c>
      <c r="Z127" s="27">
        <f t="shared" si="303"/>
        <v>-9.2419308720459892E-2</v>
      </c>
      <c r="AA127" s="27">
        <f t="shared" si="303"/>
        <v>0.41741539469930444</v>
      </c>
      <c r="AB127" s="27">
        <f t="shared" si="304"/>
        <v>0.32499608597884455</v>
      </c>
      <c r="AH127" t="str">
        <f t="shared" si="319"/>
        <v>33 Protective service occupations</v>
      </c>
      <c r="AI127" s="27">
        <f t="shared" si="305"/>
        <v>3.7117367943960922E-2</v>
      </c>
      <c r="AJ127" s="27">
        <f t="shared" si="305"/>
        <v>2.8668795989289009E-2</v>
      </c>
      <c r="AK127" s="27">
        <f t="shared" si="305"/>
        <v>-2.9416834547883741E-2</v>
      </c>
      <c r="AL127" s="27">
        <f t="shared" si="305"/>
        <v>8.3637590872080447E-2</v>
      </c>
      <c r="AM127" s="27">
        <f t="shared" si="306"/>
        <v>5.4220756324196706E-2</v>
      </c>
      <c r="AS127" t="str">
        <f t="shared" si="320"/>
        <v>33 Protective service occupations</v>
      </c>
      <c r="AT127" s="27">
        <f t="shared" si="307"/>
        <v>-1.3092590862717468E-2</v>
      </c>
      <c r="AU127" s="27">
        <f t="shared" si="307"/>
        <v>1.8293653542024335E-2</v>
      </c>
      <c r="AV127" s="27">
        <f t="shared" si="307"/>
        <v>-6.4953560739294536E-2</v>
      </c>
      <c r="AW127" s="27">
        <f t="shared" si="307"/>
        <v>1.4504667591187292E-2</v>
      </c>
      <c r="AX127" s="27">
        <f t="shared" si="308"/>
        <v>-5.0448893148107243E-2</v>
      </c>
      <c r="BD127" t="str">
        <f t="shared" si="321"/>
        <v>33 Protective service occupations</v>
      </c>
      <c r="BE127" s="27">
        <f t="shared" si="309"/>
        <v>-0.14536173822893628</v>
      </c>
      <c r="BF127" s="27">
        <f t="shared" si="309"/>
        <v>9.143242810134844E-2</v>
      </c>
      <c r="BG127" s="27">
        <f t="shared" si="309"/>
        <v>-0.13484387981088619</v>
      </c>
      <c r="BH127" s="27">
        <f t="shared" si="309"/>
        <v>-7.2375247951009802E-2</v>
      </c>
      <c r="BI127" s="27">
        <f t="shared" si="310"/>
        <v>-0.20721912776189599</v>
      </c>
      <c r="BO127" t="str">
        <f t="shared" si="322"/>
        <v>33 Protective service occupations</v>
      </c>
      <c r="BP127" s="27">
        <f t="shared" si="311"/>
        <v>-7.7233386016573036E-3</v>
      </c>
      <c r="BQ127" s="27">
        <f t="shared" si="311"/>
        <v>-5.4475124752017434E-2</v>
      </c>
      <c r="BR127" s="27">
        <f t="shared" si="311"/>
        <v>-0.16976172063351302</v>
      </c>
      <c r="BS127" s="27">
        <f t="shared" si="311"/>
        <v>-0.19094659406281012</v>
      </c>
      <c r="BT127" s="27">
        <f t="shared" si="312"/>
        <v>-0.36070831469632314</v>
      </c>
      <c r="BZ127" t="str">
        <f t="shared" si="323"/>
        <v>33 Protective service occupations</v>
      </c>
      <c r="CA127" s="68">
        <f t="shared" si="313"/>
        <v>-5.7046501889734147E-2</v>
      </c>
      <c r="CB127" s="68">
        <f t="shared" si="313"/>
        <v>-1.4464726908590242E-2</v>
      </c>
      <c r="CC127" s="68">
        <f t="shared" si="313"/>
        <v>-7.2969433030223019E-2</v>
      </c>
      <c r="CD127" s="68">
        <f t="shared" si="313"/>
        <v>-7.5527763718161278E-2</v>
      </c>
      <c r="CE127" s="68">
        <f t="shared" si="314"/>
        <v>-0.1484971967483843</v>
      </c>
      <c r="CK127" t="str">
        <f t="shared" si="324"/>
        <v>33 Protective service occupations</v>
      </c>
      <c r="CL127" s="68">
        <f t="shared" si="315"/>
        <v>-8.2197935653977316E-3</v>
      </c>
      <c r="CM127" s="68">
        <f t="shared" si="315"/>
        <v>-4.0776363559784368E-3</v>
      </c>
      <c r="CN127" s="68">
        <f t="shared" si="315"/>
        <v>-3.2004205312858053E-2</v>
      </c>
      <c r="CO127" s="68">
        <f t="shared" si="315"/>
        <v>4.2061717303212148E-3</v>
      </c>
      <c r="CP127" s="68">
        <f t="shared" si="316"/>
        <v>-2.7798033582536838E-2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2.8971458569351849E-2</v>
      </c>
      <c r="C128" s="27">
        <f t="shared" si="299"/>
        <v>7.7983033986416539E-3</v>
      </c>
      <c r="D128" s="27">
        <f t="shared" si="299"/>
        <v>9.6524068912566818E-3</v>
      </c>
      <c r="E128" s="27">
        <f t="shared" si="299"/>
        <v>3.794474234391168E-2</v>
      </c>
      <c r="F128" s="27">
        <f t="shared" si="300"/>
        <v>4.7597149235168362E-2</v>
      </c>
      <c r="L128" t="str">
        <f t="shared" si="317"/>
        <v>34 Culture, media and sports occupations</v>
      </c>
      <c r="M128" s="27">
        <f t="shared" si="301"/>
        <v>9.2724535844841194E-2</v>
      </c>
      <c r="N128" s="27">
        <f t="shared" si="301"/>
        <v>0.41732969327760783</v>
      </c>
      <c r="O128" s="27">
        <f t="shared" si="301"/>
        <v>7.9945098872527431E-2</v>
      </c>
      <c r="P128" s="27">
        <f t="shared" si="301"/>
        <v>0.61240586302481637</v>
      </c>
      <c r="Q128" s="27">
        <f t="shared" si="302"/>
        <v>0.6923509618973438</v>
      </c>
      <c r="W128" t="str">
        <f t="shared" si="318"/>
        <v>34 Culture, media and sports occupations</v>
      </c>
      <c r="X128" s="27">
        <f t="shared" si="303"/>
        <v>-0.12350117622753221</v>
      </c>
      <c r="Y128" s="27">
        <f t="shared" si="303"/>
        <v>1.6495922955872544E-2</v>
      </c>
      <c r="Z128" s="27">
        <f t="shared" si="303"/>
        <v>-0.37533985566062356</v>
      </c>
      <c r="AA128" s="27">
        <f t="shared" si="303"/>
        <v>0.22721998575581592</v>
      </c>
      <c r="AB128" s="27">
        <f t="shared" si="304"/>
        <v>-0.14811986990480763</v>
      </c>
      <c r="AH128" t="str">
        <f t="shared" si="319"/>
        <v>34 Culture, media and sports occupations</v>
      </c>
      <c r="AI128" s="27">
        <f t="shared" si="305"/>
        <v>3.9945005965688618E-3</v>
      </c>
      <c r="AJ128" s="27">
        <f t="shared" si="305"/>
        <v>6.5474402078451344E-2</v>
      </c>
      <c r="AK128" s="27">
        <f t="shared" si="305"/>
        <v>-6.3833936987814033E-2</v>
      </c>
      <c r="AL128" s="27">
        <f t="shared" si="305"/>
        <v>8.9984194264129957E-2</v>
      </c>
      <c r="AM128" s="27">
        <f t="shared" si="306"/>
        <v>2.6150257276315925E-2</v>
      </c>
      <c r="AS128" t="str">
        <f t="shared" si="320"/>
        <v>34 Culture, media and sports occupations</v>
      </c>
      <c r="AT128" s="27">
        <f t="shared" si="307"/>
        <v>-4.1552687508061292E-2</v>
      </c>
      <c r="AU128" s="27">
        <f t="shared" si="307"/>
        <v>-3.3700425537220857E-3</v>
      </c>
      <c r="AV128" s="27">
        <f t="shared" si="307"/>
        <v>-0.10393107812794666</v>
      </c>
      <c r="AW128" s="27">
        <f t="shared" si="307"/>
        <v>-1.8275162415581914E-3</v>
      </c>
      <c r="AX128" s="27">
        <f t="shared" si="308"/>
        <v>-0.10575859436950485</v>
      </c>
      <c r="BD128" t="str">
        <f t="shared" si="321"/>
        <v>34 Culture, media and sports occupations</v>
      </c>
      <c r="BE128" s="27">
        <f t="shared" si="309"/>
        <v>-0.3061309497147906</v>
      </c>
      <c r="BF128" s="27">
        <f t="shared" si="309"/>
        <v>0.12792733396536415</v>
      </c>
      <c r="BG128" s="27">
        <f t="shared" si="309"/>
        <v>-0.2423022186193482</v>
      </c>
      <c r="BH128" s="27">
        <f t="shared" si="309"/>
        <v>-8.3993527873216234E-3</v>
      </c>
      <c r="BI128" s="27">
        <f t="shared" si="310"/>
        <v>-0.25070157140666982</v>
      </c>
      <c r="BO128" t="str">
        <f t="shared" si="322"/>
        <v>34 Culture, media and sports occupations</v>
      </c>
      <c r="BP128" s="27">
        <f t="shared" si="311"/>
        <v>-0.22171175822199385</v>
      </c>
      <c r="BQ128" s="27">
        <f t="shared" si="311"/>
        <v>-5.3073161874877317E-2</v>
      </c>
      <c r="BR128" s="27">
        <f t="shared" si="311"/>
        <v>-0.16946587721086626</v>
      </c>
      <c r="BS128" s="27">
        <f t="shared" si="311"/>
        <v>-0.1880722776620542</v>
      </c>
      <c r="BT128" s="27">
        <f t="shared" si="312"/>
        <v>-0.35753815487292046</v>
      </c>
      <c r="BZ128" t="str">
        <f t="shared" si="323"/>
        <v>34 Culture, media and sports occupations</v>
      </c>
      <c r="CA128" s="68">
        <f t="shared" si="313"/>
        <v>-0.10731951672751128</v>
      </c>
      <c r="CB128" s="68">
        <f t="shared" si="313"/>
        <v>-5.1153071088036017E-2</v>
      </c>
      <c r="CC128" s="68">
        <f t="shared" si="313"/>
        <v>-0.11095424702295015</v>
      </c>
      <c r="CD128" s="68">
        <f t="shared" si="313"/>
        <v>-0.17942971991877679</v>
      </c>
      <c r="CE128" s="68">
        <f t="shared" si="314"/>
        <v>-0.29038396694172697</v>
      </c>
      <c r="CK128" t="str">
        <f t="shared" si="324"/>
        <v>34 Culture, media and sports occupations</v>
      </c>
      <c r="CL128" s="68">
        <f t="shared" si="315"/>
        <v>1.9041329507237026E-2</v>
      </c>
      <c r="CM128" s="68">
        <f t="shared" si="315"/>
        <v>-8.1973600884917286E-3</v>
      </c>
      <c r="CN128" s="68">
        <f t="shared" si="315"/>
        <v>3.1377426847307599E-2</v>
      </c>
      <c r="CO128" s="68">
        <f t="shared" si="315"/>
        <v>8.3967035737005202E-2</v>
      </c>
      <c r="CP128" s="68">
        <f t="shared" si="316"/>
        <v>0.1153444625843128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7.2509818395267323E-2</v>
      </c>
      <c r="C129" s="27">
        <f t="shared" si="299"/>
        <v>4.6128898125629536E-2</v>
      </c>
      <c r="D129" s="27">
        <f t="shared" si="299"/>
        <v>7.410392300698132E-2</v>
      </c>
      <c r="E129" s="27">
        <f t="shared" si="299"/>
        <v>0.17735172861277904</v>
      </c>
      <c r="F129" s="27">
        <f t="shared" si="300"/>
        <v>0.25145565161976036</v>
      </c>
      <c r="L129" t="str">
        <f t="shared" si="317"/>
        <v>35 Business and public service associate professionals</v>
      </c>
      <c r="M129" s="27">
        <f t="shared" si="301"/>
        <v>0.78145971753295074</v>
      </c>
      <c r="N129" s="27">
        <f t="shared" si="301"/>
        <v>0.2094785205311771</v>
      </c>
      <c r="O129" s="27">
        <f t="shared" si="301"/>
        <v>0.64969239720612038</v>
      </c>
      <c r="P129" s="27">
        <f t="shared" si="301"/>
        <v>1.2874262044707869</v>
      </c>
      <c r="Q129" s="27">
        <f t="shared" si="302"/>
        <v>1.9371186016769073</v>
      </c>
      <c r="W129" t="str">
        <f t="shared" si="318"/>
        <v>35 Business and public service associate professionals</v>
      </c>
      <c r="X129" s="27">
        <f t="shared" si="303"/>
        <v>0.83932507539088963</v>
      </c>
      <c r="Y129" s="27">
        <f t="shared" si="303"/>
        <v>-0.18954356995774813</v>
      </c>
      <c r="Z129" s="27">
        <f t="shared" si="303"/>
        <v>0.2823260491051629</v>
      </c>
      <c r="AA129" s="27">
        <f t="shared" si="303"/>
        <v>0.74610850074891033</v>
      </c>
      <c r="AB129" s="27">
        <f t="shared" si="304"/>
        <v>1.0284345498540732</v>
      </c>
      <c r="AH129" t="str">
        <f t="shared" si="319"/>
        <v>35 Business and public service associate professionals</v>
      </c>
      <c r="AI129" s="27">
        <f t="shared" si="305"/>
        <v>0.23010322591550381</v>
      </c>
      <c r="AJ129" s="27">
        <f t="shared" si="305"/>
        <v>5.4331993045617644E-2</v>
      </c>
      <c r="AK129" s="27">
        <f t="shared" si="305"/>
        <v>7.53211660695281E-2</v>
      </c>
      <c r="AL129" s="27">
        <f t="shared" si="305"/>
        <v>0.29327314871727106</v>
      </c>
      <c r="AM129" s="27">
        <f t="shared" si="306"/>
        <v>0.36859431478679916</v>
      </c>
      <c r="AS129" t="str">
        <f t="shared" si="320"/>
        <v>35 Business and public service associate professionals</v>
      </c>
      <c r="AT129" s="27">
        <f t="shared" si="307"/>
        <v>0.21086738273271677</v>
      </c>
      <c r="AU129" s="27">
        <f t="shared" si="307"/>
        <v>1.8477121697141996E-2</v>
      </c>
      <c r="AV129" s="27">
        <f t="shared" si="307"/>
        <v>4.1040002924570551E-2</v>
      </c>
      <c r="AW129" s="27">
        <f t="shared" si="307"/>
        <v>0.24012481517728546</v>
      </c>
      <c r="AX129" s="27">
        <f t="shared" si="308"/>
        <v>0.28116481810185601</v>
      </c>
      <c r="BD129" t="str">
        <f t="shared" si="321"/>
        <v>35 Business and public service associate professionals</v>
      </c>
      <c r="BE129" s="27">
        <f t="shared" si="309"/>
        <v>-5.481860970409258E-3</v>
      </c>
      <c r="BF129" s="27">
        <f t="shared" si="309"/>
        <v>0.43921041152415174</v>
      </c>
      <c r="BG129" s="27">
        <f t="shared" si="309"/>
        <v>-0.22343176937630016</v>
      </c>
      <c r="BH129" s="27">
        <f t="shared" si="309"/>
        <v>-1.2323356042599265E-2</v>
      </c>
      <c r="BI129" s="27">
        <f t="shared" si="310"/>
        <v>-0.23575512541889942</v>
      </c>
      <c r="BO129" t="str">
        <f t="shared" si="322"/>
        <v>35 Business and public service associate professionals</v>
      </c>
      <c r="BP129" s="27">
        <f t="shared" si="311"/>
        <v>6.6605893490764068E-2</v>
      </c>
      <c r="BQ129" s="27">
        <f t="shared" si="311"/>
        <v>-0.14374410504919188</v>
      </c>
      <c r="BR129" s="27">
        <f t="shared" si="311"/>
        <v>-0.13152497408803221</v>
      </c>
      <c r="BS129" s="27">
        <f t="shared" si="311"/>
        <v>-0.4612452194300185</v>
      </c>
      <c r="BT129" s="27">
        <f t="shared" si="312"/>
        <v>-0.59277019351805071</v>
      </c>
      <c r="BZ129" t="str">
        <f t="shared" si="323"/>
        <v>35 Business and public service associate professionals</v>
      </c>
      <c r="CA129" s="68">
        <f t="shared" si="313"/>
        <v>-9.2404700839863629E-2</v>
      </c>
      <c r="CB129" s="68">
        <f t="shared" si="313"/>
        <v>-0.19310724300301363</v>
      </c>
      <c r="CC129" s="68">
        <f t="shared" si="313"/>
        <v>-0.11962521560027106</v>
      </c>
      <c r="CD129" s="68">
        <f t="shared" si="313"/>
        <v>-0.6300604092256159</v>
      </c>
      <c r="CE129" s="68">
        <f t="shared" si="314"/>
        <v>-0.74968562482588696</v>
      </c>
      <c r="CK129" t="str">
        <f t="shared" si="324"/>
        <v>35 Business and public service associate professionals</v>
      </c>
      <c r="CL129" s="68">
        <f t="shared" si="315"/>
        <v>6.7524802632180247E-2</v>
      </c>
      <c r="CM129" s="68">
        <f t="shared" si="315"/>
        <v>4.8964921725569432E-4</v>
      </c>
      <c r="CN129" s="68">
        <f t="shared" si="315"/>
        <v>4.3875690500465969E-2</v>
      </c>
      <c r="CO129" s="68">
        <f t="shared" si="315"/>
        <v>0.1691539987664295</v>
      </c>
      <c r="CP129" s="68">
        <f t="shared" si="316"/>
        <v>0.21302968926689547</v>
      </c>
    </row>
    <row r="130" spans="1:94" x14ac:dyDescent="0.2">
      <c r="A130" t="str">
        <f t="shared" si="298"/>
        <v>41 Administrative occupations</v>
      </c>
      <c r="B130" s="27">
        <f t="shared" si="299"/>
        <v>2.6314995306231437E-2</v>
      </c>
      <c r="C130" s="27">
        <f t="shared" si="299"/>
        <v>3.441939707670999E-2</v>
      </c>
      <c r="D130" s="27">
        <f t="shared" si="299"/>
        <v>5.4012383837654193E-2</v>
      </c>
      <c r="E130" s="27">
        <f t="shared" si="299"/>
        <v>0.12115698781469603</v>
      </c>
      <c r="F130" s="27">
        <f t="shared" si="300"/>
        <v>0.17516937165235022</v>
      </c>
      <c r="L130" t="str">
        <f t="shared" si="317"/>
        <v>41 Administrative occupations</v>
      </c>
      <c r="M130" s="27">
        <f t="shared" si="301"/>
        <v>0.42385063836654568</v>
      </c>
      <c r="N130" s="27">
        <f t="shared" si="301"/>
        <v>0.15039765116681059</v>
      </c>
      <c r="O130" s="27">
        <f t="shared" si="301"/>
        <v>0.65217177962626272</v>
      </c>
      <c r="P130" s="27">
        <f t="shared" si="301"/>
        <v>1.0915180993988503</v>
      </c>
      <c r="Q130" s="27">
        <f t="shared" si="302"/>
        <v>1.743689879025113</v>
      </c>
      <c r="W130" t="str">
        <f t="shared" si="318"/>
        <v>41 Administrative occupations</v>
      </c>
      <c r="X130" s="27">
        <f t="shared" si="303"/>
        <v>0.56984023757774072</v>
      </c>
      <c r="Y130" s="27">
        <f t="shared" si="303"/>
        <v>0.16171192447129279</v>
      </c>
      <c r="Z130" s="27">
        <f t="shared" si="303"/>
        <v>1.1372017298808403</v>
      </c>
      <c r="AA130" s="27">
        <f t="shared" si="303"/>
        <v>1.6645222282653087</v>
      </c>
      <c r="AB130" s="27">
        <f t="shared" si="304"/>
        <v>2.8017239581461491</v>
      </c>
      <c r="AH130" t="str">
        <f t="shared" si="319"/>
        <v>41 Administrative occupations</v>
      </c>
      <c r="AI130" s="27">
        <f t="shared" si="305"/>
        <v>0.250785375605445</v>
      </c>
      <c r="AJ130" s="27">
        <f t="shared" si="305"/>
        <v>0.12366577495174669</v>
      </c>
      <c r="AK130" s="27">
        <f t="shared" si="305"/>
        <v>0.35679207959471215</v>
      </c>
      <c r="AL130" s="27">
        <f t="shared" si="305"/>
        <v>0.57066901932285807</v>
      </c>
      <c r="AM130" s="27">
        <f t="shared" si="306"/>
        <v>0.92746109891757023</v>
      </c>
      <c r="AS130" t="str">
        <f t="shared" si="320"/>
        <v>41 Administrative occupations</v>
      </c>
      <c r="AT130" s="27">
        <f t="shared" si="307"/>
        <v>0.20911453878241781</v>
      </c>
      <c r="AU130" s="27">
        <f t="shared" si="307"/>
        <v>0.10586700697899065</v>
      </c>
      <c r="AV130" s="27">
        <f t="shared" si="307"/>
        <v>0.16110099759030705</v>
      </c>
      <c r="AW130" s="27">
        <f t="shared" si="307"/>
        <v>0.47009692673698966</v>
      </c>
      <c r="AX130" s="27">
        <f t="shared" si="308"/>
        <v>0.63119792432729671</v>
      </c>
      <c r="BD130" t="str">
        <f t="shared" si="321"/>
        <v>41 Administrative occupations</v>
      </c>
      <c r="BE130" s="27">
        <f t="shared" si="309"/>
        <v>-0.48733931515296991</v>
      </c>
      <c r="BF130" s="27">
        <f t="shared" si="309"/>
        <v>0.50127722832368171</v>
      </c>
      <c r="BG130" s="27">
        <f t="shared" si="309"/>
        <v>-0.36109317618854142</v>
      </c>
      <c r="BH130" s="27">
        <f t="shared" si="309"/>
        <v>-1.4415918783805743</v>
      </c>
      <c r="BI130" s="27">
        <f t="shared" si="310"/>
        <v>-1.8026850545691158</v>
      </c>
      <c r="BO130" t="str">
        <f t="shared" si="322"/>
        <v>41 Administrative occupations</v>
      </c>
      <c r="BP130" s="27">
        <f t="shared" si="311"/>
        <v>-0.80335675674422635</v>
      </c>
      <c r="BQ130" s="27">
        <f t="shared" si="311"/>
        <v>-6.0063671163453236E-2</v>
      </c>
      <c r="BR130" s="27">
        <f t="shared" si="311"/>
        <v>-0.39465762449879271</v>
      </c>
      <c r="BS130" s="27">
        <f t="shared" si="311"/>
        <v>-2.1644190789728857</v>
      </c>
      <c r="BT130" s="27">
        <f t="shared" si="312"/>
        <v>-2.5590767034716784</v>
      </c>
      <c r="BZ130" t="str">
        <f t="shared" si="323"/>
        <v>41 Administrative occupations</v>
      </c>
      <c r="CA130" s="68">
        <f t="shared" si="313"/>
        <v>-0.41701345239013632</v>
      </c>
      <c r="CB130" s="68">
        <f t="shared" si="313"/>
        <v>-0.58069612313597441</v>
      </c>
      <c r="CC130" s="68">
        <f t="shared" si="313"/>
        <v>-0.72423034712371059</v>
      </c>
      <c r="CD130" s="68">
        <f t="shared" si="313"/>
        <v>-1.8002941759394182</v>
      </c>
      <c r="CE130" s="68">
        <f t="shared" si="314"/>
        <v>-2.5245245230631288</v>
      </c>
      <c r="CK130" t="str">
        <f t="shared" si="324"/>
        <v>41 Administrative occupations</v>
      </c>
      <c r="CL130" s="68">
        <f t="shared" si="315"/>
        <v>8.5555543129491318E-2</v>
      </c>
      <c r="CM130" s="68">
        <f t="shared" si="315"/>
        <v>-5.9449586527045239E-2</v>
      </c>
      <c r="CN130" s="68">
        <f t="shared" si="315"/>
        <v>-0.16340448542217523</v>
      </c>
      <c r="CO130" s="68">
        <f t="shared" si="315"/>
        <v>-0.13027744930484747</v>
      </c>
      <c r="CP130" s="68">
        <f t="shared" si="316"/>
        <v>-0.2936819347270227</v>
      </c>
    </row>
    <row r="131" spans="1:94" x14ac:dyDescent="0.2">
      <c r="A131" t="str">
        <f t="shared" si="298"/>
        <v>42 Secretarial and related occupations</v>
      </c>
      <c r="B131" s="27">
        <f t="shared" si="299"/>
        <v>5.3044782605657821E-3</v>
      </c>
      <c r="C131" s="27">
        <f t="shared" si="299"/>
        <v>4.3342389505148654E-5</v>
      </c>
      <c r="D131" s="27">
        <f t="shared" si="299"/>
        <v>1.3070952664767647E-2</v>
      </c>
      <c r="E131" s="27">
        <f t="shared" si="299"/>
        <v>3.1138871765480941E-2</v>
      </c>
      <c r="F131" s="27">
        <f t="shared" si="300"/>
        <v>4.4209824430248588E-2</v>
      </c>
      <c r="L131" t="str">
        <f t="shared" si="317"/>
        <v>42 Secretarial and related occupations</v>
      </c>
      <c r="M131" s="27">
        <f t="shared" si="301"/>
        <v>6.9129685010057618E-2</v>
      </c>
      <c r="N131" s="27">
        <f t="shared" si="301"/>
        <v>2.0287313254072292E-2</v>
      </c>
      <c r="O131" s="27">
        <f t="shared" si="301"/>
        <v>0.19949649957825333</v>
      </c>
      <c r="P131" s="27">
        <f t="shared" si="301"/>
        <v>0.12674232791169182</v>
      </c>
      <c r="Q131" s="27">
        <f t="shared" si="302"/>
        <v>0.32623882748994515</v>
      </c>
      <c r="W131" t="str">
        <f t="shared" si="318"/>
        <v>42 Secretarial and related occupations</v>
      </c>
      <c r="X131" s="27">
        <f t="shared" si="303"/>
        <v>3.9616606278273014E-2</v>
      </c>
      <c r="Y131" s="27">
        <f t="shared" si="303"/>
        <v>6.4845935304298497E-3</v>
      </c>
      <c r="Z131" s="27">
        <f t="shared" si="303"/>
        <v>0.38450713672571224</v>
      </c>
      <c r="AA131" s="27">
        <f t="shared" si="303"/>
        <v>0.85268464357733387</v>
      </c>
      <c r="AB131" s="27">
        <f t="shared" si="304"/>
        <v>1.2371917803030461</v>
      </c>
      <c r="AH131" t="str">
        <f t="shared" si="319"/>
        <v>42 Secretarial and related occupations</v>
      </c>
      <c r="AI131" s="27">
        <f t="shared" si="305"/>
        <v>1.2437041536593973E-2</v>
      </c>
      <c r="AJ131" s="27">
        <f t="shared" si="305"/>
        <v>1.8242767765150214E-2</v>
      </c>
      <c r="AK131" s="27">
        <f t="shared" si="305"/>
        <v>0.11725080459041348</v>
      </c>
      <c r="AL131" s="27">
        <f t="shared" si="305"/>
        <v>0.16529057029143102</v>
      </c>
      <c r="AM131" s="27">
        <f t="shared" si="306"/>
        <v>0.2825413748818445</v>
      </c>
      <c r="AS131" t="str">
        <f t="shared" si="320"/>
        <v>42 Secretarial and related occupations</v>
      </c>
      <c r="AT131" s="27">
        <f t="shared" si="307"/>
        <v>7.3729831872966223E-3</v>
      </c>
      <c r="AU131" s="27">
        <f t="shared" si="307"/>
        <v>1.434785870892652E-2</v>
      </c>
      <c r="AV131" s="27">
        <f t="shared" si="307"/>
        <v>9.8289945539778434E-2</v>
      </c>
      <c r="AW131" s="27">
        <f t="shared" si="307"/>
        <v>4.3720383993200773E-2</v>
      </c>
      <c r="AX131" s="27">
        <f t="shared" si="308"/>
        <v>0.14201032953297921</v>
      </c>
      <c r="BD131" t="str">
        <f t="shared" si="321"/>
        <v>42 Secretarial and related occupations</v>
      </c>
      <c r="BE131" s="27">
        <f t="shared" si="309"/>
        <v>-0.24602579255435608</v>
      </c>
      <c r="BF131" s="27">
        <f t="shared" si="309"/>
        <v>6.154107733131009E-2</v>
      </c>
      <c r="BG131" s="27">
        <f t="shared" si="309"/>
        <v>-0.1804048055017542</v>
      </c>
      <c r="BH131" s="27">
        <f t="shared" si="309"/>
        <v>-1.4166271488307605</v>
      </c>
      <c r="BI131" s="27">
        <f t="shared" si="310"/>
        <v>-1.5970319543325147</v>
      </c>
      <c r="BO131" t="str">
        <f t="shared" si="322"/>
        <v>42 Secretarial and related occupations</v>
      </c>
      <c r="BP131" s="27">
        <f t="shared" si="311"/>
        <v>-0.71078283629228389</v>
      </c>
      <c r="BQ131" s="27">
        <f t="shared" si="311"/>
        <v>-8.3327764761330414E-2</v>
      </c>
      <c r="BR131" s="27">
        <f t="shared" si="311"/>
        <v>-0.57403264629773454</v>
      </c>
      <c r="BS131" s="27">
        <f t="shared" si="311"/>
        <v>-1.1507607409935785</v>
      </c>
      <c r="BT131" s="27">
        <f t="shared" si="312"/>
        <v>-1.7247933872913128</v>
      </c>
      <c r="BZ131" t="str">
        <f t="shared" si="323"/>
        <v>42 Secretarial and related occupations</v>
      </c>
      <c r="CA131" s="68">
        <f t="shared" si="313"/>
        <v>-0.22143805842764097</v>
      </c>
      <c r="CB131" s="68">
        <f t="shared" si="313"/>
        <v>-0.38777748322579586</v>
      </c>
      <c r="CC131" s="68">
        <f t="shared" si="313"/>
        <v>-0.943480052931573</v>
      </c>
      <c r="CD131" s="68">
        <f t="shared" si="313"/>
        <v>-0.56836080357771279</v>
      </c>
      <c r="CE131" s="68">
        <f t="shared" si="314"/>
        <v>-1.5118408565092858</v>
      </c>
      <c r="CK131" t="str">
        <f t="shared" si="324"/>
        <v>42 Secretarial and related occupations</v>
      </c>
      <c r="CL131" s="68">
        <f t="shared" si="315"/>
        <v>3.0989749021105517E-2</v>
      </c>
      <c r="CM131" s="68">
        <f t="shared" si="315"/>
        <v>-3.0627058890847603E-2</v>
      </c>
      <c r="CN131" s="68">
        <f t="shared" si="315"/>
        <v>-4.8627315641910751E-2</v>
      </c>
      <c r="CO131" s="68">
        <f t="shared" si="315"/>
        <v>-0.13259062691739329</v>
      </c>
      <c r="CP131" s="68">
        <f t="shared" si="316"/>
        <v>-0.18121794255930404</v>
      </c>
    </row>
    <row r="132" spans="1:94" x14ac:dyDescent="0.2">
      <c r="A132" t="str">
        <f t="shared" si="298"/>
        <v>51 Skilled agricultural and related trades</v>
      </c>
      <c r="B132" s="27">
        <f t="shared" si="299"/>
        <v>3.5896488559091048E-3</v>
      </c>
      <c r="C132" s="27">
        <f t="shared" si="299"/>
        <v>-1.540533523626526E-3</v>
      </c>
      <c r="D132" s="27">
        <f t="shared" si="299"/>
        <v>2.4514992772644885E-3</v>
      </c>
      <c r="E132" s="27">
        <f t="shared" si="299"/>
        <v>4.7154055366021314E-3</v>
      </c>
      <c r="F132" s="27">
        <f t="shared" si="300"/>
        <v>7.1669048138666199E-3</v>
      </c>
      <c r="L132" t="str">
        <f t="shared" si="317"/>
        <v>51 Skilled agricultural and related trades</v>
      </c>
      <c r="M132" s="27">
        <f t="shared" si="301"/>
        <v>2.1166416764487841E-2</v>
      </c>
      <c r="N132" s="27">
        <f t="shared" si="301"/>
        <v>-1.9834481073989288E-2</v>
      </c>
      <c r="O132" s="27">
        <f t="shared" si="301"/>
        <v>6.4287221658786281E-3</v>
      </c>
      <c r="P132" s="27">
        <f t="shared" si="301"/>
        <v>2.4341984090919574E-2</v>
      </c>
      <c r="Q132" s="27">
        <f t="shared" si="302"/>
        <v>3.0770706256798203E-2</v>
      </c>
      <c r="W132" t="str">
        <f t="shared" si="318"/>
        <v>51 Skilled agricultural and related trades</v>
      </c>
      <c r="X132" s="27">
        <f t="shared" si="303"/>
        <v>8.628947037621304E-2</v>
      </c>
      <c r="Y132" s="27">
        <f t="shared" si="303"/>
        <v>-4.0294958939264158E-2</v>
      </c>
      <c r="Z132" s="27">
        <f t="shared" si="303"/>
        <v>6.6588805281857733E-2</v>
      </c>
      <c r="AA132" s="27">
        <f t="shared" si="303"/>
        <v>0.26202069692896035</v>
      </c>
      <c r="AB132" s="27">
        <f t="shared" si="304"/>
        <v>0.32860950221081808</v>
      </c>
      <c r="AH132" t="str">
        <f t="shared" si="319"/>
        <v>51 Skilled agricultural and related trades</v>
      </c>
      <c r="AI132" s="27">
        <f t="shared" si="305"/>
        <v>5.6888023800711146E-2</v>
      </c>
      <c r="AJ132" s="27">
        <f t="shared" si="305"/>
        <v>-6.334455285907567E-2</v>
      </c>
      <c r="AK132" s="27">
        <f t="shared" si="305"/>
        <v>1.4680347888510109E-2</v>
      </c>
      <c r="AL132" s="27">
        <f t="shared" si="305"/>
        <v>7.9788293162319168E-2</v>
      </c>
      <c r="AM132" s="27">
        <f t="shared" si="306"/>
        <v>9.4468641050829277E-2</v>
      </c>
      <c r="AS132" t="str">
        <f t="shared" si="320"/>
        <v>51 Skilled agricultural and related trades</v>
      </c>
      <c r="AT132" s="27">
        <f t="shared" si="307"/>
        <v>0.12224604587256099</v>
      </c>
      <c r="AU132" s="27">
        <f t="shared" si="307"/>
        <v>-9.5924229438638209E-2</v>
      </c>
      <c r="AV132" s="27">
        <f t="shared" si="307"/>
        <v>4.6047502063369938E-3</v>
      </c>
      <c r="AW132" s="27">
        <f t="shared" si="307"/>
        <v>0.12294308554864614</v>
      </c>
      <c r="AX132" s="27">
        <f t="shared" si="308"/>
        <v>0.12754783575498313</v>
      </c>
      <c r="BD132" t="str">
        <f t="shared" si="321"/>
        <v>51 Skilled agricultural and related trades</v>
      </c>
      <c r="BE132" s="27">
        <f t="shared" si="309"/>
        <v>2.2825061008296399E-2</v>
      </c>
      <c r="BF132" s="27">
        <f t="shared" si="309"/>
        <v>-0.11851416923682767</v>
      </c>
      <c r="BG132" s="27">
        <f t="shared" si="309"/>
        <v>-3.4467625806519797E-2</v>
      </c>
      <c r="BH132" s="27">
        <f t="shared" si="309"/>
        <v>6.6827036839712251E-3</v>
      </c>
      <c r="BI132" s="27">
        <f t="shared" si="310"/>
        <v>-2.7784922122548572E-2</v>
      </c>
      <c r="BO132" t="str">
        <f t="shared" si="322"/>
        <v>51 Skilled agricultural and related trades</v>
      </c>
      <c r="BP132" s="27">
        <f t="shared" si="311"/>
        <v>0.12708674046878521</v>
      </c>
      <c r="BQ132" s="27">
        <f t="shared" si="311"/>
        <v>-0.29326377052989983</v>
      </c>
      <c r="BR132" s="27">
        <f t="shared" si="311"/>
        <v>2.4966518020164141E-4</v>
      </c>
      <c r="BS132" s="27">
        <f t="shared" si="311"/>
        <v>1.1175774856402643E-2</v>
      </c>
      <c r="BT132" s="27">
        <f t="shared" si="312"/>
        <v>1.1425440036604284E-2</v>
      </c>
      <c r="BZ132" t="str">
        <f t="shared" si="323"/>
        <v>51 Skilled agricultural and related trades</v>
      </c>
      <c r="CA132" s="68">
        <f t="shared" si="313"/>
        <v>-1.640902184825388E-2</v>
      </c>
      <c r="CB132" s="68">
        <f t="shared" si="313"/>
        <v>-0.12668121874379701</v>
      </c>
      <c r="CC132" s="68">
        <f t="shared" si="313"/>
        <v>-1.382662490984099E-2</v>
      </c>
      <c r="CD132" s="68">
        <f t="shared" si="313"/>
        <v>0.10426012038267907</v>
      </c>
      <c r="CE132" s="68">
        <f t="shared" si="314"/>
        <v>9.0433495472838077E-2</v>
      </c>
      <c r="CK132" t="str">
        <f t="shared" si="324"/>
        <v>51 Skilled agricultural and related trades</v>
      </c>
      <c r="CL132" s="68">
        <f t="shared" si="315"/>
        <v>0.10150156124217319</v>
      </c>
      <c r="CM132" s="68">
        <f t="shared" si="315"/>
        <v>-0.16047915484075659</v>
      </c>
      <c r="CN132" s="68">
        <f t="shared" si="315"/>
        <v>2.0409721573731165E-2</v>
      </c>
      <c r="CO132" s="68">
        <f t="shared" si="315"/>
        <v>-9.2076135605124954E-2</v>
      </c>
      <c r="CP132" s="68">
        <f t="shared" si="316"/>
        <v>-7.1666414031393788E-2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1.9863101004627369E-3</v>
      </c>
      <c r="C133" s="27">
        <f t="shared" si="299"/>
        <v>1.2422036171484303E-3</v>
      </c>
      <c r="D133" s="27">
        <f t="shared" si="299"/>
        <v>8.0527384777528618E-4</v>
      </c>
      <c r="E133" s="27">
        <f t="shared" si="299"/>
        <v>6.3269267696734049E-3</v>
      </c>
      <c r="F133" s="27">
        <f t="shared" si="300"/>
        <v>7.1322006174486911E-3</v>
      </c>
      <c r="L133" t="str">
        <f t="shared" si="317"/>
        <v>52 Skilled metal, electrical and electronic trades</v>
      </c>
      <c r="M133" s="27">
        <f t="shared" si="301"/>
        <v>7.0911732399553229E-2</v>
      </c>
      <c r="N133" s="27">
        <f t="shared" si="301"/>
        <v>-3.012222302674783E-2</v>
      </c>
      <c r="O133" s="27">
        <f t="shared" si="301"/>
        <v>0.10353285887926661</v>
      </c>
      <c r="P133" s="27">
        <f t="shared" si="301"/>
        <v>0.24111300557606558</v>
      </c>
      <c r="Q133" s="27">
        <f t="shared" si="302"/>
        <v>0.34464586445533218</v>
      </c>
      <c r="W133" t="str">
        <f t="shared" si="318"/>
        <v>52 Skilled metal, electrical and electronic trades</v>
      </c>
      <c r="X133" s="27">
        <f t="shared" si="303"/>
        <v>0.13237397076448987</v>
      </c>
      <c r="Y133" s="27">
        <f t="shared" si="303"/>
        <v>-0.17553467108120191</v>
      </c>
      <c r="Z133" s="27">
        <f t="shared" si="303"/>
        <v>0.10977612956363203</v>
      </c>
      <c r="AA133" s="27">
        <f t="shared" si="303"/>
        <v>0.21310503257710944</v>
      </c>
      <c r="AB133" s="27">
        <f t="shared" si="304"/>
        <v>0.32288116214074147</v>
      </c>
      <c r="AH133" t="str">
        <f t="shared" si="319"/>
        <v>52 Skilled metal, electrical and electronic trades</v>
      </c>
      <c r="AI133" s="27">
        <f t="shared" si="305"/>
        <v>6.2527675741915201E-2</v>
      </c>
      <c r="AJ133" s="27">
        <f t="shared" si="305"/>
        <v>-5.1232435073005622E-2</v>
      </c>
      <c r="AK133" s="27">
        <f t="shared" si="305"/>
        <v>2.565544356224303E-2</v>
      </c>
      <c r="AL133" s="27">
        <f t="shared" si="305"/>
        <v>7.856142854665249E-2</v>
      </c>
      <c r="AM133" s="27">
        <f t="shared" si="306"/>
        <v>0.10421687210889552</v>
      </c>
      <c r="AS133" t="str">
        <f t="shared" si="320"/>
        <v>52 Skilled metal, electrical and electronic trades</v>
      </c>
      <c r="AT133" s="27">
        <f t="shared" si="307"/>
        <v>0.19413267089483832</v>
      </c>
      <c r="AU133" s="27">
        <f t="shared" si="307"/>
        <v>-0.15902843496852936</v>
      </c>
      <c r="AV133" s="27">
        <f t="shared" si="307"/>
        <v>3.1805068742318365E-2</v>
      </c>
      <c r="AW133" s="27">
        <f t="shared" si="307"/>
        <v>0.22347761655729315</v>
      </c>
      <c r="AX133" s="27">
        <f t="shared" si="308"/>
        <v>0.25528268529961151</v>
      </c>
      <c r="BD133" t="str">
        <f t="shared" si="321"/>
        <v>52 Skilled metal, electrical and electronic trades</v>
      </c>
      <c r="BE133" s="27">
        <f t="shared" si="309"/>
        <v>0.14790185541135425</v>
      </c>
      <c r="BF133" s="27">
        <f t="shared" si="309"/>
        <v>-0.34583287699291709</v>
      </c>
      <c r="BG133" s="27">
        <f t="shared" si="309"/>
        <v>-8.9755490596385101E-2</v>
      </c>
      <c r="BH133" s="27">
        <f t="shared" si="309"/>
        <v>-0.16621726430559924</v>
      </c>
      <c r="BI133" s="27">
        <f t="shared" si="310"/>
        <v>-0.25597275490198435</v>
      </c>
      <c r="BO133" t="str">
        <f t="shared" si="322"/>
        <v>52 Skilled metal, electrical and electronic trades</v>
      </c>
      <c r="BP133" s="27">
        <f t="shared" si="311"/>
        <v>0.44073792829880576</v>
      </c>
      <c r="BQ133" s="27">
        <f t="shared" si="311"/>
        <v>-0.70084875567613514</v>
      </c>
      <c r="BR133" s="27">
        <f t="shared" si="311"/>
        <v>-2.891166825359992E-2</v>
      </c>
      <c r="BS133" s="27">
        <f t="shared" si="311"/>
        <v>-0.34081012322810134</v>
      </c>
      <c r="BT133" s="27">
        <f t="shared" si="312"/>
        <v>-0.36972179148170126</v>
      </c>
      <c r="BZ133" t="str">
        <f t="shared" si="323"/>
        <v>52 Skilled metal, electrical and electronic trades</v>
      </c>
      <c r="CA133" s="68">
        <f t="shared" si="313"/>
        <v>-0.16252133760438281</v>
      </c>
      <c r="CB133" s="68">
        <f t="shared" si="313"/>
        <v>-0.27586386738822588</v>
      </c>
      <c r="CC133" s="68">
        <f t="shared" si="313"/>
        <v>3.8996159409949716E-3</v>
      </c>
      <c r="CD133" s="68">
        <f t="shared" si="313"/>
        <v>-0.52068454319224355</v>
      </c>
      <c r="CE133" s="68">
        <f t="shared" si="314"/>
        <v>-0.51678492725124858</v>
      </c>
      <c r="CK133" t="str">
        <f t="shared" si="324"/>
        <v>52 Skilled metal, electrical and electronic trades</v>
      </c>
      <c r="CL133" s="68">
        <f t="shared" si="315"/>
        <v>9.1544429323764775E-2</v>
      </c>
      <c r="CM133" s="68">
        <f t="shared" si="315"/>
        <v>-0.12277487207045357</v>
      </c>
      <c r="CN133" s="68">
        <f t="shared" si="315"/>
        <v>5.1586759355734368E-2</v>
      </c>
      <c r="CO133" s="68">
        <f t="shared" si="315"/>
        <v>-0.12986517301097544</v>
      </c>
      <c r="CP133" s="68">
        <f t="shared" si="316"/>
        <v>-7.8278413655241075E-2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-3.450058158940705E-3</v>
      </c>
      <c r="C134" s="27">
        <f t="shared" si="299"/>
        <v>-7.9296525763771202E-4</v>
      </c>
      <c r="D134" s="27">
        <f t="shared" si="299"/>
        <v>3.0346605739051324E-3</v>
      </c>
      <c r="E134" s="27">
        <f t="shared" si="299"/>
        <v>7.459814900041481E-4</v>
      </c>
      <c r="F134" s="27">
        <f t="shared" si="300"/>
        <v>3.7806420639092805E-3</v>
      </c>
      <c r="L134" t="str">
        <f t="shared" si="317"/>
        <v>53 Skilled construction and building trades</v>
      </c>
      <c r="M134" s="27">
        <f t="shared" si="301"/>
        <v>2.1619294175836204E-2</v>
      </c>
      <c r="N134" s="27">
        <f t="shared" si="301"/>
        <v>-9.5376069456526436E-4</v>
      </c>
      <c r="O134" s="27">
        <f t="shared" si="301"/>
        <v>2.0217012013438035E-2</v>
      </c>
      <c r="P134" s="27">
        <f t="shared" si="301"/>
        <v>3.6178040914118331E-2</v>
      </c>
      <c r="Q134" s="27">
        <f t="shared" si="302"/>
        <v>5.6395052927556366E-2</v>
      </c>
      <c r="W134" t="str">
        <f t="shared" si="318"/>
        <v>53 Skilled construction and building trades</v>
      </c>
      <c r="X134" s="27">
        <f t="shared" si="303"/>
        <v>2.4324793417273449E-2</v>
      </c>
      <c r="Y134" s="27">
        <f t="shared" si="303"/>
        <v>-5.2839018089868739E-2</v>
      </c>
      <c r="Z134" s="27">
        <f t="shared" si="303"/>
        <v>4.5975852005854745E-2</v>
      </c>
      <c r="AA134" s="27">
        <f t="shared" si="303"/>
        <v>4.9104099883569952E-2</v>
      </c>
      <c r="AB134" s="27">
        <f t="shared" si="304"/>
        <v>9.5079951889424696E-2</v>
      </c>
      <c r="AH134" t="str">
        <f t="shared" si="319"/>
        <v>53 Skilled construction and building trades</v>
      </c>
      <c r="AI134" s="27">
        <f t="shared" si="305"/>
        <v>6.4550393864507283E-2</v>
      </c>
      <c r="AJ134" s="27">
        <f t="shared" si="305"/>
        <v>-3.8173650159824157E-2</v>
      </c>
      <c r="AK134" s="27">
        <f t="shared" si="305"/>
        <v>3.3182355834777577E-2</v>
      </c>
      <c r="AL134" s="27">
        <f t="shared" si="305"/>
        <v>4.8742032826523896E-2</v>
      </c>
      <c r="AM134" s="27">
        <f t="shared" si="306"/>
        <v>8.1924388661301473E-2</v>
      </c>
      <c r="AS134" t="str">
        <f t="shared" si="320"/>
        <v>53 Skilled construction and building trades</v>
      </c>
      <c r="AT134" s="27">
        <f t="shared" si="307"/>
        <v>2.7780014879309256E-2</v>
      </c>
      <c r="AU134" s="27">
        <f t="shared" si="307"/>
        <v>-2.2512432837874408E-2</v>
      </c>
      <c r="AV134" s="27">
        <f t="shared" si="307"/>
        <v>4.7741401085715063E-2</v>
      </c>
      <c r="AW134" s="27">
        <f t="shared" si="307"/>
        <v>1.5790300065570861E-2</v>
      </c>
      <c r="AX134" s="27">
        <f t="shared" si="308"/>
        <v>6.3531701151285924E-2</v>
      </c>
      <c r="BD134" t="str">
        <f t="shared" si="321"/>
        <v>53 Skilled construction and building trades</v>
      </c>
      <c r="BE134" s="27">
        <f t="shared" si="309"/>
        <v>-0.29898575713335385</v>
      </c>
      <c r="BF134" s="27">
        <f t="shared" si="309"/>
        <v>-0.111333970246275</v>
      </c>
      <c r="BG134" s="27">
        <f t="shared" si="309"/>
        <v>-0.15774194760058968</v>
      </c>
      <c r="BH134" s="27">
        <f t="shared" si="309"/>
        <v>-0.47986287245439208</v>
      </c>
      <c r="BI134" s="27">
        <f t="shared" si="310"/>
        <v>-0.63760482005498176</v>
      </c>
      <c r="BO134" t="str">
        <f t="shared" si="322"/>
        <v>53 Skilled construction and building trades</v>
      </c>
      <c r="BP134" s="27">
        <f t="shared" si="311"/>
        <v>0.53901858652201362</v>
      </c>
      <c r="BQ134" s="27">
        <f t="shared" si="311"/>
        <v>-0.61701280883104825</v>
      </c>
      <c r="BR134" s="27">
        <f t="shared" si="311"/>
        <v>0.22232155253650454</v>
      </c>
      <c r="BS134" s="27">
        <f t="shared" si="311"/>
        <v>-0.10754741103399468</v>
      </c>
      <c r="BT134" s="27">
        <f t="shared" si="312"/>
        <v>0.11477414150250986</v>
      </c>
      <c r="BZ134" t="str">
        <f t="shared" si="323"/>
        <v>53 Skilled construction and building trades</v>
      </c>
      <c r="CA134" s="68">
        <f t="shared" si="313"/>
        <v>-0.2141801581437115</v>
      </c>
      <c r="CB134" s="68">
        <f t="shared" si="313"/>
        <v>-0.16645222819347461</v>
      </c>
      <c r="CC134" s="68">
        <f t="shared" si="313"/>
        <v>0.1254775141114135</v>
      </c>
      <c r="CD134" s="68">
        <f t="shared" si="313"/>
        <v>-8.1601406191783354E-2</v>
      </c>
      <c r="CE134" s="68">
        <f t="shared" si="314"/>
        <v>4.3876107919630147E-2</v>
      </c>
      <c r="CK134" t="str">
        <f t="shared" si="324"/>
        <v>53 Skilled construction and building trades</v>
      </c>
      <c r="CL134" s="68">
        <f t="shared" si="315"/>
        <v>-1.098390287895612E-2</v>
      </c>
      <c r="CM134" s="68">
        <f t="shared" si="315"/>
        <v>-0.15696464531830856</v>
      </c>
      <c r="CN134" s="68">
        <f t="shared" si="315"/>
        <v>-8.8040772879933948E-2</v>
      </c>
      <c r="CO134" s="68">
        <f t="shared" si="315"/>
        <v>-0.38305990034801485</v>
      </c>
      <c r="CP134" s="68">
        <f t="shared" si="316"/>
        <v>-0.4711006732279488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2.4759599974094951E-3</v>
      </c>
      <c r="C135" s="27">
        <f t="shared" si="299"/>
        <v>1.8469527031561295E-3</v>
      </c>
      <c r="D135" s="27">
        <f t="shared" si="299"/>
        <v>1.1288919450775682E-2</v>
      </c>
      <c r="E135" s="27">
        <f t="shared" si="299"/>
        <v>1.7331949229767322E-2</v>
      </c>
      <c r="F135" s="27">
        <f t="shared" si="300"/>
        <v>2.8620868680543005E-2</v>
      </c>
      <c r="L135" t="str">
        <f t="shared" si="317"/>
        <v>54 Textiles, printing and other skilled trades</v>
      </c>
      <c r="M135" s="27">
        <f t="shared" si="301"/>
        <v>3.9399404254453652E-2</v>
      </c>
      <c r="N135" s="27">
        <f t="shared" si="301"/>
        <v>1.9802111728663974E-2</v>
      </c>
      <c r="O135" s="27">
        <f t="shared" si="301"/>
        <v>9.459302311646639E-2</v>
      </c>
      <c r="P135" s="27">
        <f t="shared" si="301"/>
        <v>0.21464083416891266</v>
      </c>
      <c r="Q135" s="27">
        <f t="shared" si="302"/>
        <v>0.30923385728537905</v>
      </c>
      <c r="W135" t="str">
        <f t="shared" si="318"/>
        <v>54 Textiles, printing and other skilled trades</v>
      </c>
      <c r="X135" s="27">
        <f t="shared" si="303"/>
        <v>4.3416608353993524E-2</v>
      </c>
      <c r="Y135" s="27">
        <f t="shared" si="303"/>
        <v>-6.9943276038873736E-2</v>
      </c>
      <c r="Z135" s="27">
        <f t="shared" si="303"/>
        <v>0.2211181079114185</v>
      </c>
      <c r="AA135" s="27">
        <f t="shared" si="303"/>
        <v>0.35085616878776293</v>
      </c>
      <c r="AB135" s="27">
        <f t="shared" si="304"/>
        <v>0.57197427669918144</v>
      </c>
      <c r="AH135" t="str">
        <f t="shared" si="319"/>
        <v>54 Textiles, printing and other skilled trades</v>
      </c>
      <c r="AI135" s="27">
        <f t="shared" si="305"/>
        <v>3.1753309148150333E-3</v>
      </c>
      <c r="AJ135" s="27">
        <f t="shared" si="305"/>
        <v>-1.5245160417955483E-2</v>
      </c>
      <c r="AK135" s="27">
        <f t="shared" si="305"/>
        <v>3.4627902585044279E-2</v>
      </c>
      <c r="AL135" s="27">
        <f t="shared" si="305"/>
        <v>9.785794249473917E-2</v>
      </c>
      <c r="AM135" s="27">
        <f t="shared" si="306"/>
        <v>0.13248584507978345</v>
      </c>
      <c r="AS135" t="str">
        <f t="shared" si="320"/>
        <v>54 Textiles, printing and other skilled trades</v>
      </c>
      <c r="AT135" s="27">
        <f t="shared" si="307"/>
        <v>1.3258056065653279E-2</v>
      </c>
      <c r="AU135" s="27">
        <f t="shared" si="307"/>
        <v>-2.1765788226131733E-2</v>
      </c>
      <c r="AV135" s="27">
        <f t="shared" si="307"/>
        <v>6.3251102098339729E-2</v>
      </c>
      <c r="AW135" s="27">
        <f t="shared" si="307"/>
        <v>0.10862939915939135</v>
      </c>
      <c r="AX135" s="27">
        <f t="shared" si="308"/>
        <v>0.17188050125773108</v>
      </c>
      <c r="BD135" t="str">
        <f t="shared" si="321"/>
        <v>54 Textiles, printing and other skilled trades</v>
      </c>
      <c r="BE135" s="27">
        <f t="shared" si="309"/>
        <v>-0.15502476609159377</v>
      </c>
      <c r="BF135" s="27">
        <f t="shared" si="309"/>
        <v>-0.11043473635481327</v>
      </c>
      <c r="BG135" s="27">
        <f t="shared" si="309"/>
        <v>0.29895708941363797</v>
      </c>
      <c r="BH135" s="27">
        <f t="shared" si="309"/>
        <v>0.3150072480639694</v>
      </c>
      <c r="BI135" s="27">
        <f t="shared" si="310"/>
        <v>0.61396433747760737</v>
      </c>
      <c r="BO135" t="str">
        <f t="shared" si="322"/>
        <v>54 Textiles, printing and other skilled trades</v>
      </c>
      <c r="BP135" s="27">
        <f t="shared" si="311"/>
        <v>-0.3024933033486441</v>
      </c>
      <c r="BQ135" s="27">
        <f t="shared" si="311"/>
        <v>-0.21980656024946321</v>
      </c>
      <c r="BR135" s="27">
        <f t="shared" si="311"/>
        <v>-8.0491949469780666E-2</v>
      </c>
      <c r="BS135" s="27">
        <f t="shared" si="311"/>
        <v>-0.22238338732604679</v>
      </c>
      <c r="BT135" s="27">
        <f t="shared" si="312"/>
        <v>-0.30287533679582745</v>
      </c>
      <c r="BZ135" t="str">
        <f t="shared" si="323"/>
        <v>54 Textiles, printing and other skilled trades</v>
      </c>
      <c r="CA135" s="68">
        <f t="shared" si="313"/>
        <v>-0.29141404136760229</v>
      </c>
      <c r="CB135" s="68">
        <f t="shared" si="313"/>
        <v>-0.2676999389306769</v>
      </c>
      <c r="CC135" s="68">
        <f t="shared" si="313"/>
        <v>0.19611966649020718</v>
      </c>
      <c r="CD135" s="68">
        <f t="shared" si="313"/>
        <v>-0.28340809510434606</v>
      </c>
      <c r="CE135" s="68">
        <f t="shared" si="314"/>
        <v>-8.728842861413888E-2</v>
      </c>
      <c r="CK135" t="str">
        <f t="shared" si="324"/>
        <v>54 Textiles, printing and other skilled trades</v>
      </c>
      <c r="CL135" s="68">
        <f t="shared" si="315"/>
        <v>-2.391010587695841E-2</v>
      </c>
      <c r="CM135" s="68">
        <f t="shared" si="315"/>
        <v>-9.3243047867079487E-2</v>
      </c>
      <c r="CN135" s="68">
        <f t="shared" si="315"/>
        <v>-0.1236158130922359</v>
      </c>
      <c r="CO135" s="68">
        <f t="shared" si="315"/>
        <v>-0.16623272934869399</v>
      </c>
      <c r="CP135" s="68">
        <f t="shared" si="316"/>
        <v>-0.28984854244092989</v>
      </c>
    </row>
    <row r="136" spans="1:94" x14ac:dyDescent="0.2">
      <c r="A136" t="str">
        <f t="shared" si="298"/>
        <v>61 Caring personal service occupations</v>
      </c>
      <c r="B136" s="27">
        <f t="shared" si="299"/>
        <v>6.1049033284416195E-3</v>
      </c>
      <c r="C136" s="27">
        <f t="shared" si="299"/>
        <v>-1.6073872225687291E-4</v>
      </c>
      <c r="D136" s="27">
        <f t="shared" si="299"/>
        <v>9.7042505379116815E-3</v>
      </c>
      <c r="E136" s="27">
        <f t="shared" si="299"/>
        <v>1.5015339172664767E-2</v>
      </c>
      <c r="F136" s="27">
        <f t="shared" si="300"/>
        <v>2.4719589710576449E-2</v>
      </c>
      <c r="L136" t="str">
        <f t="shared" si="317"/>
        <v>61 Caring personal service occupations</v>
      </c>
      <c r="M136" s="27">
        <f t="shared" si="301"/>
        <v>0.46936628491576937</v>
      </c>
      <c r="N136" s="27">
        <f t="shared" si="301"/>
        <v>-3.2284269822913103E-2</v>
      </c>
      <c r="O136" s="27">
        <f t="shared" si="301"/>
        <v>0.53361715226656137</v>
      </c>
      <c r="P136" s="27">
        <f t="shared" si="301"/>
        <v>0.72411459418726576</v>
      </c>
      <c r="Q136" s="27">
        <f t="shared" si="302"/>
        <v>1.2577317464538271</v>
      </c>
      <c r="W136" t="str">
        <f t="shared" si="318"/>
        <v>61 Caring personal service occupations</v>
      </c>
      <c r="X136" s="27">
        <f t="shared" si="303"/>
        <v>0.93393061046856651</v>
      </c>
      <c r="Y136" s="27">
        <f t="shared" si="303"/>
        <v>-0.38083571428861074</v>
      </c>
      <c r="Z136" s="27">
        <f t="shared" si="303"/>
        <v>0.80181376414716077</v>
      </c>
      <c r="AA136" s="27">
        <f t="shared" si="303"/>
        <v>1.022829119839213</v>
      </c>
      <c r="AB136" s="27">
        <f t="shared" si="304"/>
        <v>1.8246428839863738</v>
      </c>
      <c r="AH136" t="str">
        <f t="shared" si="319"/>
        <v>61 Caring personal service occupations</v>
      </c>
      <c r="AI136" s="27">
        <f t="shared" si="305"/>
        <v>0.2518776810253418</v>
      </c>
      <c r="AJ136" s="27">
        <f t="shared" si="305"/>
        <v>-0.22581254098784154</v>
      </c>
      <c r="AK136" s="27">
        <f t="shared" si="305"/>
        <v>8.1749788020406555E-3</v>
      </c>
      <c r="AL136" s="27">
        <f t="shared" si="305"/>
        <v>0.17679406169049816</v>
      </c>
      <c r="AM136" s="27">
        <f t="shared" si="306"/>
        <v>0.18496904049253882</v>
      </c>
      <c r="AS136" t="str">
        <f t="shared" si="320"/>
        <v>61 Caring personal service occupations</v>
      </c>
      <c r="AT136" s="27">
        <f t="shared" si="307"/>
        <v>0.28422668807939466</v>
      </c>
      <c r="AU136" s="27">
        <f t="shared" si="307"/>
        <v>-0.10696767703160104</v>
      </c>
      <c r="AV136" s="27">
        <f t="shared" si="307"/>
        <v>8.0152925471486114E-3</v>
      </c>
      <c r="AW136" s="27">
        <f t="shared" si="307"/>
        <v>8.214793386665864E-2</v>
      </c>
      <c r="AX136" s="27">
        <f t="shared" si="308"/>
        <v>9.0163226413807251E-2</v>
      </c>
      <c r="BD136" t="str">
        <f t="shared" si="321"/>
        <v>61 Caring personal service occupations</v>
      </c>
      <c r="BE136" s="27">
        <f t="shared" si="309"/>
        <v>0.96050962509900906</v>
      </c>
      <c r="BF136" s="27">
        <f t="shared" si="309"/>
        <v>-0.12088820066933614</v>
      </c>
      <c r="BG136" s="27">
        <f t="shared" si="309"/>
        <v>0.37678257247642399</v>
      </c>
      <c r="BH136" s="27">
        <f t="shared" si="309"/>
        <v>1.5869422503614885</v>
      </c>
      <c r="BI136" s="27">
        <f t="shared" si="310"/>
        <v>1.9637248228379125</v>
      </c>
      <c r="BO136" t="str">
        <f t="shared" si="322"/>
        <v>61 Caring personal service occupations</v>
      </c>
      <c r="BP136" s="27">
        <f t="shared" si="311"/>
        <v>-0.38294167985301009</v>
      </c>
      <c r="BQ136" s="27">
        <f t="shared" si="311"/>
        <v>-0.71851358526442599</v>
      </c>
      <c r="BR136" s="27">
        <f t="shared" si="311"/>
        <v>-0.32064008044337733</v>
      </c>
      <c r="BS136" s="27">
        <f t="shared" si="311"/>
        <v>-1.2608749253383751</v>
      </c>
      <c r="BT136" s="27">
        <f t="shared" si="312"/>
        <v>-1.5815150057817524</v>
      </c>
      <c r="BZ136" t="str">
        <f t="shared" si="323"/>
        <v>61 Caring personal service occupations</v>
      </c>
      <c r="CA136" s="68">
        <f t="shared" si="313"/>
        <v>-0.95416395470467652</v>
      </c>
      <c r="CB136" s="68">
        <f t="shared" si="313"/>
        <v>-0.33443419503029137</v>
      </c>
      <c r="CC136" s="68">
        <f t="shared" si="313"/>
        <v>-0.28317647862326401</v>
      </c>
      <c r="CD136" s="68">
        <f t="shared" si="313"/>
        <v>-0.16820233788524341</v>
      </c>
      <c r="CE136" s="68">
        <f t="shared" si="314"/>
        <v>-0.45137881650850742</v>
      </c>
      <c r="CK136" t="str">
        <f t="shared" si="324"/>
        <v>61 Caring personal service occupations</v>
      </c>
      <c r="CL136" s="68">
        <f t="shared" si="315"/>
        <v>-4.4785831995539205E-2</v>
      </c>
      <c r="CM136" s="68">
        <f t="shared" si="315"/>
        <v>-9.5153275800327897E-3</v>
      </c>
      <c r="CN136" s="68">
        <f t="shared" si="315"/>
        <v>5.6532535236714893E-2</v>
      </c>
      <c r="CO136" s="68">
        <f t="shared" si="315"/>
        <v>7.6767908329343881E-2</v>
      </c>
      <c r="CP136" s="68">
        <f t="shared" si="316"/>
        <v>0.13330044356605877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6.0805801258831498E-3</v>
      </c>
      <c r="C137" s="27">
        <f t="shared" si="299"/>
        <v>5.7324514638124394E-4</v>
      </c>
      <c r="D137" s="27">
        <f t="shared" si="299"/>
        <v>2.6572639942407349E-3</v>
      </c>
      <c r="E137" s="27">
        <f t="shared" si="299"/>
        <v>6.2600347188781907E-3</v>
      </c>
      <c r="F137" s="27">
        <f t="shared" si="300"/>
        <v>8.9172987131189256E-3</v>
      </c>
      <c r="L137" t="str">
        <f t="shared" si="317"/>
        <v>62 Leisure, travel and related personal service occupations</v>
      </c>
      <c r="M137" s="27">
        <f t="shared" si="301"/>
        <v>6.3237965181394712E-2</v>
      </c>
      <c r="N137" s="27">
        <f t="shared" si="301"/>
        <v>-1.4576801981815379E-2</v>
      </c>
      <c r="O137" s="27">
        <f t="shared" si="301"/>
        <v>2.5166061869591638E-2</v>
      </c>
      <c r="P137" s="27">
        <f t="shared" si="301"/>
        <v>8.2866657463896765E-2</v>
      </c>
      <c r="Q137" s="27">
        <f t="shared" si="302"/>
        <v>0.1080327193334884</v>
      </c>
      <c r="W137" t="str">
        <f t="shared" si="318"/>
        <v>62 Leisure, travel and related personal service occupations</v>
      </c>
      <c r="X137" s="27">
        <f t="shared" si="303"/>
        <v>0.2734731342704908</v>
      </c>
      <c r="Y137" s="27">
        <f t="shared" si="303"/>
        <v>-0.13583046063370063</v>
      </c>
      <c r="Z137" s="27">
        <f t="shared" si="303"/>
        <v>0.17208589064835467</v>
      </c>
      <c r="AA137" s="27">
        <f t="shared" si="303"/>
        <v>0.47130877368214263</v>
      </c>
      <c r="AB137" s="27">
        <f t="shared" si="304"/>
        <v>0.6433946643304973</v>
      </c>
      <c r="AH137" t="str">
        <f t="shared" si="319"/>
        <v>62 Leisure, travel and related personal service occupations</v>
      </c>
      <c r="AI137" s="27">
        <f t="shared" si="305"/>
        <v>0.14477564586661462</v>
      </c>
      <c r="AJ137" s="27">
        <f t="shared" si="305"/>
        <v>-6.9752847814011587E-2</v>
      </c>
      <c r="AK137" s="27">
        <f t="shared" si="305"/>
        <v>2.4989535810597929E-2</v>
      </c>
      <c r="AL137" s="27">
        <f t="shared" si="305"/>
        <v>0.22467638727890438</v>
      </c>
      <c r="AM137" s="27">
        <f t="shared" si="306"/>
        <v>0.24966592308950231</v>
      </c>
      <c r="AS137" t="str">
        <f t="shared" si="320"/>
        <v>62 Leisure, travel and related personal service occupations</v>
      </c>
      <c r="AT137" s="27">
        <f t="shared" si="307"/>
        <v>0.19706773991178705</v>
      </c>
      <c r="AU137" s="27">
        <f t="shared" si="307"/>
        <v>-2.4202497187747696E-2</v>
      </c>
      <c r="AV137" s="27">
        <f t="shared" si="307"/>
        <v>6.3588644446539888E-2</v>
      </c>
      <c r="AW137" s="27">
        <f t="shared" si="307"/>
        <v>0.39015707629893448</v>
      </c>
      <c r="AX137" s="27">
        <f t="shared" si="308"/>
        <v>0.45374572074547437</v>
      </c>
      <c r="BD137" t="str">
        <f t="shared" si="321"/>
        <v>62 Leisure, travel and related personal service occupations</v>
      </c>
      <c r="BE137" s="27">
        <f t="shared" si="309"/>
        <v>-0.10908057975882857</v>
      </c>
      <c r="BF137" s="27">
        <f t="shared" si="309"/>
        <v>-8.5634438997201023E-2</v>
      </c>
      <c r="BG137" s="27">
        <f t="shared" si="309"/>
        <v>-0.29078414111166717</v>
      </c>
      <c r="BH137" s="27">
        <f t="shared" si="309"/>
        <v>-0.22983934876975365</v>
      </c>
      <c r="BI137" s="27">
        <f t="shared" si="310"/>
        <v>-0.52062348988142082</v>
      </c>
      <c r="BO137" t="str">
        <f t="shared" si="322"/>
        <v>62 Leisure, travel and related personal service occupations</v>
      </c>
      <c r="BP137" s="27">
        <f t="shared" si="311"/>
        <v>-0.16520053977646443</v>
      </c>
      <c r="BQ137" s="27">
        <f t="shared" si="311"/>
        <v>-0.26059243976684954</v>
      </c>
      <c r="BR137" s="27">
        <f t="shared" si="311"/>
        <v>-0.34488934554099271</v>
      </c>
      <c r="BS137" s="27">
        <f t="shared" si="311"/>
        <v>-0.33625326406190514</v>
      </c>
      <c r="BT137" s="27">
        <f t="shared" si="312"/>
        <v>-0.68114260960289785</v>
      </c>
      <c r="BZ137" t="str">
        <f t="shared" si="323"/>
        <v>62 Leisure, travel and related personal service occupations</v>
      </c>
      <c r="CA137" s="68">
        <f t="shared" si="313"/>
        <v>4.288419296642898E-2</v>
      </c>
      <c r="CB137" s="68">
        <f t="shared" si="313"/>
        <v>-0.32928118315019272</v>
      </c>
      <c r="CC137" s="68">
        <f t="shared" si="313"/>
        <v>-0.12432849321961625</v>
      </c>
      <c r="CD137" s="68">
        <f t="shared" si="313"/>
        <v>-0.3523908317628871</v>
      </c>
      <c r="CE137" s="68">
        <f t="shared" si="314"/>
        <v>-0.47671932498250336</v>
      </c>
      <c r="CK137" t="str">
        <f t="shared" si="324"/>
        <v>62 Leisure, travel and related personal service occupations</v>
      </c>
      <c r="CL137" s="68">
        <f t="shared" si="315"/>
        <v>1.6309707925241113E-2</v>
      </c>
      <c r="CM137" s="68">
        <f t="shared" si="315"/>
        <v>-7.5348296962502281E-2</v>
      </c>
      <c r="CN137" s="68">
        <f t="shared" si="315"/>
        <v>-0.12322611484366403</v>
      </c>
      <c r="CO137" s="68">
        <f t="shared" si="315"/>
        <v>-5.5841669792713822E-2</v>
      </c>
      <c r="CP137" s="68">
        <f t="shared" si="316"/>
        <v>-0.17906778463637785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-1.5667362855877314E-5</v>
      </c>
      <c r="C138" s="27">
        <f t="shared" si="299"/>
        <v>1.0162861685072456E-4</v>
      </c>
      <c r="D138" s="27">
        <f t="shared" si="299"/>
        <v>-2.8332810057751399E-5</v>
      </c>
      <c r="E138" s="27">
        <f t="shared" si="299"/>
        <v>3.6062816385553308E-4</v>
      </c>
      <c r="F138" s="27">
        <f t="shared" si="300"/>
        <v>3.3229535379778168E-4</v>
      </c>
      <c r="L138" t="str">
        <f t="shared" si="317"/>
        <v>63 Community and civil enforcement occupations</v>
      </c>
      <c r="M138" s="27">
        <f t="shared" si="301"/>
        <v>-1.8356605986660779E-4</v>
      </c>
      <c r="N138" s="27">
        <f t="shared" si="301"/>
        <v>6.9130341308927569E-3</v>
      </c>
      <c r="O138" s="27">
        <f t="shared" si="301"/>
        <v>-4.1897325155765552E-3</v>
      </c>
      <c r="P138" s="27">
        <f t="shared" si="301"/>
        <v>8.8657332383322678E-3</v>
      </c>
      <c r="Q138" s="27">
        <f t="shared" si="302"/>
        <v>4.6760007227557125E-3</v>
      </c>
      <c r="W138" t="str">
        <f t="shared" si="318"/>
        <v>63 Community and civil enforcement occupations</v>
      </c>
      <c r="X138" s="27">
        <f t="shared" si="303"/>
        <v>6.9094368637458298E-3</v>
      </c>
      <c r="Y138" s="27">
        <f t="shared" si="303"/>
        <v>4.7512183539951819E-3</v>
      </c>
      <c r="Z138" s="27">
        <f t="shared" si="303"/>
        <v>4.2349156196231086E-3</v>
      </c>
      <c r="AA138" s="27">
        <f t="shared" si="303"/>
        <v>2.1409744973618611E-2</v>
      </c>
      <c r="AB138" s="27">
        <f t="shared" si="304"/>
        <v>2.5644660593241719E-2</v>
      </c>
      <c r="AH138" t="str">
        <f t="shared" si="319"/>
        <v>63 Community and civil enforcement occupations</v>
      </c>
      <c r="AI138" s="27">
        <f t="shared" si="305"/>
        <v>1.0656851652480689E-4</v>
      </c>
      <c r="AJ138" s="27">
        <f t="shared" si="305"/>
        <v>5.340121293236709E-3</v>
      </c>
      <c r="AK138" s="27">
        <f t="shared" si="305"/>
        <v>-5.756424738129727E-3</v>
      </c>
      <c r="AL138" s="27">
        <f t="shared" si="305"/>
        <v>4.3063293710508682E-3</v>
      </c>
      <c r="AM138" s="27">
        <f t="shared" si="306"/>
        <v>-1.4500953670788588E-3</v>
      </c>
      <c r="AS138" t="str">
        <f t="shared" si="320"/>
        <v>63 Community and civil enforcement occupations</v>
      </c>
      <c r="AT138" s="27">
        <f t="shared" si="307"/>
        <v>-2.0367615615494682E-3</v>
      </c>
      <c r="AU138" s="27">
        <f t="shared" si="307"/>
        <v>4.1268264524271653E-3</v>
      </c>
      <c r="AV138" s="27">
        <f t="shared" si="307"/>
        <v>-6.6106713441601607E-3</v>
      </c>
      <c r="AW138" s="27">
        <f t="shared" si="307"/>
        <v>1.2384156564541095E-3</v>
      </c>
      <c r="AX138" s="27">
        <f t="shared" si="308"/>
        <v>-5.3722556877060512E-3</v>
      </c>
      <c r="BD138" t="str">
        <f t="shared" si="321"/>
        <v>63 Community and civil enforcement occupations</v>
      </c>
      <c r="BE138" s="27">
        <f t="shared" si="309"/>
        <v>-2.7933829506203052E-2</v>
      </c>
      <c r="BF138" s="27">
        <f t="shared" si="309"/>
        <v>2.6053905948892987E-2</v>
      </c>
      <c r="BG138" s="27">
        <f t="shared" si="309"/>
        <v>-2.9581450757821606E-2</v>
      </c>
      <c r="BH138" s="27">
        <f t="shared" si="309"/>
        <v>5.6835101880937378E-3</v>
      </c>
      <c r="BI138" s="27">
        <f t="shared" si="310"/>
        <v>-2.3897940569727869E-2</v>
      </c>
      <c r="BO138" t="str">
        <f t="shared" si="322"/>
        <v>63 Community and civil enforcement occupations</v>
      </c>
      <c r="BP138" s="27">
        <f t="shared" si="311"/>
        <v>-1.2824602928183271E-2</v>
      </c>
      <c r="BQ138" s="27">
        <f t="shared" si="311"/>
        <v>1.4665300097124093E-2</v>
      </c>
      <c r="BR138" s="27">
        <f t="shared" si="311"/>
        <v>-3.0577775856544226E-2</v>
      </c>
      <c r="BS138" s="27">
        <f t="shared" si="311"/>
        <v>-2.5982627440656464E-3</v>
      </c>
      <c r="BT138" s="27">
        <f t="shared" si="312"/>
        <v>-3.3176038600609872E-2</v>
      </c>
      <c r="BZ138" t="str">
        <f t="shared" si="323"/>
        <v>63 Community and civil enforcement occupations</v>
      </c>
      <c r="CA138" s="68">
        <f t="shared" si="313"/>
        <v>-1.2230688772231074E-2</v>
      </c>
      <c r="CB138" s="68">
        <f t="shared" si="313"/>
        <v>9.7831222413640867E-3</v>
      </c>
      <c r="CC138" s="68">
        <f t="shared" si="313"/>
        <v>-1.8743234605197487E-2</v>
      </c>
      <c r="CD138" s="68">
        <f t="shared" si="313"/>
        <v>-1.0223822051856554E-2</v>
      </c>
      <c r="CE138" s="68">
        <f t="shared" si="314"/>
        <v>-2.8967056657054041E-2</v>
      </c>
      <c r="CK138" t="str">
        <f t="shared" si="324"/>
        <v>63 Community and civil enforcement occupations</v>
      </c>
      <c r="CL138" s="68">
        <f t="shared" si="315"/>
        <v>-4.9611325141996482E-3</v>
      </c>
      <c r="CM138" s="68">
        <f t="shared" si="315"/>
        <v>5.3529572728467818E-3</v>
      </c>
      <c r="CN138" s="68">
        <f t="shared" si="315"/>
        <v>-1.2625012616843376E-2</v>
      </c>
      <c r="CO138" s="68">
        <f t="shared" si="315"/>
        <v>-3.0281009923844773E-3</v>
      </c>
      <c r="CP138" s="68">
        <f t="shared" si="316"/>
        <v>-1.5653113609227852E-2</v>
      </c>
    </row>
    <row r="139" spans="1:94" x14ac:dyDescent="0.2">
      <c r="A139" t="str">
        <f t="shared" si="298"/>
        <v>71 Sales occupations</v>
      </c>
      <c r="B139" s="27">
        <f t="shared" si="299"/>
        <v>1.1816343195010168E-2</v>
      </c>
      <c r="C139" s="27">
        <f t="shared" si="299"/>
        <v>-6.8155649830136111E-3</v>
      </c>
      <c r="D139" s="27">
        <f t="shared" si="299"/>
        <v>9.554832297150942E-3</v>
      </c>
      <c r="E139" s="27">
        <f t="shared" si="299"/>
        <v>2.3833618558355738E-2</v>
      </c>
      <c r="F139" s="27">
        <f t="shared" si="300"/>
        <v>3.3388450855506679E-2</v>
      </c>
      <c r="L139" t="str">
        <f t="shared" si="317"/>
        <v>71 Sales occupations</v>
      </c>
      <c r="M139" s="27">
        <f t="shared" si="301"/>
        <v>0.17807787641167794</v>
      </c>
      <c r="N139" s="27">
        <f t="shared" si="301"/>
        <v>9.1696983432144052E-2</v>
      </c>
      <c r="O139" s="27">
        <f t="shared" si="301"/>
        <v>0.21092612366668573</v>
      </c>
      <c r="P139" s="27">
        <f t="shared" si="301"/>
        <v>0.53978806993746731</v>
      </c>
      <c r="Q139" s="27">
        <f t="shared" si="302"/>
        <v>0.75071419360415304</v>
      </c>
      <c r="W139" t="str">
        <f t="shared" si="318"/>
        <v>71 Sales occupations</v>
      </c>
      <c r="X139" s="27">
        <f t="shared" si="303"/>
        <v>0.44983216016757099</v>
      </c>
      <c r="Y139" s="27">
        <f t="shared" si="303"/>
        <v>8.9431685631609525E-2</v>
      </c>
      <c r="Z139" s="27">
        <f t="shared" si="303"/>
        <v>0.37533910448493835</v>
      </c>
      <c r="AA139" s="27">
        <f t="shared" si="303"/>
        <v>1.0410027605403602</v>
      </c>
      <c r="AB139" s="27">
        <f t="shared" si="304"/>
        <v>1.4163418650252986</v>
      </c>
      <c r="AH139" t="str">
        <f t="shared" si="319"/>
        <v>71 Sales occupations</v>
      </c>
      <c r="AI139" s="27">
        <f t="shared" si="305"/>
        <v>7.3609733237894104E-2</v>
      </c>
      <c r="AJ139" s="27">
        <f t="shared" si="305"/>
        <v>2.8224208030199982E-2</v>
      </c>
      <c r="AK139" s="27">
        <f t="shared" si="305"/>
        <v>4.4464042438142837E-2</v>
      </c>
      <c r="AL139" s="27">
        <f t="shared" si="305"/>
        <v>0.23232113865900117</v>
      </c>
      <c r="AM139" s="27">
        <f t="shared" si="306"/>
        <v>0.27678518109714401</v>
      </c>
      <c r="AS139" t="str">
        <f t="shared" si="320"/>
        <v>71 Sales occupations</v>
      </c>
      <c r="AT139" s="27">
        <f t="shared" si="307"/>
        <v>3.880016224957139E-2</v>
      </c>
      <c r="AU139" s="27">
        <f t="shared" si="307"/>
        <v>1.3991218617995238E-2</v>
      </c>
      <c r="AV139" s="27">
        <f t="shared" si="307"/>
        <v>1.1184601308714126E-2</v>
      </c>
      <c r="AW139" s="27">
        <f t="shared" si="307"/>
        <v>0.18284247434365553</v>
      </c>
      <c r="AX139" s="27">
        <f t="shared" si="308"/>
        <v>0.19402707565236965</v>
      </c>
      <c r="BD139" t="str">
        <f t="shared" si="321"/>
        <v>71 Sales occupations</v>
      </c>
      <c r="BE139" s="27">
        <f t="shared" si="309"/>
        <v>-0.1142415860312882</v>
      </c>
      <c r="BF139" s="27">
        <f t="shared" si="309"/>
        <v>0.59689889497912851</v>
      </c>
      <c r="BG139" s="27">
        <f t="shared" si="309"/>
        <v>-3.5965489436963871E-2</v>
      </c>
      <c r="BH139" s="27">
        <f t="shared" si="309"/>
        <v>0.25866685737704387</v>
      </c>
      <c r="BI139" s="27">
        <f t="shared" si="310"/>
        <v>0.22270136794008</v>
      </c>
      <c r="BO139" t="str">
        <f t="shared" si="322"/>
        <v>71 Sales occupations</v>
      </c>
      <c r="BP139" s="27">
        <f t="shared" si="311"/>
        <v>-0.37722666768926594</v>
      </c>
      <c r="BQ139" s="27">
        <f t="shared" si="311"/>
        <v>-0.24279081277855141</v>
      </c>
      <c r="BR139" s="27">
        <f t="shared" si="311"/>
        <v>-0.25310211682501116</v>
      </c>
      <c r="BS139" s="27">
        <f t="shared" si="311"/>
        <v>-0.89306112414968464</v>
      </c>
      <c r="BT139" s="27">
        <f t="shared" si="312"/>
        <v>-1.1461632409746958</v>
      </c>
      <c r="BZ139" t="str">
        <f t="shared" si="323"/>
        <v>71 Sales occupations</v>
      </c>
      <c r="CA139" s="68">
        <f t="shared" si="313"/>
        <v>-0.12708448037860087</v>
      </c>
      <c r="CB139" s="68">
        <f t="shared" si="313"/>
        <v>-0.4782741091656102</v>
      </c>
      <c r="CC139" s="68">
        <f t="shared" si="313"/>
        <v>-0.41831975431400137</v>
      </c>
      <c r="CD139" s="68">
        <f t="shared" si="313"/>
        <v>-1.7723218226951232</v>
      </c>
      <c r="CE139" s="68">
        <f t="shared" si="314"/>
        <v>-2.1906415770091243</v>
      </c>
      <c r="CK139" t="str">
        <f t="shared" si="324"/>
        <v>71 Sales occupations</v>
      </c>
      <c r="CL139" s="68">
        <f t="shared" si="315"/>
        <v>3.1295441870854201E-2</v>
      </c>
      <c r="CM139" s="68">
        <f t="shared" si="315"/>
        <v>-0.14910541829885959</v>
      </c>
      <c r="CN139" s="68">
        <f t="shared" si="315"/>
        <v>-0.12733205593171726</v>
      </c>
      <c r="CO139" s="68">
        <f t="shared" si="315"/>
        <v>-0.18871738555678452</v>
      </c>
      <c r="CP139" s="68">
        <f t="shared" si="316"/>
        <v>-0.31604944148850178</v>
      </c>
    </row>
    <row r="140" spans="1:94" x14ac:dyDescent="0.2">
      <c r="A140" t="str">
        <f t="shared" si="298"/>
        <v>72 Customer service occupations</v>
      </c>
      <c r="B140" s="27">
        <f t="shared" si="299"/>
        <v>3.1306075892248639E-3</v>
      </c>
      <c r="C140" s="27">
        <f t="shared" si="299"/>
        <v>3.6920685941318372E-3</v>
      </c>
      <c r="D140" s="27">
        <f t="shared" si="299"/>
        <v>9.4224039560276487E-3</v>
      </c>
      <c r="E140" s="27">
        <f t="shared" si="299"/>
        <v>1.2045141188284932E-2</v>
      </c>
      <c r="F140" s="27">
        <f t="shared" si="300"/>
        <v>2.146754514431258E-2</v>
      </c>
      <c r="L140" t="str">
        <f t="shared" si="317"/>
        <v>72 Customer service occupations</v>
      </c>
      <c r="M140" s="27">
        <f t="shared" si="301"/>
        <v>7.1926621736025903E-2</v>
      </c>
      <c r="N140" s="27">
        <f t="shared" si="301"/>
        <v>1.0121160598628831E-2</v>
      </c>
      <c r="O140" s="27">
        <f t="shared" si="301"/>
        <v>9.1690691463064355E-2</v>
      </c>
      <c r="P140" s="27">
        <f t="shared" si="301"/>
        <v>0.1338766415841367</v>
      </c>
      <c r="Q140" s="27">
        <f t="shared" si="302"/>
        <v>0.22556733304720106</v>
      </c>
      <c r="W140" t="str">
        <f t="shared" si="318"/>
        <v>72 Customer service occupations</v>
      </c>
      <c r="X140" s="27">
        <f t="shared" si="303"/>
        <v>0.19893918546705325</v>
      </c>
      <c r="Y140" s="27">
        <f t="shared" si="303"/>
        <v>1.6857948677160284E-2</v>
      </c>
      <c r="Z140" s="27">
        <f t="shared" si="303"/>
        <v>0.21943200642670169</v>
      </c>
      <c r="AA140" s="27">
        <f t="shared" si="303"/>
        <v>0.41569950995104055</v>
      </c>
      <c r="AB140" s="27">
        <f t="shared" si="304"/>
        <v>0.63513151637774223</v>
      </c>
      <c r="AH140" t="str">
        <f t="shared" si="319"/>
        <v>72 Customer service occupations</v>
      </c>
      <c r="AI140" s="27">
        <f t="shared" si="305"/>
        <v>7.5919848834441139E-2</v>
      </c>
      <c r="AJ140" s="27">
        <f t="shared" si="305"/>
        <v>3.3109100104518896E-2</v>
      </c>
      <c r="AK140" s="27">
        <f t="shared" si="305"/>
        <v>6.6633571587133289E-2</v>
      </c>
      <c r="AL140" s="27">
        <f t="shared" si="305"/>
        <v>0.10199851519831321</v>
      </c>
      <c r="AM140" s="27">
        <f t="shared" si="306"/>
        <v>0.1686320867854465</v>
      </c>
      <c r="AS140" t="str">
        <f t="shared" si="320"/>
        <v>72 Customer service occupations</v>
      </c>
      <c r="AT140" s="27">
        <f t="shared" si="307"/>
        <v>7.2557827657057983E-2</v>
      </c>
      <c r="AU140" s="27">
        <f t="shared" si="307"/>
        <v>4.406094128808935E-3</v>
      </c>
      <c r="AV140" s="27">
        <f t="shared" si="307"/>
        <v>5.1985296278267368E-2</v>
      </c>
      <c r="AW140" s="27">
        <f t="shared" si="307"/>
        <v>6.7559454739150704E-2</v>
      </c>
      <c r="AX140" s="27">
        <f t="shared" si="308"/>
        <v>0.11954475101741807</v>
      </c>
      <c r="BD140" t="str">
        <f t="shared" si="321"/>
        <v>72 Customer service occupations</v>
      </c>
      <c r="BE140" s="27">
        <f t="shared" si="309"/>
        <v>8.0362360647714404E-2</v>
      </c>
      <c r="BF140" s="27">
        <f t="shared" si="309"/>
        <v>9.01335514617434E-2</v>
      </c>
      <c r="BG140" s="27">
        <f t="shared" si="309"/>
        <v>5.6656106526957739E-2</v>
      </c>
      <c r="BH140" s="27">
        <f t="shared" si="309"/>
        <v>0.1248868011379749</v>
      </c>
      <c r="BI140" s="27">
        <f t="shared" si="310"/>
        <v>0.18154290766493264</v>
      </c>
      <c r="BO140" t="str">
        <f t="shared" si="322"/>
        <v>72 Customer service occupations</v>
      </c>
      <c r="BP140" s="27">
        <f t="shared" si="311"/>
        <v>8.3515567675114033E-2</v>
      </c>
      <c r="BQ140" s="27">
        <f t="shared" si="311"/>
        <v>-4.83924399935034E-2</v>
      </c>
      <c r="BR140" s="27">
        <f t="shared" si="311"/>
        <v>0.10711349793461711</v>
      </c>
      <c r="BS140" s="27">
        <f t="shared" si="311"/>
        <v>-8.3600758472029746E-2</v>
      </c>
      <c r="BT140" s="27">
        <f t="shared" si="312"/>
        <v>2.3512739462587362E-2</v>
      </c>
      <c r="BZ140" t="str">
        <f t="shared" si="323"/>
        <v>72 Customer service occupations</v>
      </c>
      <c r="CA140" s="68">
        <f t="shared" si="313"/>
        <v>-3.0300308649966468E-3</v>
      </c>
      <c r="CB140" s="68">
        <f t="shared" si="313"/>
        <v>-7.2595335915651482E-2</v>
      </c>
      <c r="CC140" s="68">
        <f t="shared" si="313"/>
        <v>1.3572879059758125E-2</v>
      </c>
      <c r="CD140" s="68">
        <f t="shared" si="313"/>
        <v>-5.0495734174218598E-2</v>
      </c>
      <c r="CE140" s="68">
        <f t="shared" si="314"/>
        <v>-3.6922855114460473E-2</v>
      </c>
      <c r="CK140" t="str">
        <f t="shared" si="324"/>
        <v>72 Customer service occupations</v>
      </c>
      <c r="CL140" s="68">
        <f t="shared" si="315"/>
        <v>7.338282480087277E-2</v>
      </c>
      <c r="CM140" s="68">
        <f t="shared" si="315"/>
        <v>-1.9144869455741675E-3</v>
      </c>
      <c r="CN140" s="68">
        <f t="shared" si="315"/>
        <v>9.7319413545337546E-2</v>
      </c>
      <c r="CO140" s="68">
        <f t="shared" si="315"/>
        <v>0.117777613855234</v>
      </c>
      <c r="CP140" s="68">
        <f t="shared" si="316"/>
        <v>0.21509702740057154</v>
      </c>
    </row>
    <row r="141" spans="1:94" x14ac:dyDescent="0.2">
      <c r="A141" t="str">
        <f t="shared" si="298"/>
        <v>81 Process, plant and machine operatives</v>
      </c>
      <c r="B141" s="27">
        <f t="shared" si="299"/>
        <v>5.0767138448361941E-3</v>
      </c>
      <c r="C141" s="27">
        <f t="shared" si="299"/>
        <v>-1.356956144839206E-3</v>
      </c>
      <c r="D141" s="27">
        <f t="shared" si="299"/>
        <v>4.9973878062188094E-3</v>
      </c>
      <c r="E141" s="27">
        <f t="shared" si="299"/>
        <v>1.0667054363933254E-2</v>
      </c>
      <c r="F141" s="27">
        <f t="shared" si="300"/>
        <v>1.5664442170152063E-2</v>
      </c>
      <c r="L141" t="str">
        <f t="shared" si="317"/>
        <v>81 Process, plant and machine operatives</v>
      </c>
      <c r="M141" s="27">
        <f t="shared" si="301"/>
        <v>2.6750855063115989E-2</v>
      </c>
      <c r="N141" s="27">
        <f t="shared" si="301"/>
        <v>7.1578201415326004E-4</v>
      </c>
      <c r="O141" s="27">
        <f t="shared" si="301"/>
        <v>4.4990080887664388E-2</v>
      </c>
      <c r="P141" s="27">
        <f t="shared" si="301"/>
        <v>8.4703766894179106E-2</v>
      </c>
      <c r="Q141" s="27">
        <f t="shared" si="302"/>
        <v>0.12969384778184351</v>
      </c>
      <c r="W141" t="str">
        <f t="shared" si="318"/>
        <v>81 Process, plant and machine operatives</v>
      </c>
      <c r="X141" s="27">
        <f t="shared" si="303"/>
        <v>2.3365663290895178E-2</v>
      </c>
      <c r="Y141" s="27">
        <f t="shared" si="303"/>
        <v>-2.1762645297896011E-2</v>
      </c>
      <c r="Z141" s="27">
        <f t="shared" si="303"/>
        <v>0.11181272914893203</v>
      </c>
      <c r="AA141" s="27">
        <f t="shared" si="303"/>
        <v>0.18039927998880056</v>
      </c>
      <c r="AB141" s="27">
        <f t="shared" si="304"/>
        <v>0.2922120091377326</v>
      </c>
      <c r="AH141" t="str">
        <f t="shared" si="319"/>
        <v>81 Process, plant and machine operatives</v>
      </c>
      <c r="AI141" s="27">
        <f t="shared" si="305"/>
        <v>2.2070217274546139E-2</v>
      </c>
      <c r="AJ141" s="27">
        <f t="shared" si="305"/>
        <v>-7.1398931955465317E-3</v>
      </c>
      <c r="AK141" s="27">
        <f t="shared" si="305"/>
        <v>4.8055849840418746E-2</v>
      </c>
      <c r="AL141" s="27">
        <f t="shared" si="305"/>
        <v>9.4913947667213117E-2</v>
      </c>
      <c r="AM141" s="27">
        <f t="shared" si="306"/>
        <v>0.14296979750763186</v>
      </c>
      <c r="AS141" t="str">
        <f t="shared" si="320"/>
        <v>81 Process, plant and machine operatives</v>
      </c>
      <c r="AT141" s="27">
        <f t="shared" si="307"/>
        <v>4.3182154676722206E-2</v>
      </c>
      <c r="AU141" s="27">
        <f t="shared" si="307"/>
        <v>-2.1756055039201194E-2</v>
      </c>
      <c r="AV141" s="27">
        <f t="shared" si="307"/>
        <v>5.1925513316000649E-2</v>
      </c>
      <c r="AW141" s="27">
        <f t="shared" si="307"/>
        <v>8.5269001197732619E-2</v>
      </c>
      <c r="AX141" s="27">
        <f t="shared" si="308"/>
        <v>0.13719451451373327</v>
      </c>
      <c r="BD141" t="str">
        <f t="shared" si="321"/>
        <v>81 Process, plant and machine operatives</v>
      </c>
      <c r="BE141" s="27">
        <f t="shared" si="309"/>
        <v>8.3933083412139231E-2</v>
      </c>
      <c r="BF141" s="27">
        <f t="shared" si="309"/>
        <v>-6.1439201689405198E-2</v>
      </c>
      <c r="BG141" s="27">
        <f t="shared" si="309"/>
        <v>0.17621903852849208</v>
      </c>
      <c r="BH141" s="27">
        <f t="shared" si="309"/>
        <v>0.15785058999187762</v>
      </c>
      <c r="BI141" s="27">
        <f t="shared" si="310"/>
        <v>0.3340696285203697</v>
      </c>
      <c r="BO141" t="str">
        <f t="shared" si="322"/>
        <v>81 Process, plant and machine operatives</v>
      </c>
      <c r="BP141" s="27">
        <f t="shared" si="311"/>
        <v>0.31541584106566867</v>
      </c>
      <c r="BQ141" s="27">
        <f t="shared" si="311"/>
        <v>-0.37447696457695523</v>
      </c>
      <c r="BR141" s="27">
        <f t="shared" si="311"/>
        <v>0.18087347955979616</v>
      </c>
      <c r="BS141" s="27">
        <f t="shared" si="311"/>
        <v>-0.16666310570105436</v>
      </c>
      <c r="BT141" s="27">
        <f t="shared" si="312"/>
        <v>1.4210373858741798E-2</v>
      </c>
      <c r="BZ141" t="str">
        <f t="shared" si="323"/>
        <v>81 Process, plant and machine operatives</v>
      </c>
      <c r="CA141" s="68">
        <f t="shared" si="313"/>
        <v>-0.13709904553433461</v>
      </c>
      <c r="CB141" s="68">
        <f t="shared" si="313"/>
        <v>-0.2132716986537333</v>
      </c>
      <c r="CC141" s="68">
        <f t="shared" si="313"/>
        <v>-7.0910396974180889E-2</v>
      </c>
      <c r="CD141" s="68">
        <f t="shared" si="313"/>
        <v>-0.67512377862736672</v>
      </c>
      <c r="CE141" s="68">
        <f t="shared" si="314"/>
        <v>-0.74603417560154761</v>
      </c>
      <c r="CK141" t="str">
        <f t="shared" si="324"/>
        <v>81 Process, plant and machine operatives</v>
      </c>
      <c r="CL141" s="68">
        <f t="shared" si="315"/>
        <v>-5.3160597776320206E-2</v>
      </c>
      <c r="CM141" s="68">
        <f t="shared" si="315"/>
        <v>-0.11408391861711958</v>
      </c>
      <c r="CN141" s="68">
        <f t="shared" si="315"/>
        <v>-0.19998730670556097</v>
      </c>
      <c r="CO141" s="68">
        <f t="shared" si="315"/>
        <v>-8.5948554011704814E-2</v>
      </c>
      <c r="CP141" s="68">
        <f t="shared" si="316"/>
        <v>-0.28593586071726579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1.0220204195108773E-2</v>
      </c>
      <c r="C142" s="27">
        <f t="shared" si="299"/>
        <v>-3.7726141325388901E-3</v>
      </c>
      <c r="D142" s="27">
        <f t="shared" si="299"/>
        <v>8.0870647292376613E-3</v>
      </c>
      <c r="E142" s="27">
        <f t="shared" si="299"/>
        <v>1.4692148468894529E-2</v>
      </c>
      <c r="F142" s="27">
        <f t="shared" si="300"/>
        <v>2.2779213198132191E-2</v>
      </c>
      <c r="L142" t="str">
        <f t="shared" si="317"/>
        <v>82 Transport and mobile machine drivers and operatives</v>
      </c>
      <c r="M142" s="27">
        <f t="shared" si="301"/>
        <v>9.7095141983831124E-2</v>
      </c>
      <c r="N142" s="27">
        <f t="shared" si="301"/>
        <v>-1.2388451187047289E-2</v>
      </c>
      <c r="O142" s="27">
        <f t="shared" si="301"/>
        <v>4.5331659708922334E-2</v>
      </c>
      <c r="P142" s="27">
        <f t="shared" si="301"/>
        <v>0.13109499126189417</v>
      </c>
      <c r="Q142" s="27">
        <f t="shared" si="302"/>
        <v>0.1764266509708165</v>
      </c>
      <c r="W142" t="str">
        <f t="shared" si="318"/>
        <v>82 Transport and mobile machine drivers and operatives</v>
      </c>
      <c r="X142" s="27">
        <f t="shared" si="303"/>
        <v>0.21337703805858055</v>
      </c>
      <c r="Y142" s="27">
        <f t="shared" si="303"/>
        <v>-0.10108007438027944</v>
      </c>
      <c r="Z142" s="27">
        <f t="shared" si="303"/>
        <v>7.6470184352721238E-2</v>
      </c>
      <c r="AA142" s="27">
        <f t="shared" si="303"/>
        <v>0.28875380897283498</v>
      </c>
      <c r="AB142" s="27">
        <f t="shared" si="304"/>
        <v>0.36522399332555622</v>
      </c>
      <c r="AH142" t="str">
        <f t="shared" si="319"/>
        <v>82 Transport and mobile machine drivers and operatives</v>
      </c>
      <c r="AI142" s="27">
        <f t="shared" si="305"/>
        <v>9.8572181759238764E-2</v>
      </c>
      <c r="AJ142" s="27">
        <f t="shared" si="305"/>
        <v>-3.7388890211957571E-2</v>
      </c>
      <c r="AK142" s="27">
        <f t="shared" si="305"/>
        <v>3.7241846193389994E-2</v>
      </c>
      <c r="AL142" s="27">
        <f t="shared" si="305"/>
        <v>8.3044829762906114E-2</v>
      </c>
      <c r="AM142" s="27">
        <f t="shared" si="306"/>
        <v>0.12028667595629611</v>
      </c>
      <c r="AS142" t="str">
        <f t="shared" si="320"/>
        <v>82 Transport and mobile machine drivers and operatives</v>
      </c>
      <c r="AT142" s="27">
        <f t="shared" si="307"/>
        <v>0.1566947711026121</v>
      </c>
      <c r="AU142" s="27">
        <f t="shared" si="307"/>
        <v>-3.2723770214417081E-2</v>
      </c>
      <c r="AV142" s="27">
        <f t="shared" si="307"/>
        <v>2.6148420761157531E-2</v>
      </c>
      <c r="AW142" s="27">
        <f t="shared" si="307"/>
        <v>0.10535889820580946</v>
      </c>
      <c r="AX142" s="27">
        <f t="shared" si="308"/>
        <v>0.13150731896696699</v>
      </c>
      <c r="BD142" t="str">
        <f t="shared" si="321"/>
        <v>82 Transport and mobile machine drivers and operatives</v>
      </c>
      <c r="BE142" s="27">
        <f t="shared" si="309"/>
        <v>0.27149993248409432</v>
      </c>
      <c r="BF142" s="27">
        <f t="shared" si="309"/>
        <v>-0.16020707521912714</v>
      </c>
      <c r="BG142" s="27">
        <f t="shared" si="309"/>
        <v>0.15827045383267579</v>
      </c>
      <c r="BH142" s="27">
        <f t="shared" si="309"/>
        <v>0.31107118872673567</v>
      </c>
      <c r="BI142" s="27">
        <f t="shared" si="310"/>
        <v>0.46934164255941146</v>
      </c>
      <c r="BO142" t="str">
        <f t="shared" si="322"/>
        <v>82 Transport and mobile machine drivers and operatives</v>
      </c>
      <c r="BP142" s="27">
        <f t="shared" si="311"/>
        <v>0.73203461380709456</v>
      </c>
      <c r="BQ142" s="27">
        <f t="shared" si="311"/>
        <v>-0.90414469240773965</v>
      </c>
      <c r="BR142" s="27">
        <f t="shared" si="311"/>
        <v>5.1247153067672802E-2</v>
      </c>
      <c r="BS142" s="27">
        <f t="shared" si="311"/>
        <v>-0.22214316704762327</v>
      </c>
      <c r="BT142" s="27">
        <f t="shared" si="312"/>
        <v>-0.17089601397995047</v>
      </c>
      <c r="BZ142" t="str">
        <f t="shared" si="323"/>
        <v>82 Transport and mobile machine drivers and operatives</v>
      </c>
      <c r="CA142" s="68">
        <f t="shared" si="313"/>
        <v>-0.12266059389015371</v>
      </c>
      <c r="CB142" s="68">
        <f t="shared" si="313"/>
        <v>-0.72777768900945627</v>
      </c>
      <c r="CC142" s="68">
        <f t="shared" si="313"/>
        <v>-0.17546632842248444</v>
      </c>
      <c r="CD142" s="68">
        <f t="shared" si="313"/>
        <v>-0.6145599043207417</v>
      </c>
      <c r="CE142" s="68">
        <f t="shared" si="314"/>
        <v>-0.79002623274322614</v>
      </c>
      <c r="CK142" t="str">
        <f t="shared" si="324"/>
        <v>82 Transport and mobile machine drivers and operatives</v>
      </c>
      <c r="CL142" s="68">
        <f t="shared" si="315"/>
        <v>0.29211433695972788</v>
      </c>
      <c r="CM142" s="68">
        <f t="shared" si="315"/>
        <v>-0.29183427489606628</v>
      </c>
      <c r="CN142" s="68">
        <f t="shared" si="315"/>
        <v>3.5878207561435005E-4</v>
      </c>
      <c r="CO142" s="68">
        <f t="shared" si="315"/>
        <v>-0.23516578650887598</v>
      </c>
      <c r="CP142" s="68">
        <f t="shared" si="316"/>
        <v>-0.23480700443326163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-6.9179855947061814E-5</v>
      </c>
      <c r="C143" s="27">
        <f t="shared" si="299"/>
        <v>-2.7949185641227962E-6</v>
      </c>
      <c r="D143" s="27">
        <f t="shared" si="299"/>
        <v>1.0200447148259227E-3</v>
      </c>
      <c r="E143" s="27">
        <f t="shared" si="299"/>
        <v>7.376873784052107E-4</v>
      </c>
      <c r="F143" s="27">
        <f t="shared" si="300"/>
        <v>1.7577320932311334E-3</v>
      </c>
      <c r="L143" t="str">
        <f t="shared" si="317"/>
        <v>91 Elementary trades and related occupations</v>
      </c>
      <c r="M143" s="27">
        <f t="shared" si="301"/>
        <v>1.4294407239095419E-2</v>
      </c>
      <c r="N143" s="27">
        <f t="shared" si="301"/>
        <v>-5.8896239397663516E-3</v>
      </c>
      <c r="O143" s="27">
        <f t="shared" si="301"/>
        <v>6.141380543226161E-2</v>
      </c>
      <c r="P143" s="27">
        <f t="shared" si="301"/>
        <v>7.8118817409596517E-2</v>
      </c>
      <c r="Q143" s="27">
        <f t="shared" si="302"/>
        <v>0.13953262284185813</v>
      </c>
      <c r="W143" t="str">
        <f t="shared" si="318"/>
        <v>91 Elementary trades and related occupations</v>
      </c>
      <c r="X143" s="27">
        <f t="shared" si="303"/>
        <v>1.9036970221730787E-2</v>
      </c>
      <c r="Y143" s="27">
        <f t="shared" si="303"/>
        <v>-2.9331645705659243E-2</v>
      </c>
      <c r="Z143" s="27">
        <f t="shared" si="303"/>
        <v>0.32204955473150382</v>
      </c>
      <c r="AA143" s="27">
        <f t="shared" si="303"/>
        <v>0.24021004393689716</v>
      </c>
      <c r="AB143" s="27">
        <f t="shared" si="304"/>
        <v>0.56225959866840092</v>
      </c>
      <c r="AH143" t="str">
        <f t="shared" si="319"/>
        <v>91 Elementary trades and related occupations</v>
      </c>
      <c r="AI143" s="27">
        <f t="shared" si="305"/>
        <v>2.3406602226296869E-2</v>
      </c>
      <c r="AJ143" s="27">
        <f t="shared" si="305"/>
        <v>-3.3459995158659911E-2</v>
      </c>
      <c r="AK143" s="27">
        <f t="shared" si="305"/>
        <v>0.20336573660414564</v>
      </c>
      <c r="AL143" s="27">
        <f t="shared" si="305"/>
        <v>0.16365168238653682</v>
      </c>
      <c r="AM143" s="27">
        <f t="shared" si="306"/>
        <v>0.36701741899068246</v>
      </c>
      <c r="AS143" t="str">
        <f t="shared" si="320"/>
        <v>91 Elementary trades and related occupations</v>
      </c>
      <c r="AT143" s="27">
        <f t="shared" si="307"/>
        <v>4.9599876372554141E-3</v>
      </c>
      <c r="AU143" s="27">
        <f t="shared" si="307"/>
        <v>-1.8565494796439208E-3</v>
      </c>
      <c r="AV143" s="27">
        <f t="shared" si="307"/>
        <v>0.24239068223443364</v>
      </c>
      <c r="AW143" s="27">
        <f t="shared" si="307"/>
        <v>0.15443039574867684</v>
      </c>
      <c r="AX143" s="27">
        <f t="shared" si="308"/>
        <v>0.3968210779831105</v>
      </c>
      <c r="BD143" t="str">
        <f t="shared" si="321"/>
        <v>91 Elementary trades and related occupations</v>
      </c>
      <c r="BE143" s="27">
        <f t="shared" si="309"/>
        <v>-8.2457109164528086E-2</v>
      </c>
      <c r="BF143" s="27">
        <f t="shared" si="309"/>
        <v>-2.5308171392292356E-2</v>
      </c>
      <c r="BG143" s="27">
        <f t="shared" si="309"/>
        <v>0.64749856985582221</v>
      </c>
      <c r="BH143" s="27">
        <f t="shared" si="309"/>
        <v>0.38303574108171068</v>
      </c>
      <c r="BI143" s="27">
        <f t="shared" si="310"/>
        <v>1.0305343109375329</v>
      </c>
      <c r="BO143" t="str">
        <f t="shared" si="322"/>
        <v>91 Elementary trades and related occupations</v>
      </c>
      <c r="BP143" s="27">
        <f t="shared" si="311"/>
        <v>8.3406654358442189E-4</v>
      </c>
      <c r="BQ143" s="27">
        <f t="shared" si="311"/>
        <v>-0.2104197806128012</v>
      </c>
      <c r="BR143" s="27">
        <f t="shared" si="311"/>
        <v>0.80811182263719683</v>
      </c>
      <c r="BS143" s="27">
        <f t="shared" si="311"/>
        <v>9.6473916550557259E-2</v>
      </c>
      <c r="BT143" s="27">
        <f t="shared" si="312"/>
        <v>0.90458573918775409</v>
      </c>
      <c r="BZ143" t="str">
        <f t="shared" si="323"/>
        <v>91 Elementary trades and related occupations</v>
      </c>
      <c r="CA143" s="68">
        <f t="shared" si="313"/>
        <v>-0.26877303581036505</v>
      </c>
      <c r="CB143" s="68">
        <f t="shared" si="313"/>
        <v>-0.21878944834052216</v>
      </c>
      <c r="CC143" s="68">
        <f t="shared" si="313"/>
        <v>0.7617049131036413</v>
      </c>
      <c r="CD143" s="68">
        <f t="shared" si="313"/>
        <v>-0.28317996016077962</v>
      </c>
      <c r="CE143" s="68">
        <f t="shared" si="314"/>
        <v>0.47852495294286168</v>
      </c>
      <c r="CK143" t="str">
        <f t="shared" si="324"/>
        <v>91 Elementary trades and related occupations</v>
      </c>
      <c r="CL143" s="68">
        <f t="shared" si="315"/>
        <v>-5.5904575251337629E-2</v>
      </c>
      <c r="CM143" s="68">
        <f t="shared" si="315"/>
        <v>-6.1359392851555672E-2</v>
      </c>
      <c r="CN143" s="68">
        <f t="shared" si="315"/>
        <v>0.50677257002254128</v>
      </c>
      <c r="CO143" s="68">
        <f t="shared" si="315"/>
        <v>0.13841666565015975</v>
      </c>
      <c r="CP143" s="68">
        <f t="shared" si="316"/>
        <v>0.64518923567270103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6.2805799906447309E-3</v>
      </c>
      <c r="C144" s="27">
        <f t="shared" si="299"/>
        <v>1.4949440689987457E-3</v>
      </c>
      <c r="D144" s="27">
        <f t="shared" si="299"/>
        <v>1.0802445945292463E-3</v>
      </c>
      <c r="E144" s="27">
        <f t="shared" si="299"/>
        <v>7.2810314970051873E-3</v>
      </c>
      <c r="F144" s="27">
        <f t="shared" si="300"/>
        <v>8.3612760915344336E-3</v>
      </c>
      <c r="L144" t="str">
        <f t="shared" ref="L144" si="325">A144</f>
        <v>92 Elementary administration and service occupations</v>
      </c>
      <c r="M144" s="27">
        <f t="shared" si="301"/>
        <v>0.29485099750768085</v>
      </c>
      <c r="N144" s="27">
        <f t="shared" si="301"/>
        <v>5.5763906741402192E-2</v>
      </c>
      <c r="O144" s="27">
        <f t="shared" si="301"/>
        <v>0.16942730194703293</v>
      </c>
      <c r="P144" s="27">
        <f t="shared" si="301"/>
        <v>0.481000609753643</v>
      </c>
      <c r="Q144" s="27">
        <f t="shared" si="302"/>
        <v>0.65042791170067593</v>
      </c>
      <c r="W144" t="str">
        <f t="shared" ref="W144" si="326">A144</f>
        <v>92 Elementary administration and service occupations</v>
      </c>
      <c r="X144" s="27">
        <f t="shared" si="303"/>
        <v>0.77816613296444404</v>
      </c>
      <c r="Y144" s="27">
        <f t="shared" si="303"/>
        <v>-0.12389277042831148</v>
      </c>
      <c r="Z144" s="27">
        <f t="shared" si="303"/>
        <v>0.24729969791904383</v>
      </c>
      <c r="AA144" s="27">
        <f t="shared" si="303"/>
        <v>1.086769797561812</v>
      </c>
      <c r="AB144" s="27">
        <f t="shared" si="304"/>
        <v>1.3340694954808558</v>
      </c>
      <c r="AH144" t="str">
        <f t="shared" ref="AH144" si="327">L144</f>
        <v>92 Elementary administration and service occupations</v>
      </c>
      <c r="AI144" s="27">
        <f t="shared" si="305"/>
        <v>0.41492957426541621</v>
      </c>
      <c r="AJ144" s="27">
        <f t="shared" si="305"/>
        <v>-3.9537647498946171E-2</v>
      </c>
      <c r="AK144" s="27">
        <f t="shared" si="305"/>
        <v>5.4287135716694968E-2</v>
      </c>
      <c r="AL144" s="27">
        <f t="shared" si="305"/>
        <v>0.50742707277176335</v>
      </c>
      <c r="AM144" s="27">
        <f t="shared" si="306"/>
        <v>0.56171420848845832</v>
      </c>
      <c r="AS144" t="str">
        <f t="shared" ref="AS144" si="328">W144</f>
        <v>92 Elementary administration and service occupations</v>
      </c>
      <c r="AT144" s="27">
        <f t="shared" si="307"/>
        <v>0.28163197873128443</v>
      </c>
      <c r="AU144" s="27">
        <f t="shared" si="307"/>
        <v>2.7328390704065564E-2</v>
      </c>
      <c r="AV144" s="27">
        <f t="shared" si="307"/>
        <v>3.1898806613751551E-2</v>
      </c>
      <c r="AW144" s="27">
        <f t="shared" si="307"/>
        <v>0.47930923613887666</v>
      </c>
      <c r="AX144" s="27">
        <f t="shared" si="308"/>
        <v>0.51120804275262821</v>
      </c>
      <c r="BD144" t="str">
        <f t="shared" ref="BD144" si="329">AH144</f>
        <v>92 Elementary administration and service occupations</v>
      </c>
      <c r="BE144" s="27">
        <f t="shared" si="309"/>
        <v>-0.36601991657868727</v>
      </c>
      <c r="BF144" s="27">
        <f t="shared" si="309"/>
        <v>-5.59731359342166E-2</v>
      </c>
      <c r="BG144" s="27">
        <f t="shared" si="309"/>
        <v>-1.2282404318072162</v>
      </c>
      <c r="BH144" s="27">
        <f t="shared" si="309"/>
        <v>-0.39950826130378481</v>
      </c>
      <c r="BI144" s="27">
        <f t="shared" si="310"/>
        <v>-1.627748693111001</v>
      </c>
      <c r="BO144" t="str">
        <f t="shared" ref="BO144" si="330">AS144</f>
        <v>92 Elementary administration and service occupations</v>
      </c>
      <c r="BP144" s="27">
        <f t="shared" si="311"/>
        <v>0.5638798700029124</v>
      </c>
      <c r="BQ144" s="27">
        <f t="shared" si="311"/>
        <v>-1.5365402437605766</v>
      </c>
      <c r="BR144" s="27">
        <f t="shared" si="311"/>
        <v>-0.75361738744223139</v>
      </c>
      <c r="BS144" s="27">
        <f t="shared" si="311"/>
        <v>-1.1634592541461792</v>
      </c>
      <c r="BT144" s="27">
        <f t="shared" si="312"/>
        <v>-1.9170766415884106</v>
      </c>
      <c r="BZ144" t="str">
        <f t="shared" ref="BZ144" si="331">BD144</f>
        <v>92 Elementary administration and service occupations</v>
      </c>
      <c r="CA144" s="68">
        <f t="shared" si="313"/>
        <v>0.10088690573787318</v>
      </c>
      <c r="CB144" s="68">
        <f t="shared" si="313"/>
        <v>-1.8642586777711099</v>
      </c>
      <c r="CC144" s="68">
        <f t="shared" si="313"/>
        <v>-0.83595609382554326</v>
      </c>
      <c r="CD144" s="68">
        <f t="shared" si="313"/>
        <v>-2.4843879934969078</v>
      </c>
      <c r="CE144" s="68">
        <f t="shared" si="314"/>
        <v>-3.320344087322451</v>
      </c>
      <c r="CK144" t="str">
        <f t="shared" ref="CK144" si="332">BO144</f>
        <v>92 Elementary administration and service occupations</v>
      </c>
      <c r="CL144" s="68">
        <f t="shared" si="315"/>
        <v>-0.16315730974250187</v>
      </c>
      <c r="CM144" s="68">
        <f t="shared" si="315"/>
        <v>-0.66046398433306264</v>
      </c>
      <c r="CN144" s="68">
        <f t="shared" si="315"/>
        <v>-1.1250313380975596</v>
      </c>
      <c r="CO144" s="68">
        <f t="shared" si="315"/>
        <v>-0.47638268819923368</v>
      </c>
      <c r="CP144" s="68">
        <f t="shared" si="316"/>
        <v>-1.6014140262967933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1.6017060576773181</v>
      </c>
      <c r="C146" s="29">
        <f>D35-C35</f>
        <v>0.46684140426307685</v>
      </c>
      <c r="D146" s="29">
        <f>E35-D35</f>
        <v>1.2367983553666946</v>
      </c>
      <c r="E146" s="29">
        <f>F35-E35</f>
        <v>2.5655601265599088</v>
      </c>
      <c r="F146" s="29">
        <f t="shared" ref="F146" si="334">F35-D35</f>
        <v>3.8023584819266034</v>
      </c>
      <c r="L146" s="24" t="str">
        <f t="shared" ref="L146" si="335">L35</f>
        <v>All occupations</v>
      </c>
      <c r="M146" s="29">
        <f>N35-M35</f>
        <v>11.708642425025793</v>
      </c>
      <c r="N146" s="29">
        <f t="shared" ref="N146" si="336">O35-N35</f>
        <v>3.1653560171409509</v>
      </c>
      <c r="O146" s="29">
        <f>P35-O35</f>
        <v>9.0076976821231085</v>
      </c>
      <c r="P146" s="29">
        <f>Q35-P35</f>
        <v>18.126012360968076</v>
      </c>
      <c r="Q146" s="29">
        <f>Q35-O35</f>
        <v>27.133710043091185</v>
      </c>
      <c r="W146" s="24" t="str">
        <f t="shared" ref="W146" si="337">W35</f>
        <v>All occupations</v>
      </c>
      <c r="X146" s="29">
        <f>Y35-X35</f>
        <v>11.892554728449284</v>
      </c>
      <c r="Y146" s="29">
        <f t="shared" ref="Y146" si="338">Z35-Y35</f>
        <v>-1.9499878397187587</v>
      </c>
      <c r="Z146" s="29">
        <f>AA35-Z35</f>
        <v>6.1813604806912537</v>
      </c>
      <c r="AA146" s="29">
        <f>AB35-AA35</f>
        <v>14.635555662398772</v>
      </c>
      <c r="AB146" s="29">
        <f>AB35-Z35</f>
        <v>20.816916143090026</v>
      </c>
      <c r="AH146" s="24" t="str">
        <f t="shared" ref="AH146" si="339">AH35</f>
        <v>All occupations</v>
      </c>
      <c r="AI146" s="29">
        <f>AJ35-AI35</f>
        <v>1.7611130131337873</v>
      </c>
      <c r="AJ146" s="29">
        <f t="shared" ref="AJ146" si="340">AK35-AJ35</f>
        <v>-0.48010659255825772</v>
      </c>
      <c r="AK146" s="29">
        <f>AL35-AK35</f>
        <v>-1.3194999046703515E-2</v>
      </c>
      <c r="AL146" s="29">
        <f>AM35-AL35</f>
        <v>2.9691725352379024</v>
      </c>
      <c r="AM146" s="29">
        <f>AM35-AK35</f>
        <v>2.9559775361911989</v>
      </c>
      <c r="AS146" s="24" t="str">
        <f t="shared" ref="AS146" si="341">AS35</f>
        <v>All occupations</v>
      </c>
      <c r="AT146" s="29">
        <f>AU35-AT35</f>
        <v>3.2884689475133264</v>
      </c>
      <c r="AU146" s="29">
        <f t="shared" ref="AU146" si="342">AV35-AU35</f>
        <v>-0.25487459808174862</v>
      </c>
      <c r="AV146" s="29">
        <f>AW35-AV35</f>
        <v>0.71062354818958084</v>
      </c>
      <c r="AW146" s="29">
        <f>AX35-AW35</f>
        <v>3.7315123148580369</v>
      </c>
      <c r="AX146" s="29">
        <f>AX35-AV35</f>
        <v>4.4421358630476178</v>
      </c>
      <c r="BD146" s="24" t="str">
        <f t="shared" ref="BD146" si="343">BD35</f>
        <v>All occupations</v>
      </c>
      <c r="BE146" s="29">
        <f>BF35-BE35</f>
        <v>0.30340954874621673</v>
      </c>
      <c r="BF146" s="29">
        <f t="shared" ref="BF146" si="344">BG35-BF35</f>
        <v>2.5745100793646571</v>
      </c>
      <c r="BG146" s="29">
        <f>BH35-BG35</f>
        <v>-1.3733221349696834</v>
      </c>
      <c r="BH146" s="29">
        <f>BI35-BH35</f>
        <v>0.25115746887890111</v>
      </c>
      <c r="BI146" s="29">
        <f>BI35-BG35</f>
        <v>-1.1221646660907822</v>
      </c>
      <c r="BO146" s="24" t="str">
        <f t="shared" ref="BO146" si="345">BO35</f>
        <v>All occupations</v>
      </c>
      <c r="BP146" s="29">
        <f>BQ35-BP35</f>
        <v>1.3363633357252525</v>
      </c>
      <c r="BQ146" s="29">
        <f t="shared" ref="BQ146" si="346">BR35-BQ35</f>
        <v>-7.1509414200861698</v>
      </c>
      <c r="BR146" s="29">
        <f>BS35-BR35</f>
        <v>-1.7224319007593891</v>
      </c>
      <c r="BS146" s="29">
        <f>BT35-BS35</f>
        <v>-10.446435649685085</v>
      </c>
      <c r="BT146" s="29">
        <f>BT35-BR35</f>
        <v>-12.168867550444475</v>
      </c>
      <c r="BZ146" s="24" t="str">
        <f t="shared" ref="BZ146" si="347">BZ35</f>
        <v>All occupations</v>
      </c>
      <c r="CA146" s="70">
        <f>CB35-CA35</f>
        <v>-2.766762642001936</v>
      </c>
      <c r="CB146" s="70">
        <f t="shared" ref="CB146" si="348">CC35-CB35</f>
        <v>-6.9323432364635735</v>
      </c>
      <c r="CC146" s="70">
        <f>CD35-CC35</f>
        <v>-2.5557860493770903</v>
      </c>
      <c r="CD146" s="70">
        <f>CE35-CD35</f>
        <v>-12.849692585760383</v>
      </c>
      <c r="CE146" s="70">
        <f>CE35-CC35</f>
        <v>-15.405478635137474</v>
      </c>
      <c r="CK146" s="24" t="str">
        <f t="shared" ref="CK146" si="349">CK35</f>
        <v>All occupations</v>
      </c>
      <c r="CL146" s="70">
        <f>CM35-CL35</f>
        <v>0.90850458573109449</v>
      </c>
      <c r="CM146" s="70">
        <f t="shared" ref="CM146" si="350">CN35-CM35</f>
        <v>-2.0594538138601024</v>
      </c>
      <c r="CN146" s="70">
        <f>CO35-CN35</f>
        <v>-0.54774498221803114</v>
      </c>
      <c r="CO146" s="70">
        <f>CP35-CO35</f>
        <v>-0.31384223345603601</v>
      </c>
      <c r="CP146" s="70">
        <f>CP35-CN35</f>
        <v>-0.86158721567406715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Oxfordshire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0.68041241420032461</v>
      </c>
      <c r="C8" s="69">
        <f>'Basic T2'!O8</f>
        <v>5.2081599636173825</v>
      </c>
      <c r="D8" s="69">
        <f>'Basic T2'!Z8</f>
        <v>10.68440614902757</v>
      </c>
      <c r="E8" s="69">
        <f>'Basic T2'!AK8</f>
        <v>2.1063366174918046</v>
      </c>
      <c r="F8" s="69">
        <f>'Basic T2'!AV8</f>
        <v>3.0798593380577404</v>
      </c>
      <c r="G8" s="69">
        <f>'Basic T2'!BG8</f>
        <v>6.3891893421964534</v>
      </c>
      <c r="H8" s="69">
        <f>'Basic T2'!BR8</f>
        <v>4.5449496157142626</v>
      </c>
      <c r="I8" s="69">
        <f>'Basic T2'!CC8</f>
        <v>2.9446935467921227</v>
      </c>
      <c r="J8" s="69">
        <f>'Basic T2'!CN8</f>
        <v>0.53734330470544012</v>
      </c>
      <c r="K8" s="309">
        <f>SUM(B8:J8)</f>
        <v>36.175350291803099</v>
      </c>
      <c r="L8" s="97"/>
      <c r="M8" s="97">
        <f t="shared" ref="M8:M33" si="0">B8/B$35*100</f>
        <v>7.9566590356707367</v>
      </c>
      <c r="N8" s="97">
        <f t="shared" ref="N8:N33" si="1">C8/C$35*100</f>
        <v>8.8465966386526436</v>
      </c>
      <c r="O8" s="97">
        <f t="shared" ref="O8:O33" si="2">D8/D$35*100</f>
        <v>11.172086238828879</v>
      </c>
      <c r="P8" s="97">
        <f t="shared" ref="P8:P33" si="3">E8/E$35*100</f>
        <v>8.3195815385786016</v>
      </c>
      <c r="Q8" s="97">
        <f t="shared" ref="Q8:Q33" si="4">F8/F$35*100</f>
        <v>11.777037318731026</v>
      </c>
      <c r="R8" s="97">
        <f t="shared" ref="R8:R33" si="5">G8/G$35*100</f>
        <v>7.6499714005023867</v>
      </c>
      <c r="S8" s="97">
        <f t="shared" ref="S8:S33" si="6">H8/H$35*100</f>
        <v>6.4578217707144958</v>
      </c>
      <c r="T8" s="97">
        <f t="shared" ref="T8:T33" si="7">I8/I$35*100</f>
        <v>6.99169649287035</v>
      </c>
      <c r="U8" s="97">
        <f t="shared" ref="U8:U33" si="8">J8/J$35*100</f>
        <v>4.0660269774919566</v>
      </c>
      <c r="V8" s="97">
        <f t="shared" ref="V8:V33" si="9">K8/K$35*100</f>
        <v>8.5367946544497286</v>
      </c>
      <c r="W8" s="97"/>
      <c r="X8" s="97">
        <f t="shared" ref="X8:X32" si="10">IF($K8&gt;0,B8/$K8*100,0)</f>
        <v>1.8808730494988404</v>
      </c>
      <c r="Y8" s="97">
        <f t="shared" ref="Y8:AG23" si="11">IF($K8&gt;0,C8/$K8*100,0)</f>
        <v>14.396985576107854</v>
      </c>
      <c r="Z8" s="97">
        <f t="shared" si="11"/>
        <v>29.535045446259378</v>
      </c>
      <c r="AA8" s="97">
        <f t="shared" si="11"/>
        <v>5.8225742128309816</v>
      </c>
      <c r="AB8" s="97">
        <f t="shared" si="11"/>
        <v>8.513695964833822</v>
      </c>
      <c r="AC8" s="97">
        <f t="shared" si="11"/>
        <v>17.661720731545113</v>
      </c>
      <c r="AD8" s="97">
        <f t="shared" si="11"/>
        <v>12.563664426337548</v>
      </c>
      <c r="AE8" s="97">
        <f t="shared" si="11"/>
        <v>8.14005537759604</v>
      </c>
      <c r="AF8" s="97">
        <f>IF($K8&gt;0,J8/$K8*100,0)</f>
        <v>1.4853852149904285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0.22174594432798764</v>
      </c>
      <c r="C9" s="69">
        <f>'Basic T2'!O9</f>
        <v>1.9142264466287011</v>
      </c>
      <c r="D9" s="69">
        <f>'Basic T2'!Z9</f>
        <v>3.6404510473420282</v>
      </c>
      <c r="E9" s="69">
        <f>'Basic T2'!AK9</f>
        <v>1.1144484935371963</v>
      </c>
      <c r="F9" s="69">
        <f>'Basic T2'!AV9</f>
        <v>1.1859461412092083</v>
      </c>
      <c r="G9" s="69">
        <f>'Basic T2'!BG9</f>
        <v>2.5511037361702731</v>
      </c>
      <c r="H9" s="69">
        <f>'Basic T2'!BR9</f>
        <v>2.3973912868415521</v>
      </c>
      <c r="I9" s="69">
        <f>'Basic T2'!CC9</f>
        <v>1.2571201479770417</v>
      </c>
      <c r="J9" s="69">
        <f>'Basic T2'!CN9</f>
        <v>0.43143034121524021</v>
      </c>
      <c r="K9" s="309">
        <f>SUM(B9:J9)</f>
        <v>14.713863585249229</v>
      </c>
      <c r="L9" s="97"/>
      <c r="M9" s="97">
        <f t="shared" si="0"/>
        <v>2.5930697834698346</v>
      </c>
      <c r="N9" s="97">
        <f t="shared" si="1"/>
        <v>3.2515109686845149</v>
      </c>
      <c r="O9" s="97">
        <f t="shared" si="2"/>
        <v>3.8066161545947703</v>
      </c>
      <c r="P9" s="97">
        <f t="shared" si="3"/>
        <v>4.4018344625131451</v>
      </c>
      <c r="Q9" s="97">
        <f t="shared" si="4"/>
        <v>4.5349252774102018</v>
      </c>
      <c r="R9" s="97">
        <f t="shared" si="5"/>
        <v>3.0545143642132659</v>
      </c>
      <c r="S9" s="97">
        <f t="shared" si="6"/>
        <v>3.4064020405325328</v>
      </c>
      <c r="T9" s="97">
        <f t="shared" si="7"/>
        <v>2.9848275856422135</v>
      </c>
      <c r="U9" s="97">
        <f t="shared" si="8"/>
        <v>3.2645934003985495</v>
      </c>
      <c r="V9" s="97">
        <f t="shared" si="9"/>
        <v>3.4722326387346603</v>
      </c>
      <c r="W9" s="97"/>
      <c r="X9" s="97">
        <f t="shared" si="10"/>
        <v>1.5070545070860233</v>
      </c>
      <c r="Y9" s="97">
        <f t="shared" si="11"/>
        <v>13.009679174596462</v>
      </c>
      <c r="Z9" s="97">
        <f t="shared" si="11"/>
        <v>24.741639245531751</v>
      </c>
      <c r="AA9" s="97">
        <f t="shared" si="11"/>
        <v>7.5741390905271153</v>
      </c>
      <c r="AB9" s="97">
        <f t="shared" si="11"/>
        <v>8.0600593741954309</v>
      </c>
      <c r="AC9" s="97">
        <f t="shared" si="11"/>
        <v>17.338095608877168</v>
      </c>
      <c r="AD9" s="97">
        <f t="shared" si="11"/>
        <v>16.293417924881108</v>
      </c>
      <c r="AE9" s="97">
        <f t="shared" si="11"/>
        <v>8.5437800934712698</v>
      </c>
      <c r="AF9" s="97">
        <f t="shared" si="11"/>
        <v>2.9321349808336725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1.8330886866321885</v>
      </c>
      <c r="C10" s="69">
        <f>'Basic T2'!O10</f>
        <v>7.2775140449496005</v>
      </c>
      <c r="D10" s="69">
        <f>'Basic T2'!Z10</f>
        <v>10.393427305474697</v>
      </c>
      <c r="E10" s="69">
        <f>'Basic T2'!AK10</f>
        <v>1.1011674475203108</v>
      </c>
      <c r="F10" s="69">
        <f>'Basic T2'!AV10</f>
        <v>2.5195416937822732</v>
      </c>
      <c r="G10" s="69">
        <f>'Basic T2'!BG10</f>
        <v>3.2599326025029582</v>
      </c>
      <c r="H10" s="69">
        <f>'Basic T2'!BR10</f>
        <v>2.3115862101406566</v>
      </c>
      <c r="I10" s="69">
        <f>'Basic T2'!CC10</f>
        <v>1.3095529422506478</v>
      </c>
      <c r="J10" s="69">
        <f>'Basic T2'!CN10</f>
        <v>0.3093751878259427</v>
      </c>
      <c r="K10" s="309">
        <f t="shared" ref="K10:K32" si="12">SUM(B10:J10)</f>
        <v>30.315186121079275</v>
      </c>
      <c r="L10" s="97"/>
      <c r="M10" s="97">
        <f t="shared" si="0"/>
        <v>21.435913509631625</v>
      </c>
      <c r="N10" s="97">
        <f t="shared" si="1"/>
        <v>12.36160788791938</v>
      </c>
      <c r="O10" s="97">
        <f t="shared" si="2"/>
        <v>10.867825928194462</v>
      </c>
      <c r="P10" s="97">
        <f t="shared" si="3"/>
        <v>4.3493771561464794</v>
      </c>
      <c r="Q10" s="97">
        <f t="shared" si="4"/>
        <v>9.6344453745362291</v>
      </c>
      <c r="R10" s="97">
        <f t="shared" si="5"/>
        <v>3.9032167996667497</v>
      </c>
      <c r="S10" s="97">
        <f t="shared" si="6"/>
        <v>3.2844834409421195</v>
      </c>
      <c r="T10" s="97">
        <f t="shared" si="7"/>
        <v>3.1093207384979742</v>
      </c>
      <c r="U10" s="97">
        <f t="shared" si="8"/>
        <v>2.3410133686442651</v>
      </c>
      <c r="V10" s="97">
        <f t="shared" si="9"/>
        <v>7.1538911645512915</v>
      </c>
      <c r="W10" s="97"/>
      <c r="X10" s="97">
        <f t="shared" si="10"/>
        <v>6.0467670536832818</v>
      </c>
      <c r="Y10" s="97">
        <f t="shared" si="11"/>
        <v>24.006166466810093</v>
      </c>
      <c r="Z10" s="97">
        <f t="shared" si="11"/>
        <v>34.284557132399598</v>
      </c>
      <c r="AA10" s="97">
        <f t="shared" si="11"/>
        <v>3.632395470449143</v>
      </c>
      <c r="AB10" s="97">
        <f t="shared" si="11"/>
        <v>8.311153636725793</v>
      </c>
      <c r="AC10" s="97">
        <f t="shared" si="11"/>
        <v>10.753463922282194</v>
      </c>
      <c r="AD10" s="97">
        <f t="shared" si="11"/>
        <v>7.6251757152608235</v>
      </c>
      <c r="AE10" s="97">
        <f t="shared" si="11"/>
        <v>4.319791859499972</v>
      </c>
      <c r="AF10" s="97">
        <f t="shared" si="11"/>
        <v>1.0205287428891048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1.0627367079640444</v>
      </c>
      <c r="C11" s="69">
        <f>'Basic T2'!O11</f>
        <v>3.3794550331361171</v>
      </c>
      <c r="D11" s="69">
        <f>'Basic T2'!Z11</f>
        <v>6.2896930055022473</v>
      </c>
      <c r="E11" s="69">
        <f>'Basic T2'!AK11</f>
        <v>1.9642238995925199</v>
      </c>
      <c r="F11" s="69">
        <f>'Basic T2'!AV11</f>
        <v>0.52140864223742311</v>
      </c>
      <c r="G11" s="69">
        <f>'Basic T2'!BG11</f>
        <v>1.78537679423924</v>
      </c>
      <c r="H11" s="69">
        <f>'Basic T2'!BR11</f>
        <v>1.1443741567058279</v>
      </c>
      <c r="I11" s="69">
        <f>'Basic T2'!CC11</f>
        <v>0.59845220331560134</v>
      </c>
      <c r="J11" s="69">
        <f>'Basic T2'!CN11</f>
        <v>8.8044549480106732E-2</v>
      </c>
      <c r="K11" s="309">
        <f t="shared" si="12"/>
        <v>16.833764992173126</v>
      </c>
      <c r="L11" s="97"/>
      <c r="M11" s="97">
        <f t="shared" si="0"/>
        <v>12.4275122756234</v>
      </c>
      <c r="N11" s="97">
        <f t="shared" si="1"/>
        <v>5.7403527820705955</v>
      </c>
      <c r="O11" s="97">
        <f t="shared" si="2"/>
        <v>6.5767803744174733</v>
      </c>
      <c r="P11" s="97">
        <f t="shared" si="3"/>
        <v>7.7582665358322673</v>
      </c>
      <c r="Q11" s="97">
        <f t="shared" si="4"/>
        <v>1.9938082762609215</v>
      </c>
      <c r="R11" s="97">
        <f t="shared" si="5"/>
        <v>2.1376861262896134</v>
      </c>
      <c r="S11" s="97">
        <f t="shared" si="6"/>
        <v>1.626016780794727</v>
      </c>
      <c r="T11" s="97">
        <f t="shared" si="7"/>
        <v>1.4209275446099934</v>
      </c>
      <c r="U11" s="97">
        <f t="shared" si="8"/>
        <v>0.66622494459753723</v>
      </c>
      <c r="V11" s="97">
        <f t="shared" si="9"/>
        <v>3.9724949127032687</v>
      </c>
      <c r="W11" s="97"/>
      <c r="X11" s="97">
        <f t="shared" si="10"/>
        <v>6.3131254859395085</v>
      </c>
      <c r="Y11" s="97">
        <f t="shared" si="11"/>
        <v>20.075455696972114</v>
      </c>
      <c r="Z11" s="97">
        <f t="shared" si="11"/>
        <v>37.363554786624654</v>
      </c>
      <c r="AA11" s="97">
        <f t="shared" si="11"/>
        <v>11.668357616408375</v>
      </c>
      <c r="AB11" s="97">
        <f t="shared" si="11"/>
        <v>3.0973976557226059</v>
      </c>
      <c r="AC11" s="97">
        <f t="shared" si="11"/>
        <v>10.605926808823531</v>
      </c>
      <c r="AD11" s="97">
        <f t="shared" si="11"/>
        <v>6.7980879930182327</v>
      </c>
      <c r="AE11" s="97">
        <f t="shared" si="11"/>
        <v>3.5550704408303919</v>
      </c>
      <c r="AF11" s="97">
        <f t="shared" si="11"/>
        <v>0.52302351566059724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2.6231849524592881</v>
      </c>
      <c r="C12" s="69">
        <f>'Basic T2'!O12</f>
        <v>15.290757679729046</v>
      </c>
      <c r="D12" s="69">
        <f>'Basic T2'!Z12</f>
        <v>8.3279735613310333</v>
      </c>
      <c r="E12" s="69">
        <f>'Basic T2'!AK12</f>
        <v>0.56976585632279331</v>
      </c>
      <c r="F12" s="69">
        <f>'Basic T2'!AV12</f>
        <v>0.27598232595698619</v>
      </c>
      <c r="G12" s="69">
        <f>'Basic T2'!BG12</f>
        <v>1.0417499617249646</v>
      </c>
      <c r="H12" s="69">
        <f>'Basic T2'!BR12</f>
        <v>0.74320862952486322</v>
      </c>
      <c r="I12" s="69">
        <f>'Basic T2'!CC12</f>
        <v>0.48670958717977525</v>
      </c>
      <c r="J12" s="69">
        <f>'Basic T2'!CN12</f>
        <v>0.10985018944327948</v>
      </c>
      <c r="K12" s="309">
        <f t="shared" si="12"/>
        <v>29.469182743672022</v>
      </c>
      <c r="L12" s="97"/>
      <c r="M12" s="97">
        <f t="shared" si="0"/>
        <v>30.675202007815965</v>
      </c>
      <c r="N12" s="97">
        <f t="shared" si="1"/>
        <v>25.972928334940981</v>
      </c>
      <c r="O12" s="97">
        <f t="shared" si="2"/>
        <v>8.7080964093025592</v>
      </c>
      <c r="P12" s="97">
        <f t="shared" si="3"/>
        <v>2.2504539209027841</v>
      </c>
      <c r="Q12" s="97">
        <f t="shared" si="4"/>
        <v>1.0553255182606269</v>
      </c>
      <c r="R12" s="97">
        <f t="shared" si="5"/>
        <v>1.2473190238764715</v>
      </c>
      <c r="S12" s="97">
        <f t="shared" si="6"/>
        <v>1.05600925724988</v>
      </c>
      <c r="T12" s="97">
        <f t="shared" si="7"/>
        <v>1.1556128539889234</v>
      </c>
      <c r="U12" s="97">
        <f t="shared" si="8"/>
        <v>0.83122620091790744</v>
      </c>
      <c r="V12" s="97">
        <f t="shared" si="9"/>
        <v>6.9542481188961638</v>
      </c>
      <c r="W12" s="97"/>
      <c r="X12" s="97">
        <f t="shared" si="10"/>
        <v>8.9014513068658818</v>
      </c>
      <c r="Y12" s="97">
        <f t="shared" si="11"/>
        <v>51.887281071655991</v>
      </c>
      <c r="Z12" s="97">
        <f t="shared" si="11"/>
        <v>28.259940676907018</v>
      </c>
      <c r="AA12" s="97">
        <f t="shared" si="11"/>
        <v>1.9334294448499434</v>
      </c>
      <c r="AB12" s="97">
        <f t="shared" si="11"/>
        <v>0.93651163779303792</v>
      </c>
      <c r="AC12" s="97">
        <f t="shared" si="11"/>
        <v>3.535048700828535</v>
      </c>
      <c r="AD12" s="97">
        <f t="shared" si="11"/>
        <v>2.5219858860336193</v>
      </c>
      <c r="AE12" s="97">
        <f t="shared" si="11"/>
        <v>1.6515883437055525</v>
      </c>
      <c r="AF12" s="97">
        <f t="shared" si="11"/>
        <v>0.37276293136044925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0.68913667581283544</v>
      </c>
      <c r="C13" s="69">
        <f>'Basic T2'!O13</f>
        <v>8.0030740988255964</v>
      </c>
      <c r="D13" s="69">
        <f>'Basic T2'!Z13</f>
        <v>11.986817300897959</v>
      </c>
      <c r="E13" s="69">
        <f>'Basic T2'!AK13</f>
        <v>1.1834066148024516</v>
      </c>
      <c r="F13" s="69">
        <f>'Basic T2'!AV13</f>
        <v>1.9908610769951125</v>
      </c>
      <c r="G13" s="69">
        <f>'Basic T2'!BG13</f>
        <v>3.8568864852141846</v>
      </c>
      <c r="H13" s="69">
        <f>'Basic T2'!BR13</f>
        <v>2.49582688120632</v>
      </c>
      <c r="I13" s="69">
        <f>'Basic T2'!CC13</f>
        <v>1.4273762421224925</v>
      </c>
      <c r="J13" s="69">
        <f>'Basic T2'!CN13</f>
        <v>0.32468719315611316</v>
      </c>
      <c r="K13" s="309">
        <f t="shared" si="12"/>
        <v>31.958072569033067</v>
      </c>
      <c r="L13" s="97"/>
      <c r="M13" s="97">
        <f t="shared" si="0"/>
        <v>8.058679477302924</v>
      </c>
      <c r="N13" s="97">
        <f t="shared" si="1"/>
        <v>13.594046441765528</v>
      </c>
      <c r="O13" s="97">
        <f t="shared" si="2"/>
        <v>12.533944773983194</v>
      </c>
      <c r="P13" s="97">
        <f t="shared" si="3"/>
        <v>4.6742043714105357</v>
      </c>
      <c r="Q13" s="97">
        <f t="shared" si="4"/>
        <v>7.6128298816940676</v>
      </c>
      <c r="R13" s="97">
        <f t="shared" si="5"/>
        <v>4.6179679027526728</v>
      </c>
      <c r="S13" s="97">
        <f t="shared" si="6"/>
        <v>3.5462670727221401</v>
      </c>
      <c r="T13" s="97">
        <f t="shared" si="7"/>
        <v>3.3890730249081504</v>
      </c>
      <c r="U13" s="97">
        <f t="shared" si="8"/>
        <v>2.4568778936263023</v>
      </c>
      <c r="V13" s="97">
        <f t="shared" si="9"/>
        <v>7.5415856618714114</v>
      </c>
      <c r="W13" s="97"/>
      <c r="X13" s="97">
        <f t="shared" si="10"/>
        <v>2.156377467146124</v>
      </c>
      <c r="Y13" s="97">
        <f t="shared" si="11"/>
        <v>25.042417941626631</v>
      </c>
      <c r="Z13" s="97">
        <f t="shared" si="11"/>
        <v>37.507948187441755</v>
      </c>
      <c r="AA13" s="97">
        <f t="shared" si="11"/>
        <v>3.7029974578290319</v>
      </c>
      <c r="AB13" s="97">
        <f t="shared" si="11"/>
        <v>6.2296030922848251</v>
      </c>
      <c r="AC13" s="97">
        <f t="shared" si="11"/>
        <v>12.068582912448402</v>
      </c>
      <c r="AD13" s="97">
        <f t="shared" si="11"/>
        <v>7.8096915132007743</v>
      </c>
      <c r="AE13" s="97">
        <f t="shared" si="11"/>
        <v>4.4664027814543497</v>
      </c>
      <c r="AF13" s="97">
        <f t="shared" si="11"/>
        <v>1.0159786465680993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0.24728397112465225</v>
      </c>
      <c r="C14" s="69">
        <f>'Basic T2'!O14</f>
        <v>1.2601950657770893</v>
      </c>
      <c r="D14" s="69">
        <f>'Basic T2'!Z14</f>
        <v>2.4819220241039415</v>
      </c>
      <c r="E14" s="69">
        <f>'Basic T2'!AK14</f>
        <v>0.44697578814408301</v>
      </c>
      <c r="F14" s="69">
        <f>'Basic T2'!AV14</f>
        <v>0.96065069138798542</v>
      </c>
      <c r="G14" s="69">
        <f>'Basic T2'!BG14</f>
        <v>1.3900668251487143</v>
      </c>
      <c r="H14" s="69">
        <f>'Basic T2'!BR14</f>
        <v>0.98364340607738365</v>
      </c>
      <c r="I14" s="69">
        <f>'Basic T2'!CC14</f>
        <v>0.75051657000661631</v>
      </c>
      <c r="J14" s="69">
        <f>'Basic T2'!CN14</f>
        <v>0.16880980221712261</v>
      </c>
      <c r="K14" s="309">
        <f t="shared" si="12"/>
        <v>8.6900641439875876</v>
      </c>
      <c r="L14" s="97"/>
      <c r="M14" s="97">
        <f t="shared" si="0"/>
        <v>2.8917083259539496</v>
      </c>
      <c r="N14" s="97">
        <f t="shared" si="1"/>
        <v>2.1405712402902046</v>
      </c>
      <c r="O14" s="97">
        <f t="shared" si="2"/>
        <v>2.5952071181664707</v>
      </c>
      <c r="P14" s="97">
        <f t="shared" si="3"/>
        <v>1.7654592738663253</v>
      </c>
      <c r="Q14" s="97">
        <f t="shared" si="4"/>
        <v>3.6734206991010834</v>
      </c>
      <c r="R14" s="97">
        <f t="shared" si="5"/>
        <v>1.6643694352496847</v>
      </c>
      <c r="S14" s="97">
        <f t="shared" si="6"/>
        <v>1.3976378924913575</v>
      </c>
      <c r="T14" s="97">
        <f t="shared" si="7"/>
        <v>1.781979682087026</v>
      </c>
      <c r="U14" s="97">
        <f t="shared" si="8"/>
        <v>1.2773681254969083</v>
      </c>
      <c r="V14" s="97">
        <f t="shared" si="9"/>
        <v>2.0507138848086841</v>
      </c>
      <c r="W14" s="97"/>
      <c r="X14" s="97">
        <f t="shared" si="10"/>
        <v>2.845594313544177</v>
      </c>
      <c r="Y14" s="97">
        <f t="shared" si="11"/>
        <v>14.501562300308024</v>
      </c>
      <c r="Z14" s="97">
        <f t="shared" si="11"/>
        <v>28.56045689629476</v>
      </c>
      <c r="AA14" s="97">
        <f t="shared" si="11"/>
        <v>5.1435269146239051</v>
      </c>
      <c r="AB14" s="97">
        <f t="shared" si="11"/>
        <v>11.054586887631121</v>
      </c>
      <c r="AC14" s="97">
        <f t="shared" si="11"/>
        <v>15.996047924576743</v>
      </c>
      <c r="AD14" s="97">
        <f t="shared" si="11"/>
        <v>11.319173135884606</v>
      </c>
      <c r="AE14" s="97">
        <f t="shared" si="11"/>
        <v>8.6364905663657012</v>
      </c>
      <c r="AF14" s="97">
        <f t="shared" si="11"/>
        <v>1.9425610607709656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4.0025448316819749E-2</v>
      </c>
      <c r="C15" s="69">
        <f>'Basic T2'!O15</f>
        <v>0.92046803062750437</v>
      </c>
      <c r="D15" s="69">
        <f>'Basic T2'!Z15</f>
        <v>2.3675891687284323</v>
      </c>
      <c r="E15" s="69">
        <f>'Basic T2'!AK15</f>
        <v>1.1140140322567298</v>
      </c>
      <c r="F15" s="69">
        <f>'Basic T2'!AV15</f>
        <v>0.4132160542757668</v>
      </c>
      <c r="G15" s="69">
        <f>'Basic T2'!BG15</f>
        <v>1.5138027093813029</v>
      </c>
      <c r="H15" s="69">
        <f>'Basic T2'!BR15</f>
        <v>0.93931921576219712</v>
      </c>
      <c r="I15" s="69">
        <f>'Basic T2'!CC15</f>
        <v>0.28702850522195206</v>
      </c>
      <c r="J15" s="69">
        <f>'Basic T2'!CN15</f>
        <v>5.2995843616246339E-2</v>
      </c>
      <c r="K15" s="309">
        <f t="shared" si="12"/>
        <v>7.6484590081869506</v>
      </c>
      <c r="L15" s="97"/>
      <c r="M15" s="97">
        <f t="shared" si="0"/>
        <v>0.4680526668242615</v>
      </c>
      <c r="N15" s="97">
        <f t="shared" si="1"/>
        <v>1.5635098465909418</v>
      </c>
      <c r="O15" s="97">
        <f t="shared" si="2"/>
        <v>2.4756556426450169</v>
      </c>
      <c r="P15" s="97">
        <f t="shared" si="3"/>
        <v>4.4001184328822776</v>
      </c>
      <c r="Q15" s="97">
        <f t="shared" si="4"/>
        <v>1.5800919320469484</v>
      </c>
      <c r="R15" s="97">
        <f t="shared" si="5"/>
        <v>1.8125221859192662</v>
      </c>
      <c r="S15" s="97">
        <f t="shared" si="6"/>
        <v>1.3346585978041225</v>
      </c>
      <c r="T15" s="97">
        <f t="shared" si="7"/>
        <v>0.68150256093722139</v>
      </c>
      <c r="U15" s="97">
        <f t="shared" si="8"/>
        <v>0.40101463617700672</v>
      </c>
      <c r="V15" s="97">
        <f t="shared" si="9"/>
        <v>1.8049120035933119</v>
      </c>
      <c r="W15" s="97"/>
      <c r="X15" s="97">
        <f t="shared" si="10"/>
        <v>0.5233138894249979</v>
      </c>
      <c r="Y15" s="97">
        <f t="shared" si="11"/>
        <v>12.034686067379463</v>
      </c>
      <c r="Z15" s="97">
        <f t="shared" si="11"/>
        <v>30.955113522791354</v>
      </c>
      <c r="AA15" s="97">
        <f t="shared" si="11"/>
        <v>14.565208901090839</v>
      </c>
      <c r="AB15" s="97">
        <f t="shared" si="11"/>
        <v>5.4026053330933479</v>
      </c>
      <c r="AC15" s="97">
        <f t="shared" si="11"/>
        <v>19.792257600660744</v>
      </c>
      <c r="AD15" s="97">
        <f t="shared" si="11"/>
        <v>12.281156436306254</v>
      </c>
      <c r="AE15" s="97">
        <f t="shared" si="11"/>
        <v>3.7527625488312775</v>
      </c>
      <c r="AF15" s="97">
        <f t="shared" si="11"/>
        <v>0.69289570042173609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1.7076932754099487E-2</v>
      </c>
      <c r="C16" s="69">
        <f>'Basic T2'!O16</f>
        <v>0.36386896278182629</v>
      </c>
      <c r="D16" s="69">
        <f>'Basic T2'!Z16</f>
        <v>1.4442793099322051</v>
      </c>
      <c r="E16" s="69">
        <f>'Basic T2'!AK16</f>
        <v>0.37662572860161825</v>
      </c>
      <c r="F16" s="69">
        <f>'Basic T2'!AV16</f>
        <v>0.3041204823895563</v>
      </c>
      <c r="G16" s="69">
        <f>'Basic T2'!BG16</f>
        <v>0.97791765150330623</v>
      </c>
      <c r="H16" s="69">
        <f>'Basic T2'!BR16</f>
        <v>1.0187924834730693</v>
      </c>
      <c r="I16" s="69">
        <f>'Basic T2'!CC16</f>
        <v>0.5415375216836138</v>
      </c>
      <c r="J16" s="69">
        <f>'Basic T2'!CN16</f>
        <v>7.0277300520625752E-2</v>
      </c>
      <c r="K16" s="309">
        <f t="shared" si="12"/>
        <v>5.1144963736399207</v>
      </c>
      <c r="L16" s="97"/>
      <c r="M16" s="97">
        <f t="shared" si="0"/>
        <v>0.1996955500277561</v>
      </c>
      <c r="N16" s="97">
        <f t="shared" si="1"/>
        <v>0.61806894671874424</v>
      </c>
      <c r="O16" s="97">
        <f t="shared" si="2"/>
        <v>1.51020213743816</v>
      </c>
      <c r="P16" s="97">
        <f t="shared" si="3"/>
        <v>1.4875915048938892</v>
      </c>
      <c r="Q16" s="97">
        <f t="shared" si="4"/>
        <v>1.1629226783944566</v>
      </c>
      <c r="R16" s="97">
        <f t="shared" si="5"/>
        <v>1.1708906506556818</v>
      </c>
      <c r="S16" s="97">
        <f t="shared" si="6"/>
        <v>1.4475804653290358</v>
      </c>
      <c r="T16" s="97">
        <f t="shared" si="7"/>
        <v>1.2857928782564452</v>
      </c>
      <c r="U16" s="97">
        <f t="shared" si="8"/>
        <v>0.53178181866212226</v>
      </c>
      <c r="V16" s="97">
        <f t="shared" si="9"/>
        <v>1.206938010288872</v>
      </c>
      <c r="W16" s="97"/>
      <c r="X16" s="97">
        <f t="shared" si="10"/>
        <v>0.33389275319685202</v>
      </c>
      <c r="Y16" s="97">
        <f t="shared" si="11"/>
        <v>7.1144632080922854</v>
      </c>
      <c r="Z16" s="97">
        <f t="shared" si="11"/>
        <v>28.23893506652993</v>
      </c>
      <c r="AA16" s="97">
        <f t="shared" si="11"/>
        <v>7.3638869027798064</v>
      </c>
      <c r="AB16" s="97">
        <f t="shared" si="11"/>
        <v>5.9462449510569835</v>
      </c>
      <c r="AC16" s="97">
        <f t="shared" si="11"/>
        <v>19.12050728090232</v>
      </c>
      <c r="AD16" s="97">
        <f t="shared" si="11"/>
        <v>19.919702919801033</v>
      </c>
      <c r="AE16" s="97">
        <f t="shared" si="11"/>
        <v>10.588286355518688</v>
      </c>
      <c r="AF16" s="97">
        <f t="shared" si="11"/>
        <v>1.3740805621220982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0.13979449495770654</v>
      </c>
      <c r="C17" s="69">
        <f>'Basic T2'!O17</f>
        <v>2.3217137028973851</v>
      </c>
      <c r="D17" s="69">
        <f>'Basic T2'!Z17</f>
        <v>3.8028744577650189</v>
      </c>
      <c r="E17" s="69">
        <f>'Basic T2'!AK17</f>
        <v>0.50120318634305483</v>
      </c>
      <c r="F17" s="69">
        <f>'Basic T2'!AV17</f>
        <v>0.6459440915044169</v>
      </c>
      <c r="G17" s="69">
        <f>'Basic T2'!BG17</f>
        <v>1.355882325545106</v>
      </c>
      <c r="H17" s="69">
        <f>'Basic T2'!BR17</f>
        <v>0.6752465845923904</v>
      </c>
      <c r="I17" s="69">
        <f>'Basic T2'!CC17</f>
        <v>0.53235392591701824</v>
      </c>
      <c r="J17" s="69">
        <f>'Basic T2'!CN17</f>
        <v>0.17364772681074453</v>
      </c>
      <c r="K17" s="309">
        <f t="shared" si="12"/>
        <v>10.148660496332841</v>
      </c>
      <c r="L17" s="97"/>
      <c r="M17" s="97">
        <f t="shared" si="0"/>
        <v>1.6347396200134356</v>
      </c>
      <c r="N17" s="97">
        <f t="shared" si="1"/>
        <v>3.9436700837621794</v>
      </c>
      <c r="O17" s="97">
        <f t="shared" si="2"/>
        <v>3.9764532352092603</v>
      </c>
      <c r="P17" s="97">
        <f t="shared" si="3"/>
        <v>1.9796459604551662</v>
      </c>
      <c r="Q17" s="97">
        <f t="shared" si="4"/>
        <v>2.4700178925245142</v>
      </c>
      <c r="R17" s="97">
        <f t="shared" si="5"/>
        <v>1.6234392905471351</v>
      </c>
      <c r="S17" s="97">
        <f t="shared" si="6"/>
        <v>0.95944344014384664</v>
      </c>
      <c r="T17" s="97">
        <f t="shared" si="7"/>
        <v>1.2639879218856227</v>
      </c>
      <c r="U17" s="97">
        <f t="shared" si="8"/>
        <v>1.3139762524438361</v>
      </c>
      <c r="V17" s="97">
        <f t="shared" si="9"/>
        <v>2.3949189151196757</v>
      </c>
      <c r="W17" s="97"/>
      <c r="X17" s="97">
        <f t="shared" si="10"/>
        <v>1.3774674500957094</v>
      </c>
      <c r="Y17" s="97">
        <f t="shared" si="11"/>
        <v>22.877045731664023</v>
      </c>
      <c r="Z17" s="97">
        <f t="shared" si="11"/>
        <v>37.471688595151697</v>
      </c>
      <c r="AA17" s="97">
        <f t="shared" si="11"/>
        <v>4.9386141799123306</v>
      </c>
      <c r="AB17" s="97">
        <f t="shared" si="11"/>
        <v>6.3648211676587767</v>
      </c>
      <c r="AC17" s="97">
        <f t="shared" si="11"/>
        <v>13.360209714720932</v>
      </c>
      <c r="AD17" s="97">
        <f t="shared" si="11"/>
        <v>6.6535537851166353</v>
      </c>
      <c r="AE17" s="97">
        <f t="shared" si="11"/>
        <v>5.245558525771763</v>
      </c>
      <c r="AF17" s="97">
        <f t="shared" si="11"/>
        <v>1.7110408499081342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0.44369780549933957</v>
      </c>
      <c r="C18" s="69">
        <f>'Basic T2'!O18</f>
        <v>4.2275672881407749</v>
      </c>
      <c r="D18" s="69">
        <f>'Basic T2'!Z18</f>
        <v>7.9541019012284186</v>
      </c>
      <c r="E18" s="69">
        <f>'Basic T2'!AK18</f>
        <v>2.1380105022491889</v>
      </c>
      <c r="F18" s="69">
        <f>'Basic T2'!AV18</f>
        <v>1.9100546594606893</v>
      </c>
      <c r="G18" s="69">
        <f>'Basic T2'!BG18</f>
        <v>5.0979211497713788</v>
      </c>
      <c r="H18" s="69">
        <f>'Basic T2'!BR18</f>
        <v>3.6020613341754748</v>
      </c>
      <c r="I18" s="69">
        <f>'Basic T2'!CC18</f>
        <v>2.0043368670495094</v>
      </c>
      <c r="J18" s="69">
        <f>'Basic T2'!CN18</f>
        <v>0.43199831878329942</v>
      </c>
      <c r="K18" s="309">
        <f t="shared" si="12"/>
        <v>27.809749826358072</v>
      </c>
      <c r="L18" s="97"/>
      <c r="M18" s="97">
        <f t="shared" si="0"/>
        <v>5.1885475331645017</v>
      </c>
      <c r="N18" s="97">
        <f t="shared" si="1"/>
        <v>7.1809588841752436</v>
      </c>
      <c r="O18" s="97">
        <f t="shared" si="2"/>
        <v>8.3171597142106481</v>
      </c>
      <c r="P18" s="97">
        <f t="shared" si="3"/>
        <v>8.4446866450911546</v>
      </c>
      <c r="Q18" s="97">
        <f t="shared" si="4"/>
        <v>7.3038351873142897</v>
      </c>
      <c r="R18" s="97">
        <f t="shared" si="5"/>
        <v>6.103896583593869</v>
      </c>
      <c r="S18" s="97">
        <f t="shared" si="6"/>
        <v>5.1180919636293085</v>
      </c>
      <c r="T18" s="97">
        <f t="shared" si="7"/>
        <v>4.7589723077116117</v>
      </c>
      <c r="U18" s="97">
        <f t="shared" si="8"/>
        <v>3.2688912340071861</v>
      </c>
      <c r="V18" s="97">
        <f t="shared" si="9"/>
        <v>6.5626489237626329</v>
      </c>
      <c r="W18" s="97"/>
      <c r="X18" s="97">
        <f t="shared" si="10"/>
        <v>1.5954757172205947</v>
      </c>
      <c r="Y18" s="97">
        <f t="shared" si="11"/>
        <v>15.201745123697187</v>
      </c>
      <c r="Z18" s="97">
        <f t="shared" si="11"/>
        <v>28.601846298126432</v>
      </c>
      <c r="AA18" s="97">
        <f t="shared" si="11"/>
        <v>7.6879889808385951</v>
      </c>
      <c r="AB18" s="97">
        <f t="shared" si="11"/>
        <v>6.8682914135758972</v>
      </c>
      <c r="AC18" s="97">
        <f t="shared" si="11"/>
        <v>18.331416793039867</v>
      </c>
      <c r="AD18" s="97">
        <f t="shared" si="11"/>
        <v>12.952512542063369</v>
      </c>
      <c r="AE18" s="97">
        <f t="shared" si="11"/>
        <v>7.2073171443987585</v>
      </c>
      <c r="AF18" s="97">
        <f t="shared" si="11"/>
        <v>1.5534059870393064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0.23595411560618626</v>
      </c>
      <c r="C19" s="69">
        <f>'Basic T2'!O19</f>
        <v>2.5769241573706019</v>
      </c>
      <c r="D19" s="69">
        <f>'Basic T2'!Z19</f>
        <v>7.1327637978659313</v>
      </c>
      <c r="E19" s="69">
        <f>'Basic T2'!AK19</f>
        <v>2.8435504693869773</v>
      </c>
      <c r="F19" s="69">
        <f>'Basic T2'!AV19</f>
        <v>2.5386103972460909</v>
      </c>
      <c r="G19" s="69">
        <f>'Basic T2'!BG19</f>
        <v>6.7952473425498994</v>
      </c>
      <c r="H19" s="69">
        <f>'Basic T2'!BR19</f>
        <v>6.8829937625000142</v>
      </c>
      <c r="I19" s="69">
        <f>'Basic T2'!CC19</f>
        <v>3.3616359231272614</v>
      </c>
      <c r="J19" s="69">
        <f>'Basic T2'!CN19</f>
        <v>0.76928424610100987</v>
      </c>
      <c r="K19" s="309">
        <f t="shared" si="12"/>
        <v>33.13696421175397</v>
      </c>
      <c r="L19" s="97"/>
      <c r="M19" s="97">
        <f t="shared" si="0"/>
        <v>2.7592183898468967</v>
      </c>
      <c r="N19" s="97">
        <f t="shared" si="1"/>
        <v>4.377171351861409</v>
      </c>
      <c r="O19" s="97">
        <f t="shared" si="2"/>
        <v>7.4583323733165532</v>
      </c>
      <c r="P19" s="97">
        <f t="shared" si="3"/>
        <v>11.23141941922797</v>
      </c>
      <c r="Q19" s="97">
        <f t="shared" si="4"/>
        <v>9.7073619618420697</v>
      </c>
      <c r="R19" s="97">
        <f t="shared" si="5"/>
        <v>8.1361570374084238</v>
      </c>
      <c r="S19" s="97">
        <f t="shared" si="6"/>
        <v>9.7798987283557057</v>
      </c>
      <c r="T19" s="97">
        <f t="shared" si="7"/>
        <v>7.9816584376462663</v>
      </c>
      <c r="U19" s="97">
        <f t="shared" si="8"/>
        <v>5.8211025811904937</v>
      </c>
      <c r="V19" s="97">
        <f t="shared" si="9"/>
        <v>7.8197849271881488</v>
      </c>
      <c r="W19" s="97"/>
      <c r="X19" s="97">
        <f t="shared" si="10"/>
        <v>0.71205712779956853</v>
      </c>
      <c r="Y19" s="97">
        <f t="shared" si="11"/>
        <v>7.7765849065212329</v>
      </c>
      <c r="Z19" s="97">
        <f t="shared" si="11"/>
        <v>21.525097327219488</v>
      </c>
      <c r="AA19" s="97">
        <f t="shared" si="11"/>
        <v>8.5812039123920272</v>
      </c>
      <c r="AB19" s="97">
        <f t="shared" si="11"/>
        <v>7.6609624859528438</v>
      </c>
      <c r="AC19" s="97">
        <f t="shared" si="11"/>
        <v>20.506547609872982</v>
      </c>
      <c r="AD19" s="97">
        <f t="shared" si="11"/>
        <v>20.771346821380085</v>
      </c>
      <c r="AE19" s="97">
        <f t="shared" si="11"/>
        <v>10.144670772028237</v>
      </c>
      <c r="AF19" s="97">
        <f t="shared" si="11"/>
        <v>2.3215290368335495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2.242552026437953E-2</v>
      </c>
      <c r="C20" s="69">
        <f>'Basic T2'!O20</f>
        <v>0.52906237033194059</v>
      </c>
      <c r="D20" s="69">
        <f>'Basic T2'!Z20</f>
        <v>1.4839986465806743</v>
      </c>
      <c r="E20" s="69">
        <f>'Basic T2'!AK20</f>
        <v>0.76087705685183205</v>
      </c>
      <c r="F20" s="69">
        <f>'Basic T2'!AV20</f>
        <v>0.64852473403693645</v>
      </c>
      <c r="G20" s="69">
        <f>'Basic T2'!BG20</f>
        <v>1.9035905312034713</v>
      </c>
      <c r="H20" s="69">
        <f>'Basic T2'!BR20</f>
        <v>1.9963419635160222</v>
      </c>
      <c r="I20" s="69">
        <f>'Basic T2'!CC20</f>
        <v>1.5910156545680485</v>
      </c>
      <c r="J20" s="69">
        <f>'Basic T2'!CN20</f>
        <v>0.39121429351048015</v>
      </c>
      <c r="K20" s="309">
        <f t="shared" si="12"/>
        <v>9.3270507708637833</v>
      </c>
      <c r="L20" s="97"/>
      <c r="M20" s="97">
        <f t="shared" si="0"/>
        <v>0.26224127414092008</v>
      </c>
      <c r="N20" s="97">
        <f t="shared" si="1"/>
        <v>0.89866698022180636</v>
      </c>
      <c r="O20" s="97">
        <f t="shared" si="2"/>
        <v>1.5517344274125693</v>
      </c>
      <c r="P20" s="97">
        <f t="shared" si="3"/>
        <v>3.0053025061352296</v>
      </c>
      <c r="Q20" s="97">
        <f t="shared" si="4"/>
        <v>2.4798859806661482</v>
      </c>
      <c r="R20" s="97">
        <f t="shared" si="5"/>
        <v>2.2792270414962355</v>
      </c>
      <c r="S20" s="97">
        <f t="shared" si="6"/>
        <v>2.8365596285622723</v>
      </c>
      <c r="T20" s="97">
        <f t="shared" si="7"/>
        <v>3.7776082282868968</v>
      </c>
      <c r="U20" s="97">
        <f t="shared" si="8"/>
        <v>2.9602822952563801</v>
      </c>
      <c r="V20" s="97">
        <f t="shared" si="9"/>
        <v>2.2010323748138747</v>
      </c>
      <c r="W20" s="97"/>
      <c r="X20" s="97">
        <f t="shared" si="10"/>
        <v>0.24043527600850287</v>
      </c>
      <c r="Y20" s="97">
        <f t="shared" si="11"/>
        <v>5.6723436306859929</v>
      </c>
      <c r="Z20" s="97">
        <f t="shared" si="11"/>
        <v>15.910695492474952</v>
      </c>
      <c r="AA20" s="97">
        <f t="shared" si="11"/>
        <v>8.157745417540669</v>
      </c>
      <c r="AB20" s="97">
        <f t="shared" si="11"/>
        <v>6.9531596854047804</v>
      </c>
      <c r="AC20" s="97">
        <f t="shared" si="11"/>
        <v>20.409351015328276</v>
      </c>
      <c r="AD20" s="97">
        <f t="shared" si="11"/>
        <v>21.403785747068898</v>
      </c>
      <c r="AE20" s="97">
        <f t="shared" si="11"/>
        <v>17.058078632295292</v>
      </c>
      <c r="AF20" s="97">
        <f t="shared" si="11"/>
        <v>4.1944051031926524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1.2570746096869834E-2</v>
      </c>
      <c r="C21" s="69">
        <f>'Basic T2'!O21</f>
        <v>7.0521261386855896E-2</v>
      </c>
      <c r="D21" s="69">
        <f>'Basic T2'!Z21</f>
        <v>0.54478414357405014</v>
      </c>
      <c r="E21" s="69">
        <f>'Basic T2'!AK21</f>
        <v>0.2256552145651092</v>
      </c>
      <c r="F21" s="69">
        <f>'Basic T2'!AV21</f>
        <v>0.33557524891457652</v>
      </c>
      <c r="G21" s="69">
        <f>'Basic T2'!BG21</f>
        <v>0.48698348516146095</v>
      </c>
      <c r="H21" s="69">
        <f>'Basic T2'!BR21</f>
        <v>0.67874549372353132</v>
      </c>
      <c r="I21" s="69">
        <f>'Basic T2'!CC21</f>
        <v>0.57115419075003748</v>
      </c>
      <c r="J21" s="69">
        <f>'Basic T2'!CN21</f>
        <v>0.27968007134720752</v>
      </c>
      <c r="K21" s="309">
        <f t="shared" si="12"/>
        <v>3.205669855519699</v>
      </c>
      <c r="L21" s="97"/>
      <c r="M21" s="97">
        <f t="shared" si="0"/>
        <v>0.14700075781882213</v>
      </c>
      <c r="N21" s="97">
        <f t="shared" si="1"/>
        <v>0.11978763292538853</v>
      </c>
      <c r="O21" s="97">
        <f t="shared" si="2"/>
        <v>0.56965032484372247</v>
      </c>
      <c r="P21" s="97">
        <f t="shared" si="3"/>
        <v>0.89129009180660079</v>
      </c>
      <c r="Q21" s="97">
        <f t="shared" si="4"/>
        <v>1.2832021842275863</v>
      </c>
      <c r="R21" s="97">
        <f t="shared" si="5"/>
        <v>0.58308018975087161</v>
      </c>
      <c r="S21" s="97">
        <f t="shared" si="6"/>
        <v>0.96441496534683446</v>
      </c>
      <c r="T21" s="97">
        <f t="shared" si="7"/>
        <v>1.3561128480433842</v>
      </c>
      <c r="U21" s="97">
        <f t="shared" si="8"/>
        <v>2.1163131748482509</v>
      </c>
      <c r="V21" s="97">
        <f t="shared" si="9"/>
        <v>0.75648597914840487</v>
      </c>
      <c r="W21" s="97"/>
      <c r="X21" s="97">
        <f t="shared" si="10"/>
        <v>0.39214100838315685</v>
      </c>
      <c r="Y21" s="97">
        <f t="shared" si="11"/>
        <v>2.1998915847628071</v>
      </c>
      <c r="Z21" s="97">
        <f t="shared" si="11"/>
        <v>16.994393313335458</v>
      </c>
      <c r="AA21" s="97">
        <f t="shared" si="11"/>
        <v>7.0392530964024145</v>
      </c>
      <c r="AB21" s="97">
        <f t="shared" si="11"/>
        <v>10.468178697090861</v>
      </c>
      <c r="AC21" s="97">
        <f t="shared" si="11"/>
        <v>15.191317481522496</v>
      </c>
      <c r="AD21" s="97">
        <f t="shared" si="11"/>
        <v>21.173281227161617</v>
      </c>
      <c r="AE21" s="97">
        <f t="shared" si="11"/>
        <v>17.816999768912346</v>
      </c>
      <c r="AF21" s="97">
        <f t="shared" si="11"/>
        <v>8.7245438224288421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1.7053212905000167E-2</v>
      </c>
      <c r="C22" s="69">
        <f>'Basic T2'!O22</f>
        <v>0.29138273775939039</v>
      </c>
      <c r="D22" s="69">
        <f>'Basic T2'!Z22</f>
        <v>0.75729470577255609</v>
      </c>
      <c r="E22" s="69">
        <f>'Basic T2'!AK22</f>
        <v>0.27484605166198905</v>
      </c>
      <c r="F22" s="69">
        <f>'Basic T2'!AV22</f>
        <v>1.0944325506271417</v>
      </c>
      <c r="G22" s="69">
        <f>'Basic T2'!BG22</f>
        <v>4.8650669528494168</v>
      </c>
      <c r="H22" s="69">
        <f>'Basic T2'!BR22</f>
        <v>2.7187950235313085</v>
      </c>
      <c r="I22" s="69">
        <f>'Basic T2'!CC22</f>
        <v>1.2538240722738023</v>
      </c>
      <c r="J22" s="69">
        <f>'Basic T2'!CN22</f>
        <v>0.43114884423500421</v>
      </c>
      <c r="K22" s="309">
        <f t="shared" si="12"/>
        <v>11.703844151615609</v>
      </c>
      <c r="L22" s="97"/>
      <c r="M22" s="97">
        <f t="shared" si="0"/>
        <v>0.19941817303150794</v>
      </c>
      <c r="N22" s="97">
        <f t="shared" si="1"/>
        <v>0.49494362047843626</v>
      </c>
      <c r="O22" s="97">
        <f t="shared" si="2"/>
        <v>0.79186074013758523</v>
      </c>
      <c r="P22" s="97">
        <f t="shared" si="3"/>
        <v>1.08558343351651</v>
      </c>
      <c r="Q22" s="97">
        <f t="shared" si="4"/>
        <v>4.1849875519633839</v>
      </c>
      <c r="R22" s="97">
        <f t="shared" si="5"/>
        <v>5.8250931467986184</v>
      </c>
      <c r="S22" s="97">
        <f t="shared" si="6"/>
        <v>3.8630777407004242</v>
      </c>
      <c r="T22" s="97">
        <f t="shared" si="7"/>
        <v>2.9770015892971342</v>
      </c>
      <c r="U22" s="97">
        <f t="shared" si="8"/>
        <v>3.2624633388425592</v>
      </c>
      <c r="V22" s="97">
        <f t="shared" si="9"/>
        <v>2.7619169789397731</v>
      </c>
      <c r="W22" s="97"/>
      <c r="X22" s="97">
        <f t="shared" si="10"/>
        <v>0.14570608326706166</v>
      </c>
      <c r="Y22" s="97">
        <f t="shared" si="11"/>
        <v>2.4896327564236032</v>
      </c>
      <c r="Z22" s="97">
        <f t="shared" si="11"/>
        <v>6.4704783826775278</v>
      </c>
      <c r="AA22" s="97">
        <f t="shared" si="11"/>
        <v>2.348339982159187</v>
      </c>
      <c r="AB22" s="97">
        <f t="shared" si="11"/>
        <v>9.351051983002229</v>
      </c>
      <c r="AC22" s="97">
        <f t="shared" si="11"/>
        <v>41.568111210519142</v>
      </c>
      <c r="AD22" s="97">
        <f t="shared" si="11"/>
        <v>23.229931878031746</v>
      </c>
      <c r="AE22" s="97">
        <f t="shared" si="11"/>
        <v>10.712925223809677</v>
      </c>
      <c r="AF22" s="97">
        <f t="shared" si="11"/>
        <v>3.6838225001098297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5.9108461948891864E-3</v>
      </c>
      <c r="C23" s="69">
        <f>'Basic T2'!O23</f>
        <v>0.1433757909711586</v>
      </c>
      <c r="D23" s="69">
        <f>'Basic T2'!Z23</f>
        <v>0.43277982263982245</v>
      </c>
      <c r="E23" s="69">
        <f>'Basic T2'!AK23</f>
        <v>0.29192755443563556</v>
      </c>
      <c r="F23" s="69">
        <f>'Basic T2'!AV23</f>
        <v>0.40620528331102185</v>
      </c>
      <c r="G23" s="69">
        <f>'Basic T2'!BG23</f>
        <v>3.4708209253697757</v>
      </c>
      <c r="H23" s="69">
        <f>'Basic T2'!BR23</f>
        <v>3.1387090895415839</v>
      </c>
      <c r="I23" s="69">
        <f>'Basic T2'!CC23</f>
        <v>1.4812252979564811</v>
      </c>
      <c r="J23" s="69">
        <f>'Basic T2'!CN23</f>
        <v>0.64671984283900275</v>
      </c>
      <c r="K23" s="309">
        <f t="shared" si="12"/>
        <v>10.017674453259371</v>
      </c>
      <c r="L23" s="97"/>
      <c r="M23" s="97">
        <f t="shared" si="0"/>
        <v>6.9120707975763737E-2</v>
      </c>
      <c r="N23" s="97">
        <f t="shared" si="1"/>
        <v>0.24353856243475358</v>
      </c>
      <c r="O23" s="97">
        <f t="shared" si="2"/>
        <v>0.45253366761962904</v>
      </c>
      <c r="P23" s="97">
        <f t="shared" si="3"/>
        <v>1.1530517355659857</v>
      </c>
      <c r="Q23" s="97">
        <f t="shared" si="4"/>
        <v>1.5532835287330014</v>
      </c>
      <c r="R23" s="97">
        <f t="shared" si="5"/>
        <v>4.1557198250468765</v>
      </c>
      <c r="S23" s="97">
        <f t="shared" si="6"/>
        <v>4.459724662359255</v>
      </c>
      <c r="T23" s="97">
        <f t="shared" si="7"/>
        <v>3.5169288607824893</v>
      </c>
      <c r="U23" s="97">
        <f t="shared" si="8"/>
        <v>4.8936691028545001</v>
      </c>
      <c r="V23" s="97">
        <f t="shared" si="9"/>
        <v>2.3640083380748838</v>
      </c>
      <c r="W23" s="97"/>
      <c r="X23" s="97">
        <f t="shared" si="10"/>
        <v>5.9004175295055847E-2</v>
      </c>
      <c r="Y23" s="97">
        <f t="shared" si="11"/>
        <v>1.4312282919566184</v>
      </c>
      <c r="Z23" s="97">
        <f t="shared" si="11"/>
        <v>4.3201625752473154</v>
      </c>
      <c r="AA23" s="97">
        <f t="shared" si="11"/>
        <v>2.9141249877675293</v>
      </c>
      <c r="AB23" s="97">
        <f t="shared" si="11"/>
        <v>4.0548860437250287</v>
      </c>
      <c r="AC23" s="97">
        <f t="shared" si="11"/>
        <v>34.646972623875818</v>
      </c>
      <c r="AD23" s="97">
        <f t="shared" si="11"/>
        <v>31.331713804298833</v>
      </c>
      <c r="AE23" s="97">
        <f t="shared" si="11"/>
        <v>14.786119322080252</v>
      </c>
      <c r="AF23" s="97">
        <f t="shared" si="11"/>
        <v>6.4557881757535522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3.1094646598770273E-2</v>
      </c>
      <c r="C24" s="69">
        <f>'Basic T2'!O24</f>
        <v>0.31614678558143322</v>
      </c>
      <c r="D24" s="69">
        <f>'Basic T2'!Z24</f>
        <v>0.81532770365615181</v>
      </c>
      <c r="E24" s="69">
        <f>'Basic T2'!AK24</f>
        <v>0.29629823123308036</v>
      </c>
      <c r="F24" s="69">
        <f>'Basic T2'!AV24</f>
        <v>0.35106319053760121</v>
      </c>
      <c r="G24" s="69">
        <f>'Basic T2'!BG24</f>
        <v>2.0971802840689593</v>
      </c>
      <c r="H24" s="69">
        <f>'Basic T2'!BR24</f>
        <v>1.8576664346293252</v>
      </c>
      <c r="I24" s="69">
        <f>'Basic T2'!CC24</f>
        <v>1.550236534034817</v>
      </c>
      <c r="J24" s="69">
        <f>'Basic T2'!CN24</f>
        <v>0.56492442093388273</v>
      </c>
      <c r="K24" s="309">
        <f t="shared" si="12"/>
        <v>7.8799382312740214</v>
      </c>
      <c r="L24" s="97"/>
      <c r="M24" s="97">
        <f t="shared" si="0"/>
        <v>0.36361697061607756</v>
      </c>
      <c r="N24" s="97">
        <f t="shared" si="1"/>
        <v>0.53700790877839755</v>
      </c>
      <c r="O24" s="97">
        <f t="shared" si="2"/>
        <v>0.85254260190978248</v>
      </c>
      <c r="P24" s="97">
        <f t="shared" si="3"/>
        <v>1.1703149791013021</v>
      </c>
      <c r="Q24" s="97">
        <f t="shared" si="4"/>
        <v>1.3424263391202309</v>
      </c>
      <c r="R24" s="97">
        <f t="shared" si="5"/>
        <v>2.5110179610532057</v>
      </c>
      <c r="S24" s="97">
        <f t="shared" si="6"/>
        <v>2.6395185334501279</v>
      </c>
      <c r="T24" s="97">
        <f t="shared" si="7"/>
        <v>3.6807848307129354</v>
      </c>
      <c r="U24" s="97">
        <f t="shared" si="8"/>
        <v>4.2747307273519546</v>
      </c>
      <c r="V24" s="97">
        <f t="shared" si="9"/>
        <v>1.8595373376488509</v>
      </c>
      <c r="W24" s="97"/>
      <c r="X24" s="97">
        <f t="shared" si="10"/>
        <v>0.3946052073779126</v>
      </c>
      <c r="Y24" s="97">
        <f t="shared" ref="Y24:AG32" si="13">IF($K24&gt;0,C24/$K24*100,0)</f>
        <v>4.0120464945614032</v>
      </c>
      <c r="Z24" s="97">
        <f t="shared" si="13"/>
        <v>10.346879375529451</v>
      </c>
      <c r="AA24" s="97">
        <f t="shared" si="13"/>
        <v>3.760159312634296</v>
      </c>
      <c r="AB24" s="97">
        <f t="shared" si="13"/>
        <v>4.4551515536542681</v>
      </c>
      <c r="AC24" s="97">
        <f t="shared" si="13"/>
        <v>26.614171615529138</v>
      </c>
      <c r="AD24" s="97">
        <f t="shared" si="13"/>
        <v>23.574631933745238</v>
      </c>
      <c r="AE24" s="97">
        <f t="shared" si="13"/>
        <v>19.673206674161658</v>
      </c>
      <c r="AF24" s="97">
        <f t="shared" si="13"/>
        <v>7.1691478328066314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2.9529388752534472E-2</v>
      </c>
      <c r="C25" s="69">
        <f>'Basic T2'!O25</f>
        <v>1.6502591757843945</v>
      </c>
      <c r="D25" s="69">
        <f>'Basic T2'!Z25</f>
        <v>4.6275298650067578</v>
      </c>
      <c r="E25" s="69">
        <f>'Basic T2'!AK25</f>
        <v>3.4981473598731854</v>
      </c>
      <c r="F25" s="69">
        <f>'Basic T2'!AV25</f>
        <v>2.0854776749172812</v>
      </c>
      <c r="G25" s="69">
        <f>'Basic T2'!BG25</f>
        <v>11.745593195523419</v>
      </c>
      <c r="H25" s="69">
        <f>'Basic T2'!BR25</f>
        <v>6.7406086359302151</v>
      </c>
      <c r="I25" s="69">
        <f>'Basic T2'!CC25</f>
        <v>1.2754632664732672</v>
      </c>
      <c r="J25" s="69">
        <f>'Basic T2'!CN25</f>
        <v>0.24423141447044702</v>
      </c>
      <c r="K25" s="309">
        <f t="shared" si="12"/>
        <v>31.896839976731503</v>
      </c>
      <c r="L25" s="97"/>
      <c r="M25" s="97">
        <f t="shared" si="0"/>
        <v>0.34531303799303192</v>
      </c>
      <c r="N25" s="97">
        <f t="shared" si="1"/>
        <v>2.8031353451862673</v>
      </c>
      <c r="O25" s="97">
        <f t="shared" si="2"/>
        <v>4.8387492953285944</v>
      </c>
      <c r="P25" s="97">
        <f t="shared" si="3"/>
        <v>13.816937878183976</v>
      </c>
      <c r="Q25" s="97">
        <f t="shared" si="4"/>
        <v>7.9746331598280191</v>
      </c>
      <c r="R25" s="97">
        <f t="shared" si="5"/>
        <v>14.063357214078129</v>
      </c>
      <c r="S25" s="97">
        <f t="shared" si="6"/>
        <v>9.5775867451800938</v>
      </c>
      <c r="T25" s="97">
        <f t="shared" si="7"/>
        <v>3.0283803408679915</v>
      </c>
      <c r="U25" s="97">
        <f t="shared" si="8"/>
        <v>1.8480764741866957</v>
      </c>
      <c r="V25" s="97">
        <f t="shared" si="9"/>
        <v>7.5271357653971114</v>
      </c>
      <c r="W25" s="97"/>
      <c r="X25" s="97">
        <f t="shared" si="10"/>
        <v>9.2577787561639133E-2</v>
      </c>
      <c r="Y25" s="97">
        <f t="shared" si="13"/>
        <v>5.1737387684430365</v>
      </c>
      <c r="Z25" s="97">
        <f t="shared" si="13"/>
        <v>14.507800360106222</v>
      </c>
      <c r="AA25" s="97">
        <f t="shared" si="13"/>
        <v>10.96706558525878</v>
      </c>
      <c r="AB25" s="97">
        <f t="shared" si="13"/>
        <v>6.53819524579432</v>
      </c>
      <c r="AC25" s="97">
        <f t="shared" si="13"/>
        <v>36.823689130621524</v>
      </c>
      <c r="AD25" s="97">
        <f t="shared" si="13"/>
        <v>21.132527989755211</v>
      </c>
      <c r="AE25" s="97">
        <f t="shared" si="13"/>
        <v>3.9987135634868776</v>
      </c>
      <c r="AF25" s="97">
        <f t="shared" si="13"/>
        <v>0.76569156897238699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1.8579045249660999E-2</v>
      </c>
      <c r="C26" s="69">
        <f>'Basic T2'!O26</f>
        <v>0.25420188729813792</v>
      </c>
      <c r="D26" s="69">
        <f>'Basic T2'!Z26</f>
        <v>1.1134036377750391</v>
      </c>
      <c r="E26" s="69">
        <f>'Basic T2'!AK26</f>
        <v>0.69011687285529266</v>
      </c>
      <c r="F26" s="69">
        <f>'Basic T2'!AV26</f>
        <v>0.93010683231945379</v>
      </c>
      <c r="G26" s="69">
        <f>'Basic T2'!BG26</f>
        <v>2.5778667091382723</v>
      </c>
      <c r="H26" s="69">
        <f>'Basic T2'!BR26</f>
        <v>2.2535122167832786</v>
      </c>
      <c r="I26" s="69">
        <f>'Basic T2'!CC26</f>
        <v>1.3794093619949801</v>
      </c>
      <c r="J26" s="69">
        <f>'Basic T2'!CN26</f>
        <v>0.42249004745699553</v>
      </c>
      <c r="K26" s="309">
        <f t="shared" si="12"/>
        <v>9.6396866108711112</v>
      </c>
      <c r="L26" s="97"/>
      <c r="M26" s="97">
        <f t="shared" si="0"/>
        <v>0.21726106869109524</v>
      </c>
      <c r="N26" s="97">
        <f t="shared" si="1"/>
        <v>0.4317881127731189</v>
      </c>
      <c r="O26" s="97">
        <f t="shared" si="2"/>
        <v>1.1642239434131447</v>
      </c>
      <c r="P26" s="97">
        <f t="shared" si="3"/>
        <v>2.7258148328187759</v>
      </c>
      <c r="Q26" s="97">
        <f t="shared" si="4"/>
        <v>3.5566244014055513</v>
      </c>
      <c r="R26" s="97">
        <f t="shared" si="5"/>
        <v>3.0865584885664861</v>
      </c>
      <c r="S26" s="97">
        <f t="shared" si="6"/>
        <v>3.2019673449838879</v>
      </c>
      <c r="T26" s="97">
        <f t="shared" si="7"/>
        <v>3.2751834597522773</v>
      </c>
      <c r="U26" s="97">
        <f t="shared" si="8"/>
        <v>3.1969430262533778</v>
      </c>
      <c r="V26" s="97">
        <f t="shared" si="9"/>
        <v>2.2748093512974639</v>
      </c>
      <c r="W26" s="97"/>
      <c r="X26" s="97">
        <f t="shared" si="10"/>
        <v>0.19273495083033682</v>
      </c>
      <c r="Y26" s="97">
        <f t="shared" si="13"/>
        <v>2.6370347663736591</v>
      </c>
      <c r="Z26" s="97">
        <f t="shared" si="13"/>
        <v>11.550205755853135</v>
      </c>
      <c r="AA26" s="97">
        <f t="shared" si="13"/>
        <v>7.1591214602040747</v>
      </c>
      <c r="AB26" s="97">
        <f t="shared" si="13"/>
        <v>9.6487247964112264</v>
      </c>
      <c r="AC26" s="97">
        <f t="shared" si="13"/>
        <v>26.74222527349691</v>
      </c>
      <c r="AD26" s="97">
        <f t="shared" si="13"/>
        <v>23.377442729744875</v>
      </c>
      <c r="AE26" s="97">
        <f t="shared" si="13"/>
        <v>14.309690944095191</v>
      </c>
      <c r="AF26" s="97">
        <f t="shared" si="13"/>
        <v>4.3828193229905876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9.9336520539930451E-4</v>
      </c>
      <c r="C27" s="69">
        <f>'Basic T2'!O27</f>
        <v>2.2880995188007996E-2</v>
      </c>
      <c r="D27" s="69">
        <f>'Basic T2'!Z27</f>
        <v>8.9036337436277729E-2</v>
      </c>
      <c r="E27" s="69">
        <f>'Basic T2'!AK27</f>
        <v>2.7001951242826356E-2</v>
      </c>
      <c r="F27" s="69">
        <f>'Basic T2'!AV27</f>
        <v>2.396267901457683E-2</v>
      </c>
      <c r="G27" s="69">
        <f>'Basic T2'!BG27</f>
        <v>8.0624258742161989E-2</v>
      </c>
      <c r="H27" s="69">
        <f>'Basic T2'!BR27</f>
        <v>0.10402389171591109</v>
      </c>
      <c r="I27" s="69">
        <f>'Basic T2'!CC27</f>
        <v>8.1078204566515266E-2</v>
      </c>
      <c r="J27" s="69">
        <f>'Basic T2'!CN27</f>
        <v>2.273488054604084E-2</v>
      </c>
      <c r="K27" s="309">
        <f t="shared" si="12"/>
        <v>0.45233656365771741</v>
      </c>
      <c r="L27" s="97"/>
      <c r="M27" s="97">
        <f t="shared" si="0"/>
        <v>1.1616290461940727E-2</v>
      </c>
      <c r="N27" s="97">
        <f t="shared" si="1"/>
        <v>3.8865729265862771E-2</v>
      </c>
      <c r="O27" s="97">
        <f t="shared" si="2"/>
        <v>9.310032081830738E-2</v>
      </c>
      <c r="P27" s="97">
        <f t="shared" si="3"/>
        <v>0.10665196303377267</v>
      </c>
      <c r="Q27" s="97">
        <f t="shared" si="4"/>
        <v>9.1630601931779951E-2</v>
      </c>
      <c r="R27" s="97">
        <f t="shared" si="5"/>
        <v>9.6533885682625831E-2</v>
      </c>
      <c r="S27" s="97">
        <f t="shared" si="6"/>
        <v>0.1478053244583408</v>
      </c>
      <c r="T27" s="97">
        <f t="shared" si="7"/>
        <v>0.1925070264555945</v>
      </c>
      <c r="U27" s="97">
        <f t="shared" si="8"/>
        <v>0.17203273367467203</v>
      </c>
      <c r="V27" s="97">
        <f t="shared" si="9"/>
        <v>0.10674407649123253</v>
      </c>
      <c r="W27" s="97"/>
      <c r="X27" s="97">
        <f t="shared" si="10"/>
        <v>0.21960754120044623</v>
      </c>
      <c r="Y27" s="97">
        <f t="shared" si="13"/>
        <v>5.0584005420623086</v>
      </c>
      <c r="Z27" s="97">
        <f t="shared" si="13"/>
        <v>19.683648104036848</v>
      </c>
      <c r="AA27" s="97">
        <f t="shared" si="13"/>
        <v>5.9694381158315348</v>
      </c>
      <c r="AB27" s="97">
        <f t="shared" si="13"/>
        <v>5.2975330627283457</v>
      </c>
      <c r="AC27" s="97">
        <f t="shared" si="13"/>
        <v>17.823953493879014</v>
      </c>
      <c r="AD27" s="97">
        <f t="shared" si="13"/>
        <v>22.99701153378922</v>
      </c>
      <c r="AE27" s="97">
        <f t="shared" si="13"/>
        <v>17.924309260099314</v>
      </c>
      <c r="AF27" s="97">
        <f t="shared" si="13"/>
        <v>5.0260983463729678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7.1254056038846325E-2</v>
      </c>
      <c r="C28" s="69">
        <f>'Basic T2'!O28</f>
        <v>1.0426250077635206</v>
      </c>
      <c r="D28" s="69">
        <f>'Basic T2'!Z28</f>
        <v>3.5886630160678168</v>
      </c>
      <c r="E28" s="69">
        <f>'Basic T2'!AK28</f>
        <v>1.0878913258313661</v>
      </c>
      <c r="F28" s="69">
        <f>'Basic T2'!AV28</f>
        <v>0.91806453957026712</v>
      </c>
      <c r="G28" s="69">
        <f>'Basic T2'!BG28</f>
        <v>6.6463546840295784</v>
      </c>
      <c r="H28" s="69">
        <f>'Basic T2'!BR28</f>
        <v>5.4480378481019747</v>
      </c>
      <c r="I28" s="69">
        <f>'Basic T2'!CC28</f>
        <v>3.5126984642964811</v>
      </c>
      <c r="J28" s="69">
        <f>'Basic T2'!CN28</f>
        <v>1.2507658792817389</v>
      </c>
      <c r="K28" s="309">
        <f t="shared" si="12"/>
        <v>23.566354820981591</v>
      </c>
      <c r="L28" s="97"/>
      <c r="M28" s="97">
        <f t="shared" si="0"/>
        <v>0.8332361623295691</v>
      </c>
      <c r="N28" s="97">
        <f t="shared" si="1"/>
        <v>1.7710060661519205</v>
      </c>
      <c r="O28" s="97">
        <f t="shared" si="2"/>
        <v>3.7524643053048297</v>
      </c>
      <c r="P28" s="97">
        <f t="shared" si="3"/>
        <v>4.2969392998275815</v>
      </c>
      <c r="Q28" s="97">
        <f t="shared" si="4"/>
        <v>3.5105760220663522</v>
      </c>
      <c r="R28" s="97">
        <f t="shared" si="5"/>
        <v>7.9578833130874518</v>
      </c>
      <c r="S28" s="97">
        <f t="shared" si="6"/>
        <v>7.741000538599013</v>
      </c>
      <c r="T28" s="97">
        <f t="shared" si="7"/>
        <v>8.3403319031576419</v>
      </c>
      <c r="U28" s="97">
        <f t="shared" si="8"/>
        <v>9.4644294683709518</v>
      </c>
      <c r="V28" s="97">
        <f t="shared" si="9"/>
        <v>5.5612766770141393</v>
      </c>
      <c r="W28" s="97"/>
      <c r="X28" s="97">
        <f t="shared" si="10"/>
        <v>0.30235501663332098</v>
      </c>
      <c r="Y28" s="97">
        <f t="shared" si="13"/>
        <v>4.424209919962891</v>
      </c>
      <c r="Z28" s="97">
        <f t="shared" si="13"/>
        <v>15.22790878491212</v>
      </c>
      <c r="AA28" s="97">
        <f t="shared" si="13"/>
        <v>4.6162901903810551</v>
      </c>
      <c r="AB28" s="97">
        <f t="shared" si="13"/>
        <v>3.8956577991981018</v>
      </c>
      <c r="AC28" s="97">
        <f t="shared" si="13"/>
        <v>28.202726872771166</v>
      </c>
      <c r="AD28" s="97">
        <f t="shared" si="13"/>
        <v>23.117863961088624</v>
      </c>
      <c r="AE28" s="97">
        <f t="shared" si="13"/>
        <v>14.905565544523908</v>
      </c>
      <c r="AF28" s="97">
        <f t="shared" si="13"/>
        <v>5.3074219105288076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2.6599223109835209E-2</v>
      </c>
      <c r="C29" s="69">
        <f>'Basic T2'!O29</f>
        <v>0.30249787351041796</v>
      </c>
      <c r="D29" s="69">
        <f>'Basic T2'!Z29</f>
        <v>1.1278285568946906</v>
      </c>
      <c r="E29" s="69">
        <f>'Basic T2'!AK29</f>
        <v>0.39913594779806261</v>
      </c>
      <c r="F29" s="69">
        <f>'Basic T2'!AV29</f>
        <v>0.40849111727074455</v>
      </c>
      <c r="G29" s="69">
        <f>'Basic T2'!BG29</f>
        <v>1.4724428718258045</v>
      </c>
      <c r="H29" s="69">
        <f>'Basic T2'!BR29</f>
        <v>1.4316260081027579</v>
      </c>
      <c r="I29" s="69">
        <f>'Basic T2'!CC29</f>
        <v>0.63645304431702276</v>
      </c>
      <c r="J29" s="69">
        <f>'Basic T2'!CN29</f>
        <v>0.24298150365315205</v>
      </c>
      <c r="K29" s="309">
        <f t="shared" si="12"/>
        <v>6.0480561464824882</v>
      </c>
      <c r="L29" s="97"/>
      <c r="M29" s="97">
        <f t="shared" si="0"/>
        <v>0.3110480415725948</v>
      </c>
      <c r="N29" s="97">
        <f t="shared" si="1"/>
        <v>0.51382382447756836</v>
      </c>
      <c r="O29" s="97">
        <f t="shared" si="2"/>
        <v>1.1793072749661617</v>
      </c>
      <c r="P29" s="97">
        <f t="shared" si="3"/>
        <v>1.5765020819122491</v>
      </c>
      <c r="Q29" s="97">
        <f t="shared" si="4"/>
        <v>1.5620243018960556</v>
      </c>
      <c r="R29" s="97">
        <f t="shared" si="5"/>
        <v>1.7630007900921993</v>
      </c>
      <c r="S29" s="97">
        <f t="shared" si="6"/>
        <v>2.0341667970711153</v>
      </c>
      <c r="T29" s="97">
        <f t="shared" si="7"/>
        <v>1.5111543687374815</v>
      </c>
      <c r="U29" s="97">
        <f t="shared" si="8"/>
        <v>1.8386185148931182</v>
      </c>
      <c r="V29" s="97">
        <f t="shared" si="9"/>
        <v>1.4272429420760162</v>
      </c>
      <c r="W29" s="97"/>
      <c r="X29" s="97">
        <f>IF($K29&gt;0,B29/$K29*100,0)</f>
        <v>0.43979788655409802</v>
      </c>
      <c r="Y29" s="97">
        <f t="shared" si="13"/>
        <v>5.0015718469536496</v>
      </c>
      <c r="Z29" s="97">
        <f t="shared" si="13"/>
        <v>18.647785827031861</v>
      </c>
      <c r="AA29" s="97">
        <f t="shared" si="13"/>
        <v>6.5994087708692586</v>
      </c>
      <c r="AB29" s="97">
        <f t="shared" si="13"/>
        <v>6.7540893698270388</v>
      </c>
      <c r="AC29" s="97">
        <f t="shared" si="13"/>
        <v>24.345720941796614</v>
      </c>
      <c r="AD29" s="97">
        <f t="shared" si="13"/>
        <v>23.670845200988794</v>
      </c>
      <c r="AE29" s="97">
        <f t="shared" si="13"/>
        <v>10.523266135470317</v>
      </c>
      <c r="AF29" s="97">
        <f t="shared" si="13"/>
        <v>4.0175140205083677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1.9322171124466683E-2</v>
      </c>
      <c r="C30" s="69">
        <f>'Basic T2'!O30</f>
        <v>0.10717483836189369</v>
      </c>
      <c r="D30" s="69">
        <f>'Basic T2'!Z30</f>
        <v>0.25218496900291121</v>
      </c>
      <c r="E30" s="69">
        <f>'Basic T2'!AK30</f>
        <v>0.12103882906809924</v>
      </c>
      <c r="F30" s="69">
        <f>'Basic T2'!AV30</f>
        <v>0.26787493957694286</v>
      </c>
      <c r="G30" s="69">
        <f>'Basic T2'!BG30</f>
        <v>1.4804937537233016</v>
      </c>
      <c r="H30" s="69">
        <f>'Basic T2'!BR30</f>
        <v>1.6938079224992144</v>
      </c>
      <c r="I30" s="69">
        <f>'Basic T2'!CC30</f>
        <v>1.2339868295906991</v>
      </c>
      <c r="J30" s="69">
        <f>'Basic T2'!CN30</f>
        <v>0.42870761731516011</v>
      </c>
      <c r="K30" s="309">
        <f t="shared" si="12"/>
        <v>5.6045918702626887</v>
      </c>
      <c r="L30" s="97"/>
      <c r="M30" s="97">
        <f t="shared" si="0"/>
        <v>0.22595109121715773</v>
      </c>
      <c r="N30" s="97">
        <f t="shared" si="1"/>
        <v>0.18204751225458399</v>
      </c>
      <c r="O30" s="97">
        <f t="shared" si="2"/>
        <v>0.26369572464196689</v>
      </c>
      <c r="P30" s="97">
        <f t="shared" si="3"/>
        <v>0.47807762510687468</v>
      </c>
      <c r="Q30" s="97">
        <f t="shared" si="4"/>
        <v>1.0243237803645855</v>
      </c>
      <c r="R30" s="97">
        <f t="shared" si="5"/>
        <v>1.7726403567048084</v>
      </c>
      <c r="S30" s="97">
        <f t="shared" si="6"/>
        <v>2.4066954756780303</v>
      </c>
      <c r="T30" s="97">
        <f t="shared" si="7"/>
        <v>2.9299012788941168</v>
      </c>
      <c r="U30" s="97">
        <f t="shared" si="8"/>
        <v>3.2439908010304297</v>
      </c>
      <c r="V30" s="97">
        <f t="shared" si="9"/>
        <v>1.3225925812050006</v>
      </c>
      <c r="W30" s="97"/>
      <c r="X30" s="97">
        <f t="shared" si="10"/>
        <v>0.34475607808282832</v>
      </c>
      <c r="Y30" s="97">
        <f t="shared" si="13"/>
        <v>1.912268383547264</v>
      </c>
      <c r="Z30" s="97">
        <f t="shared" si="13"/>
        <v>4.4996134391332809</v>
      </c>
      <c r="AA30" s="97">
        <f t="shared" si="13"/>
        <v>2.1596368097794443</v>
      </c>
      <c r="AB30" s="97">
        <f t="shared" si="13"/>
        <v>4.7795619338181616</v>
      </c>
      <c r="AC30" s="97">
        <f t="shared" si="13"/>
        <v>26.415728174224938</v>
      </c>
      <c r="AD30" s="97">
        <f t="shared" si="13"/>
        <v>30.221788877908523</v>
      </c>
      <c r="AE30" s="97">
        <f t="shared" si="13"/>
        <v>22.017425321156555</v>
      </c>
      <c r="AF30" s="97">
        <f t="shared" si="13"/>
        <v>7.6492209823490045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3.1289125139973846E-2</v>
      </c>
      <c r="C31" s="69">
        <f>'Basic T2'!O31</f>
        <v>0.28721295306475814</v>
      </c>
      <c r="D31" s="69">
        <f>'Basic T2'!Z31</f>
        <v>0.73530733546053961</v>
      </c>
      <c r="E31" s="69">
        <f>'Basic T2'!AK31</f>
        <v>0.33001683997726422</v>
      </c>
      <c r="F31" s="69">
        <f>'Basic T2'!AV31</f>
        <v>0.59599201731722307</v>
      </c>
      <c r="G31" s="69">
        <f>'Basic T2'!BG31</f>
        <v>2.5216838622580675</v>
      </c>
      <c r="H31" s="69">
        <f>'Basic T2'!BR31</f>
        <v>3.1516899873236746</v>
      </c>
      <c r="I31" s="69">
        <f>'Basic T2'!CC31</f>
        <v>2.5463536244688485</v>
      </c>
      <c r="J31" s="69">
        <f>'Basic T2'!CN31</f>
        <v>1.1325984877694963</v>
      </c>
      <c r="K31" s="309">
        <f t="shared" si="12"/>
        <v>11.332144232779845</v>
      </c>
      <c r="L31" s="97"/>
      <c r="M31" s="97">
        <f t="shared" si="0"/>
        <v>0.36589117874311489</v>
      </c>
      <c r="N31" s="97">
        <f t="shared" si="1"/>
        <v>0.48786081128648939</v>
      </c>
      <c r="O31" s="97">
        <f t="shared" si="2"/>
        <v>0.76886977612286822</v>
      </c>
      <c r="P31" s="97">
        <f t="shared" si="3"/>
        <v>1.3034963103686246</v>
      </c>
      <c r="Q31" s="97">
        <f t="shared" si="4"/>
        <v>2.2790067529633173</v>
      </c>
      <c r="R31" s="97">
        <f t="shared" si="5"/>
        <v>3.01928905126967</v>
      </c>
      <c r="S31" s="97">
        <f t="shared" si="6"/>
        <v>4.4781689425798241</v>
      </c>
      <c r="T31" s="97">
        <f t="shared" si="7"/>
        <v>6.0459030533758149</v>
      </c>
      <c r="U31" s="97">
        <f t="shared" si="8"/>
        <v>8.5702677703629764</v>
      </c>
      <c r="V31" s="97">
        <f t="shared" si="9"/>
        <v>2.6742018399133087</v>
      </c>
      <c r="W31" s="97"/>
      <c r="X31" s="97">
        <f t="shared" si="10"/>
        <v>0.27610948552406867</v>
      </c>
      <c r="Y31" s="97">
        <f t="shared" si="13"/>
        <v>2.5344978599368129</v>
      </c>
      <c r="Z31" s="97">
        <f t="shared" si="13"/>
        <v>6.488686698264555</v>
      </c>
      <c r="AA31" s="97">
        <f t="shared" si="13"/>
        <v>2.9122188457736304</v>
      </c>
      <c r="AB31" s="97">
        <f t="shared" si="13"/>
        <v>5.2593049035965418</v>
      </c>
      <c r="AC31" s="97">
        <f t="shared" si="13"/>
        <v>22.252486470863449</v>
      </c>
      <c r="AD31" s="97">
        <f t="shared" si="13"/>
        <v>27.811947347148664</v>
      </c>
      <c r="AE31" s="97">
        <f t="shared" si="13"/>
        <v>22.470183684241832</v>
      </c>
      <c r="AF31" s="97">
        <f t="shared" si="13"/>
        <v>9.994564704650454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3.3604905226705938E-4</v>
      </c>
      <c r="C32" s="69">
        <f>'Basic T2'!O32</f>
        <v>5.9482807572228381E-2</v>
      </c>
      <c r="D32" s="69">
        <f>'Basic T2'!Z32</f>
        <v>0.20041287103902256</v>
      </c>
      <c r="E32" s="69">
        <f>'Basic T2'!AK32</f>
        <v>0.14792564758074717</v>
      </c>
      <c r="F32" s="69">
        <f>'Basic T2'!AV32</f>
        <v>0.18176639385421281</v>
      </c>
      <c r="G32" s="69">
        <f>'Basic T2'!BG32</f>
        <v>0.76189048980234464</v>
      </c>
      <c r="H32" s="69">
        <f>'Basic T2'!BR32</f>
        <v>1.1092316514592344</v>
      </c>
      <c r="I32" s="69">
        <f>'Basic T2'!CC32</f>
        <v>1.1868252054474526</v>
      </c>
      <c r="J32" s="69">
        <f>'Basic T2'!CN32</f>
        <v>0.53618911884344123</v>
      </c>
      <c r="K32" s="309">
        <f t="shared" si="12"/>
        <v>4.1840602346509508</v>
      </c>
      <c r="L32" s="97"/>
      <c r="M32" s="97">
        <f t="shared" si="0"/>
        <v>3.9297162608236402E-3</v>
      </c>
      <c r="N32" s="97">
        <f t="shared" si="1"/>
        <v>0.10103768110083272</v>
      </c>
      <c r="O32" s="97">
        <f t="shared" si="2"/>
        <v>0.20956053592393933</v>
      </c>
      <c r="P32" s="97">
        <f t="shared" si="3"/>
        <v>0.58427483834969551</v>
      </c>
      <c r="Q32" s="97">
        <f t="shared" si="4"/>
        <v>0.69505434136553845</v>
      </c>
      <c r="R32" s="97">
        <f t="shared" si="5"/>
        <v>0.9122347366996344</v>
      </c>
      <c r="S32" s="97">
        <f t="shared" si="6"/>
        <v>1.5760835461832285</v>
      </c>
      <c r="T32" s="97">
        <f t="shared" si="7"/>
        <v>2.8179236632676568</v>
      </c>
      <c r="U32" s="97">
        <f t="shared" si="8"/>
        <v>4.0572933600618484</v>
      </c>
      <c r="V32" s="97">
        <f t="shared" si="9"/>
        <v>0.98737020531788156</v>
      </c>
      <c r="W32" s="97"/>
      <c r="X32" s="97">
        <f t="shared" si="10"/>
        <v>8.0316494844891693E-3</v>
      </c>
      <c r="Y32" s="97">
        <f t="shared" si="13"/>
        <v>1.4216527544133373</v>
      </c>
      <c r="Z32" s="97">
        <f t="shared" si="13"/>
        <v>4.789913619772296</v>
      </c>
      <c r="AA32" s="97">
        <f t="shared" si="13"/>
        <v>3.5354569314198137</v>
      </c>
      <c r="AB32" s="97">
        <f t="shared" si="13"/>
        <v>4.3442585350202636</v>
      </c>
      <c r="AC32" s="97">
        <f t="shared" si="13"/>
        <v>18.209357587460836</v>
      </c>
      <c r="AD32" s="97">
        <f t="shared" si="13"/>
        <v>26.510891078310934</v>
      </c>
      <c r="AE32" s="97">
        <f t="shared" si="13"/>
        <v>28.365394829132086</v>
      </c>
      <c r="AF32" s="97">
        <f t="shared" si="13"/>
        <v>12.815043014985946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3.0388326799035574E-2</v>
      </c>
      <c r="C33" s="69">
        <f>'Basic T2'!O33</f>
        <v>1.0511559819001037</v>
      </c>
      <c r="D33" s="69">
        <f>'Basic T2'!Z33</f>
        <v>3.359983540583217</v>
      </c>
      <c r="E33" s="69">
        <f>'Basic T2'!AK33</f>
        <v>1.7072117451778097</v>
      </c>
      <c r="F33" s="69">
        <f>'Basic T2'!AV33</f>
        <v>1.5576604171832427</v>
      </c>
      <c r="G33" s="69">
        <f>'Basic T2'!BG33</f>
        <v>7.3934582369866808</v>
      </c>
      <c r="H33" s="69">
        <f>'Basic T2'!BR33</f>
        <v>10.316798369275643</v>
      </c>
      <c r="I33" s="69">
        <f>'Basic T2'!CC33</f>
        <v>8.3159727775134726</v>
      </c>
      <c r="J33" s="69">
        <f>'Basic T2'!CN33</f>
        <v>3.1533083223614082</v>
      </c>
      <c r="K33" s="309">
        <f t="shared" ref="K33" si="14">SUM(B33:J33)</f>
        <v>36.885937717780614</v>
      </c>
      <c r="L33" s="97"/>
      <c r="M33" s="97">
        <f t="shared" si="0"/>
        <v>0.35535735380229966</v>
      </c>
      <c r="N33" s="97">
        <f t="shared" si="1"/>
        <v>1.7854968052321982</v>
      </c>
      <c r="O33" s="97">
        <f t="shared" si="2"/>
        <v>3.5133469612494821</v>
      </c>
      <c r="P33" s="97">
        <f t="shared" si="3"/>
        <v>6.7431232024722298</v>
      </c>
      <c r="Q33" s="97">
        <f t="shared" si="4"/>
        <v>5.9563190553520222</v>
      </c>
      <c r="R33" s="97">
        <f t="shared" si="5"/>
        <v>8.8524131989979473</v>
      </c>
      <c r="S33" s="97">
        <f t="shared" si="6"/>
        <v>14.658918304138282</v>
      </c>
      <c r="T33" s="97">
        <f t="shared" si="7"/>
        <v>19.744926519326793</v>
      </c>
      <c r="U33" s="97">
        <f t="shared" si="8"/>
        <v>23.860791778358198</v>
      </c>
      <c r="V33" s="97">
        <f t="shared" si="9"/>
        <v>8.7044817366941967</v>
      </c>
      <c r="W33" s="97"/>
      <c r="X33" s="97">
        <f t="shared" ref="X33" si="15">IF($K33&gt;0,B33/$K33*100,0)</f>
        <v>8.2384585235546523E-2</v>
      </c>
      <c r="Y33" s="97">
        <f t="shared" ref="Y33" si="16">IF($K33&gt;0,C33/$K33*100,0)</f>
        <v>2.8497472124543579</v>
      </c>
      <c r="Z33" s="97">
        <f t="shared" ref="Z33" si="17">IF($K33&gt;0,D33/$K33*100,0)</f>
        <v>9.1091178602829981</v>
      </c>
      <c r="AA33" s="97">
        <f t="shared" ref="AA33" si="18">IF($K33&gt;0,E33/$K33*100,0)</f>
        <v>4.6283539224078334</v>
      </c>
      <c r="AB33" s="97">
        <f t="shared" ref="AB33" si="19">IF($K33&gt;0,F33/$K33*100,0)</f>
        <v>4.2229112598441088</v>
      </c>
      <c r="AC33" s="97">
        <f t="shared" ref="AC33" si="20">IF($K33&gt;0,G33/$K33*100,0)</f>
        <v>20.044110830406556</v>
      </c>
      <c r="AD33" s="97">
        <f t="shared" ref="AD33" si="21">IF($K33&gt;0,H33/$K33*100,0)</f>
        <v>27.969462097482484</v>
      </c>
      <c r="AE33" s="97">
        <f t="shared" ref="AE33" si="22">IF($K33&gt;0,I33/$K33*100,0)</f>
        <v>22.545103343014144</v>
      </c>
      <c r="AF33" s="97">
        <f>IF($K33&gt;0,J33/$K33*100,0)</f>
        <v>8.5488088888719709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8.5514838721874007</v>
      </c>
      <c r="C35" s="310">
        <f t="shared" ref="C35:K35" si="24">SUM(C8:C33)</f>
        <v>58.871904940955872</v>
      </c>
      <c r="D35" s="310">
        <f t="shared" si="24"/>
        <v>95.634834180688983</v>
      </c>
      <c r="E35" s="310">
        <f t="shared" si="24"/>
        <v>25.317819264401027</v>
      </c>
      <c r="F35" s="310">
        <f t="shared" si="24"/>
        <v>26.151393212954471</v>
      </c>
      <c r="G35" s="310">
        <f t="shared" si="24"/>
        <v>83.519127166630511</v>
      </c>
      <c r="H35" s="310">
        <f t="shared" si="24"/>
        <v>70.378988102847686</v>
      </c>
      <c r="I35" s="310">
        <f t="shared" si="24"/>
        <v>42.117010510895575</v>
      </c>
      <c r="J35" s="310">
        <f t="shared" si="24"/>
        <v>13.215438748438631</v>
      </c>
      <c r="K35" s="310">
        <f t="shared" si="24"/>
        <v>423.75800000000021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2.0180111932252363</v>
      </c>
      <c r="Y35" s="98">
        <f t="shared" ref="Y35:AG35" si="26">IF($K35&gt;0,C35/$K35*100,0)</f>
        <v>13.892812629131685</v>
      </c>
      <c r="Z35" s="98">
        <f t="shared" si="26"/>
        <v>22.568266364455404</v>
      </c>
      <c r="AA35" s="98">
        <f t="shared" si="26"/>
        <v>5.9745938163765677</v>
      </c>
      <c r="AB35" s="98">
        <f t="shared" si="26"/>
        <v>6.1713037188570974</v>
      </c>
      <c r="AC35" s="98">
        <f t="shared" si="26"/>
        <v>19.709156444628885</v>
      </c>
      <c r="AD35" s="98">
        <f t="shared" si="26"/>
        <v>16.608297212760032</v>
      </c>
      <c r="AE35" s="98">
        <f t="shared" si="26"/>
        <v>9.9389298870807288</v>
      </c>
      <c r="AF35" s="98">
        <f t="shared" si="26"/>
        <v>3.118628733484353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automation\Data\Results\Workbooks\LSIPs\OX_LSIP\[OX_LSIP_MainTables.Main.xlsm]Manager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automation\Data\Results\Workbooks\LSIPs\OX_LSIP\[OX_LSIP_MainTables.Main.xlsm]Manager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automation\Data\Results\Workbooks\LSIPs\OX_LSIP\[OX_LSIP_MainTables.Main.xlsm]Manager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automation\Data\Results\Workbooks\LSIPs\OX_LSIP\[OX_LSIP_MainTables.Main.xlsm]Manager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automation\Data\Results\Workbooks\LSIPs\OX_LSIP\[OX_LSIP_MainTables.Main.xlsm]Manager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automation\Data\Results\Workbooks\LSIPs\OX_LSIP\[OX_LSIP_MainTables.Main.xlsm]Manager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automation\Data\Results\Workbooks\LSIPs\OX_LSIP\[OX_LSIP_MainTables.Main.xlsm]Manager</v>
      </c>
      <c r="Y79" s="91" t="str">
        <f ca="1">CELL("filename")</f>
        <v>M:\IE\Projects\Nuffield via NFER AI and automation\Data\Results\Workbooks\LSIPs\OX_LSIP\[OX_LSIP_MainTables.Main.xlsm]Manager</v>
      </c>
      <c r="AW79" s="91" t="str">
        <f ca="1">CELL("filename")</f>
        <v>M:\IE\Projects\Nuffield via NFER AI and automation\Data\Results\Workbooks\LSIPs\OX_LSIP\[OX_LSIP_MainTables.Main.xlsm]Manager</v>
      </c>
      <c r="BU79" s="91" t="str">
        <f ca="1">CELL("filename")</f>
        <v>M:\IE\Projects\Nuffield via NFER AI and automation\Data\Results\Workbooks\LSIPs\OX_LSIP\[OX_LSIP_MainTables.Main.xlsm]Manager</v>
      </c>
      <c r="CS79" s="91" t="str">
        <f ca="1">CELL("filename")</f>
        <v>M:\IE\Projects\Nuffield via NFER AI and automation\Data\Results\Workbooks\LSIPs\OX_LSIP\[OX_LSIP_MainTables.Main.xlsm]Manager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automation\Data\Results\Workbooks\LSIPs\OX_LSIP\[OX_LSIP_MainTables.Main.xlsm]Manager</v>
      </c>
      <c r="Y96" s="91" t="str">
        <f ca="1">CELL("filename")</f>
        <v>M:\IE\Projects\Nuffield via NFER AI and automation\Data\Results\Workbooks\LSIPs\OX_LSIP\[OX_LSIP_MainTables.Main.xlsm]Manager</v>
      </c>
      <c r="AW96" s="91" t="str">
        <f ca="1">CELL("filename")</f>
        <v>M:\IE\Projects\Nuffield via NFER AI and automation\Data\Results\Workbooks\LSIPs\OX_LSIP\[OX_LSIP_MainTables.Main.xlsm]Manager</v>
      </c>
      <c r="BU96" s="91" t="str">
        <f ca="1">CELL("filename")</f>
        <v>M:\IE\Projects\Nuffield via NFER AI and automation\Data\Results\Workbooks\LSIPs\OX_LSIP\[OX_LSIP_MainTables.Main.xlsm]Manager</v>
      </c>
      <c r="CS96" s="91" t="str">
        <f ca="1">CELL("filename")</f>
        <v>M:\IE\Projects\Nuffield via NFER AI and automation\Data\Results\Workbooks\LSIPs\OX_LSIP\[OX_LSIP_MainTables.Main.xlsm]Manager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351DD08-D953-42E7-960C-9ED09DF90FF6}"/>
</file>

<file path=customXml/itemProps2.xml><?xml version="1.0" encoding="utf-8"?>
<ds:datastoreItem xmlns:ds="http://schemas.openxmlformats.org/officeDocument/2006/customXml" ds:itemID="{3CFB5B2B-F323-4893-9E6E-EF69AF3FF4EB}"/>
</file>

<file path=customXml/itemProps3.xml><?xml version="1.0" encoding="utf-8"?>
<ds:datastoreItem xmlns:ds="http://schemas.openxmlformats.org/officeDocument/2006/customXml" ds:itemID="{F869A70E-3983-487C-9162-E76800EA226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