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SL_LSIP\"/>
    </mc:Choice>
  </mc:AlternateContent>
  <xr:revisionPtr revIDLastSave="0" documentId="13_ncr:1_{1C0D0451-95A7-4AB8-A75F-346FA8EEA91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<sst xmlns="http://schemas.openxmlformats.org/spreadsheetml/2006/main" count="2354" uniqueCount="530">
  <si>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</si>
  <si>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</si>
  <si>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</si>
  <si>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</si>
  <si>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</si>
  <si>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</si>
  <si>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</si>
  <si>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</si>
  <si>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</si>
  <si>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</si>
  <si>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</si>
  <si>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</si>
  <si>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</si>
  <si>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</si>
  <si>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</si>
  <si>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</si>
  <si>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</si>
  <si>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</si>
  <si>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</si>
  <si>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</si>
  <si>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</si>
  <si>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</si>
  <si>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</si>
  <si>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</si>
  <si>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</si>
  <si>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</si>
  <si>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</si>
  <si>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</si>
  <si>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</si>
  <si>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</si>
  <si>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</si>
  <si>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</si>
  <si>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</si>
  <si>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</si>
  <si>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</si>
  <si>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</si>
  <si>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</si>
  <si>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</si>
  <si>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</si>
  <si>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</si>
  <si>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</si>
  <si>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</si>
  <si>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</si>
  <si>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</si>
  <si>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</si>
  <si>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</si>
  <si>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</si>
  <si>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</si>
  <si>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</si>
  <si>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</si>
  <si>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</si>
  <si>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</si>
  <si>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</si>
  <si>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</si>
  <si>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</si>
  <si>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</si>
  <si>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</si>
  <si>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</si>
  <si>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</si>
  <si>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</si>
  <si>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</si>
  <si>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</si>
  <si>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</si>
  <si>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</si>
  <si>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</si>
  <si>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</si>
  <si>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</si>
  <si>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</si>
  <si>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</si>
  <si>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</si>
  <si>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</si>
  <si>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</si>
  <si>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</si>
  <si>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</si>
  <si>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</si>
  <si>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</si>
  <si>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</si>
  <si>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</si>
  <si>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</si>
  <si>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</si>
  <si>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</si>
  <si>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</si>
  <si>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</si>
  <si>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</si>
  <si>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</si>
  <si>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</si>
  <si>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</si>
  <si>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</si>
  <si>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</si>
  <si>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</si>
  <si>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</si>
  <si>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</si>
  <si>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</si>
  <si>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</si>
  <si>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</si>
  <si>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</si>
  <si>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</si>
  <si>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</si>
  <si>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</si>
  <si>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</si>
  <si>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</si>
  <si>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</si>
  <si>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</si>
  <si>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</si>
  <si>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</si>
  <si>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</si>
  <si>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</si>
  <si>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</si>
  <si>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</si>
  <si>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</si>
  <si>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</si>
  <si>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</si>
  <si>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</si>
  <si>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</si>
  <si>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</si>
  <si>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</si>
  <si>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</si>
  <si>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</si>
  <si>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</si>
  <si>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</si>
  <si>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</si>
  <si>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</si>
  <si>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</si>
  <si>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</si>
  <si>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</si>
  <si>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</si>
  <si>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</si>
  <si>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</si>
  <si>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</si>
  <si>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</si>
  <si>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</si>
  <si>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</si>
  <si>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</si>
  <si>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</si>
  <si>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</si>
  <si>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</si>
  <si>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</si>
  <si>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</si>
  <si>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</si>
  <si>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</si>
  <si>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</si>
  <si>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</si>
  <si>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</si>
  <si>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</si>
  <si>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</si>
  <si>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</si>
  <si>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</si>
  <si>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</si>
  <si>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</si>
  <si>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</si>
  <si>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</si>
  <si>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</si>
  <si>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</si>
  <si>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</si>
  <si>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</si>
  <si>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</si>
  <si>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</si>
  <si>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</si>
  <si>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</si>
  <si>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</si>
  <si>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</si>
  <si>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</si>
  <si>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</si>
  <si>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</si>
  <si>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</si>
  <si>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</si>
  <si>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</si>
  <si>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</si>
  <si>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</si>
  <si>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</si>
  <si>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</si>
  <si>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</si>
  <si>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</si>
  <si>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</si>
  <si>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</si>
  <si>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</si>
  <si>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</si>
  <si>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</si>
  <si>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</si>
  <si>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</si>
  <si>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</si>
  <si>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</si>
  <si>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</si>
  <si>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</si>
  <si>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</si>
  <si>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</si>
  <si>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</si>
  <si>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</si>
  <si>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</si>
  <si>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</si>
  <si>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</si>
  <si>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</si>
  <si>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</si>
  <si>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</si>
  <si>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</si>
  <si>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</si>
  <si>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</si>
  <si>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</si>
  <si>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</si>
  <si>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</si>
  <si>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</si>
  <si>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</si>
  <si>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</si>
  <si>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</si>
  <si>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</si>
  <si>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</si>
  <si>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</si>
  <si>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</si>
  <si>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</si>
  <si>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</si>
  <si>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</si>
  <si>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</si>
  <si>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</si>
  <si>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</si>
  <si>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</si>
  <si>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</si>
  <si>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</si>
  <si>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</si>
  <si>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</si>
  <si>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</si>
  <si>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</si>
  <si>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</si>
  <si>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</si>
  <si>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</si>
  <si>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</si>
  <si>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</si>
  <si>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</si>
  <si>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</si>
  <si>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</si>
  <si>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</si>
  <si>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</si>
  <si>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</si>
  <si>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</si>
  <si>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</si>
  <si>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</si>
  <si>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</si>
  <si>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</si>
  <si>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</si>
  <si>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</si>
  <si>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</si>
  <si>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</si>
  <si>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</si>
  <si>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</si>
  <si>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</si>
  <si>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</si>
  <si>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</si>
  <si>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</si>
  <si>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</si>
  <si>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</si>
  <si>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</si>
  <si>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</si>
  <si>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</si>
  <si>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</si>
  <si>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</si>
  <si>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</si>
  <si>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</si>
  <si>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</si>
  <si>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</si>
  <si>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</si>
  <si>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</si>
  <si>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</si>
  <si>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</si>
  <si>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</si>
  <si>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</si>
  <si>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</si>
  <si>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</si>
  <si>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</si>
  <si>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</si>
  <si>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</si>
  <si>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</si>
  <si>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</si>
  <si>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</si>
  <si>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</si>
  <si>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</si>
  <si>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</si>
  <si>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</si>
  <si>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</si>
  <si>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</si>
  <si>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</si>
  <si>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</si>
  <si>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</si>
  <si>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</si>
  <si>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</si>
  <si>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</si>
  <si>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</si>
  <si>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</si>
  <si>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</si>
  <si>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</si>
  <si>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</si>
  <si>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</si>
  <si>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</si>
  <si>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</si>
  <si>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</si>
  <si>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</si>
  <si>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</si>
  <si>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</si>
  <si>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</si>
  <si>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</si>
  <si>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</si>
  <si>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</si>
  <si>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</si>
  <si>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</si>
  <si>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</si>
  <si>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</si>
  <si>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</si>
  <si>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</si>
  <si>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</si>
  <si>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</si>
  <si>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</si>
  <si>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</si>
  <si>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</si>
  <si>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</si>
  <si>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</si>
  <si>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</si>
  <si>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</si>
  <si>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</si>
  <si>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</si>
  <si>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</si>
  <si>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</si>
  <si>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</si>
  <si>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</si>
  <si>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</si>
  <si>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</si>
  <si>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</si>
  <si>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</si>
  <si>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</si>
  <si>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</si>
  <si>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</si>
  <si>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</si>
  <si>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</si>
  <si>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</si>
  <si>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</si>
  <si>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</si>
  <si>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</si>
  <si>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</si>
  <si>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</si>
  <si>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</si>
  <si>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</si>
  <si>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</si>
  <si>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</si>
  <si>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</si>
  <si>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</si>
  <si>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</si>
  <si>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</si>
  <si>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</si>
  <si>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</si>
  <si>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</si>
  <si>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</si>
  <si>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</si>
  <si>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</si>
  <si>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</si>
  <si>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</si>
  <si>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</si>
  <si>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</si>
  <si>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</si>
  <si>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</si>
  <si>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</si>
  <si>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</si>
  <si>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</si>
  <si>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</si>
  <si>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</si>
  <si>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</si>
  <si>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</si>
  <si>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</si>
  <si>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</si>
  <si>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</si>
  <si>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</si>
  <si>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</si>
  <si>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</si>
  <si>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</si>
  <si>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</si>
  <si>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</si>
  <si>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</si>
  <si>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</si>
  <si>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</si>
  <si>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</si>
  <si>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</si>
  <si>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</si>
  <si>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</si>
  <si>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</si>
  <si>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</si>
  <si>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</si>
  <si>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</si>
  <si>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</si>
  <si>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</si>
  <si>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</si>
  <si>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</si>
  <si>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</si>
  <si>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</si>
  <si>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</si>
  <si>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</si>
  <si>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</si>
  <si>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</si>
  <si>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</si>
  <si>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</si>
  <si>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</si>
  <si>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</si>
  <si>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</si>
  <si>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</si>
  <si>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</si>
  <si>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</si>
  <si>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</si>
  <si>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</si>
  <si>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</si>
  <si>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</si>
  <si>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</si>
  <si>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</si>
  <si>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</si>
  <si>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</si>
  <si>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</si>
  <si>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</si>
  <si>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</si>
  <si>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</si>
  <si>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</si>
  <si>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</si>
  <si>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</si>
  <si>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</si>
  <si>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</si>
  <si>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</si>
  <si>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</si>
  <si>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</si>
  <si>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</si>
  <si>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</si>
  <si>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</si>
  <si>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</si>
  <si>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</si>
  <si>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</si>
  <si>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</si>
  <si>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</si>
  <si>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</si>
  <si>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</si>
  <si>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</si>
  <si>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</si>
  <si>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</si>
  <si>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</si>
  <si>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</si>
  <si>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</si>
  <si>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</si>
  <si>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</si>
  <si>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</si>
  <si>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</si>
  <si>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</si>
  <si>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</si>
  <si>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</si>
  <si>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</si>
  <si>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</si>
  <si>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</si>
  <si>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</si>
  <si>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</si>
  <si>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</si>
  <si>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</si>
  <si>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</si>
  <si>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</si>
  <si>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</si>
  <si>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</si>
  <si>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</si>
  <si>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</si>
  <si>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</si>
  <si>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</si>
  <si>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</si>
  <si>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</si>
  <si>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</si>
  <si>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</si>
  <si>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</si>
  <si>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</si>
  <si>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</si>
  <si>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</si>
  <si>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</si>
  <si>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</si>
  <si>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</si>
  <si>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</si>
  <si>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</si>
  <si>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</si>
  <si>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</si>
  <si>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</si>
  <si>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</si>
  <si>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</si>
  <si>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</si>
  <si>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</si>
  <si>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</si>
  <si>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</si>
  <si>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</si>
  <si>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</si>
  <si>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</si>
  <si>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</si>
  <si>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</si>
  <si>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</si>
  <si>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</si>
  <si>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</si>
  <si>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</si>
  <si>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</si>
  <si>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</si>
  <si>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</si>
  <si>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</si>
  <si>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</si>
  <si>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</si>
  <si>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</si>
  <si>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</si>
  <si>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</si>
  <si>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</si>
  <si>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</si>
  <si>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</si>
  <si>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</si>
  <si>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</si>
  <si>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</si>
  <si>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</si>
  <si>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</si>
  <si>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</si>
  <si>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</si>
  <si>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</si>
  <si>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</si>
  <si>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</si>
  <si>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</si>
  <si>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</si>
  <si>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</si>
  <si>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</si>
  <si>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</si>
  <si>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</si>
  <si>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</si>
  <si>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</si>
  <si>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</si>
  <si>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</si>
  <si>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</si>
  <si>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</si>
  <si>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automation/Data/Results/Workbooks/LSIPs/SL_LSIP/SL_LSIP_Database.Main.xlsx</t>
  </si>
  <si>
    <t>LSIP</t>
  </si>
  <si>
    <t>26. Solent</t>
  </si>
  <si>
    <t>LSIP name</t>
  </si>
  <si>
    <t>Solent</t>
  </si>
  <si>
    <t>09 03 2023 10:31:32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</si>
</sst>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-0.16268731174400308</c:v>
                </c:pt>
                <c:pt idx="2">
                  <c:v>0.72489577268808336</c:v>
                </c:pt>
                <c:pt idx="3">
                  <c:v>-1.6422028862971838</c:v>
                </c:pt>
                <c:pt idx="4">
                  <c:v>-3.6865641379313363E-2</c:v>
                </c:pt>
                <c:pt idx="5">
                  <c:v>-0.2503019603253831</c:v>
                </c:pt>
                <c:pt idx="7">
                  <c:v>-2.4016287353185173</c:v>
                </c:pt>
                <c:pt idx="8">
                  <c:v>-1.7289012851962826</c:v>
                </c:pt>
                <c:pt idx="9">
                  <c:v>-0.73937292874673988</c:v>
                </c:pt>
                <c:pt idx="10">
                  <c:v>0.71466606195540461</c:v>
                </c:pt>
                <c:pt idx="11">
                  <c:v>0.72843595611877809</c:v>
                </c:pt>
                <c:pt idx="12">
                  <c:v>-2.0180807652771082</c:v>
                </c:pt>
                <c:pt idx="13">
                  <c:v>-5.3360930563791431</c:v>
                </c:pt>
                <c:pt idx="14">
                  <c:v>-11.206080998995184</c:v>
                </c:pt>
                <c:pt idx="15">
                  <c:v>-1.5850305360972317</c:v>
                </c:pt>
                <c:pt idx="17">
                  <c:v>9.8066430693521944E-2</c:v>
                </c:pt>
                <c:pt idx="18">
                  <c:v>-1.0241869115031221</c:v>
                </c:pt>
                <c:pt idx="19">
                  <c:v>0.98557759346391549</c:v>
                </c:pt>
                <c:pt idx="20">
                  <c:v>0.36971698139365294</c:v>
                </c:pt>
                <c:pt idx="22">
                  <c:v>1.7318414337435861</c:v>
                </c:pt>
                <c:pt idx="24">
                  <c:v>0.61227957101936958</c:v>
                </c:pt>
                <c:pt idx="25">
                  <c:v>1.5907500589953161</c:v>
                </c:pt>
                <c:pt idx="26">
                  <c:v>2.741240949529522</c:v>
                </c:pt>
                <c:pt idx="27">
                  <c:v>0.92017746706991588</c:v>
                </c:pt>
                <c:pt idx="29">
                  <c:v>0.40137134967717092</c:v>
                </c:pt>
                <c:pt idx="30">
                  <c:v>25.355649834162787</c:v>
                </c:pt>
                <c:pt idx="31">
                  <c:v>3.4739510379093064</c:v>
                </c:pt>
                <c:pt idx="32">
                  <c:v>-1.9992059597743084</c:v>
                </c:pt>
                <c:pt idx="33">
                  <c:v>4.8380021152874653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0.34362518517634388</c:v>
                </c:pt>
                <c:pt idx="2">
                  <c:v>0.34215402966066844</c:v>
                </c:pt>
                <c:pt idx="3">
                  <c:v>0.13562453718953815</c:v>
                </c:pt>
                <c:pt idx="4">
                  <c:v>0.23531688440783238</c:v>
                </c:pt>
                <c:pt idx="5">
                  <c:v>0.25333412937491584</c:v>
                </c:pt>
                <c:pt idx="7">
                  <c:v>-0.49340989401992497</c:v>
                </c:pt>
                <c:pt idx="8">
                  <c:v>0.90384279879944796</c:v>
                </c:pt>
                <c:pt idx="9">
                  <c:v>0.79877102197312144</c:v>
                </c:pt>
                <c:pt idx="10">
                  <c:v>0.75847406609232948</c:v>
                </c:pt>
                <c:pt idx="11">
                  <c:v>0.65699759703763405</c:v>
                </c:pt>
                <c:pt idx="12">
                  <c:v>-0.7023479651384279</c:v>
                </c:pt>
                <c:pt idx="13">
                  <c:v>1.2401773743372591</c:v>
                </c:pt>
                <c:pt idx="14">
                  <c:v>-0.51634574653125487</c:v>
                </c:pt>
                <c:pt idx="15">
                  <c:v>0.58227014701650592</c:v>
                </c:pt>
                <c:pt idx="17">
                  <c:v>1.2248954949231949</c:v>
                </c:pt>
                <c:pt idx="18">
                  <c:v>0.1163509839611665</c:v>
                </c:pt>
                <c:pt idx="19">
                  <c:v>0.14529413069765962</c:v>
                </c:pt>
                <c:pt idx="20">
                  <c:v>0.45121283002429458</c:v>
                </c:pt>
                <c:pt idx="22">
                  <c:v>0.95628424210913998</c:v>
                </c:pt>
                <c:pt idx="24">
                  <c:v>-1.4187785680391474</c:v>
                </c:pt>
                <c:pt idx="25">
                  <c:v>-1.7604525597683551</c:v>
                </c:pt>
                <c:pt idx="26">
                  <c:v>1.6324012842273028</c:v>
                </c:pt>
                <c:pt idx="27">
                  <c:v>-1.345714122717967</c:v>
                </c:pt>
                <c:pt idx="29">
                  <c:v>1.391438537768197</c:v>
                </c:pt>
                <c:pt idx="30">
                  <c:v>-0.13777794148682743</c:v>
                </c:pt>
                <c:pt idx="31">
                  <c:v>-1.4853067170581991</c:v>
                </c:pt>
                <c:pt idx="32">
                  <c:v>0.39186532904229576</c:v>
                </c:pt>
                <c:pt idx="33">
                  <c:v>0.43486907076044634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3.7550000000000003</c:v>
                </c:pt>
                <c:pt idx="1">
                  <c:v>4.2330000000000076</c:v>
                </c:pt>
                <c:pt idx="2">
                  <c:v>4.6680000000000081</c:v>
                </c:pt>
                <c:pt idx="3">
                  <c:v>3.2020000000000026</c:v>
                </c:pt>
                <c:pt idx="4">
                  <c:v>6.0590000000000135</c:v>
                </c:pt>
                <c:pt idx="5">
                  <c:v>4.3209999999999944</c:v>
                </c:pt>
                <c:pt idx="6">
                  <c:v>4.0850000000000053</c:v>
                </c:pt>
                <c:pt idx="7">
                  <c:v>4.5319999999999876</c:v>
                </c:pt>
                <c:pt idx="8">
                  <c:v>3.9440000000000004</c:v>
                </c:pt>
                <c:pt idx="9">
                  <c:v>4.8770000000000069</c:v>
                </c:pt>
                <c:pt idx="10">
                  <c:v>3.9059999999999997</c:v>
                </c:pt>
                <c:pt idx="11">
                  <c:v>3.9360000000000044</c:v>
                </c:pt>
                <c:pt idx="12">
                  <c:v>3.9629999999999983</c:v>
                </c:pt>
                <c:pt idx="13">
                  <c:v>4.0050000000000008</c:v>
                </c:pt>
                <c:pt idx="14">
                  <c:v>4.0320000000000107</c:v>
                </c:pt>
                <c:pt idx="15">
                  <c:v>4.0389999999999979</c:v>
                </c:pt>
                <c:pt idx="16">
                  <c:v>4.0489999999999986</c:v>
                </c:pt>
                <c:pt idx="17">
                  <c:v>4.0590000000000046</c:v>
                </c:pt>
                <c:pt idx="18">
                  <c:v>4.0670000000000144</c:v>
                </c:pt>
                <c:pt idx="19">
                  <c:v>4.0739999999999919</c:v>
                </c:pt>
                <c:pt idx="20">
                  <c:v>4.0869999999999997</c:v>
                </c:pt>
                <c:pt idx="21">
                  <c:v>4.0989999999999966</c:v>
                </c:pt>
                <c:pt idx="22">
                  <c:v>4.1109999999999998</c:v>
                </c:pt>
                <c:pt idx="23">
                  <c:v>4.1219999999999954</c:v>
                </c:pt>
                <c:pt idx="24" formatCode="#,##0.00">
                  <c:v>4.1319999999999979</c:v>
                </c:pt>
                <c:pt idx="25">
                  <c:v>4.1420000000000021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0.40000000000000124</c:v>
                </c:pt>
                <c:pt idx="1">
                  <c:v>0.28600000000000031</c:v>
                </c:pt>
                <c:pt idx="2">
                  <c:v>0.55500000000000005</c:v>
                </c:pt>
                <c:pt idx="3">
                  <c:v>0.57699999999999951</c:v>
                </c:pt>
                <c:pt idx="4">
                  <c:v>0.29099999999999959</c:v>
                </c:pt>
                <c:pt idx="5">
                  <c:v>0.47799999999999954</c:v>
                </c:pt>
                <c:pt idx="6">
                  <c:v>0.42899999999999994</c:v>
                </c:pt>
                <c:pt idx="7">
                  <c:v>0.65800000000000136</c:v>
                </c:pt>
                <c:pt idx="8">
                  <c:v>0.41700000000000015</c:v>
                </c:pt>
                <c:pt idx="9">
                  <c:v>0.6689999999999976</c:v>
                </c:pt>
                <c:pt idx="10">
                  <c:v>0.5670000000000005</c:v>
                </c:pt>
                <c:pt idx="11">
                  <c:v>0.55300000000000049</c:v>
                </c:pt>
                <c:pt idx="12">
                  <c:v>0.54900000000000027</c:v>
                </c:pt>
                <c:pt idx="13">
                  <c:v>0.53500000000000036</c:v>
                </c:pt>
                <c:pt idx="14">
                  <c:v>0.51799999999999791</c:v>
                </c:pt>
                <c:pt idx="15">
                  <c:v>0.50700000000000012</c:v>
                </c:pt>
                <c:pt idx="16">
                  <c:v>0.50000000000000011</c:v>
                </c:pt>
                <c:pt idx="17">
                  <c:v>0.49299999999999955</c:v>
                </c:pt>
                <c:pt idx="18">
                  <c:v>0.48599999999999943</c:v>
                </c:pt>
                <c:pt idx="19">
                  <c:v>0.47999999999999909</c:v>
                </c:pt>
                <c:pt idx="20">
                  <c:v>0.47600000000000087</c:v>
                </c:pt>
                <c:pt idx="21">
                  <c:v>0.46999999999999975</c:v>
                </c:pt>
                <c:pt idx="22">
                  <c:v>0.46499999999999941</c:v>
                </c:pt>
                <c:pt idx="23">
                  <c:v>0.46100000000000074</c:v>
                </c:pt>
                <c:pt idx="24" formatCode="#,##0.00">
                  <c:v>0.45700000000000024</c:v>
                </c:pt>
                <c:pt idx="25">
                  <c:v>0.45300000000000057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3.6910000000000114</c:v>
                </c:pt>
                <c:pt idx="1">
                  <c:v>3.4239999999999853</c:v>
                </c:pt>
                <c:pt idx="2">
                  <c:v>2.080999999999996</c:v>
                </c:pt>
                <c:pt idx="3">
                  <c:v>1.4960000000000004</c:v>
                </c:pt>
                <c:pt idx="4">
                  <c:v>1.3520000000000005</c:v>
                </c:pt>
                <c:pt idx="5">
                  <c:v>1.3100000000000023</c:v>
                </c:pt>
                <c:pt idx="6">
                  <c:v>2.2270000000000012</c:v>
                </c:pt>
                <c:pt idx="7">
                  <c:v>3.2310000000000016</c:v>
                </c:pt>
                <c:pt idx="8">
                  <c:v>3.5469999999999988</c:v>
                </c:pt>
                <c:pt idx="9">
                  <c:v>3.3129999999999948</c:v>
                </c:pt>
                <c:pt idx="10">
                  <c:v>4.0550000000000006</c:v>
                </c:pt>
                <c:pt idx="11">
                  <c:v>4.0300000000000109</c:v>
                </c:pt>
                <c:pt idx="12">
                  <c:v>3.9630000000000001</c:v>
                </c:pt>
                <c:pt idx="13">
                  <c:v>3.9470000000000023</c:v>
                </c:pt>
                <c:pt idx="14">
                  <c:v>3.9459999999999975</c:v>
                </c:pt>
                <c:pt idx="15">
                  <c:v>3.9440000000000066</c:v>
                </c:pt>
                <c:pt idx="16">
                  <c:v>3.9399999999999964</c:v>
                </c:pt>
                <c:pt idx="17">
                  <c:v>3.9400000000000035</c:v>
                </c:pt>
                <c:pt idx="18">
                  <c:v>3.9390000000000058</c:v>
                </c:pt>
                <c:pt idx="19">
                  <c:v>3.9400000000000039</c:v>
                </c:pt>
                <c:pt idx="20">
                  <c:v>3.9440000000000031</c:v>
                </c:pt>
                <c:pt idx="21">
                  <c:v>3.9480000000000004</c:v>
                </c:pt>
                <c:pt idx="22">
                  <c:v>3.9530000000000007</c:v>
                </c:pt>
                <c:pt idx="23">
                  <c:v>3.9590000000000036</c:v>
                </c:pt>
                <c:pt idx="24" formatCode="#,##0.00">
                  <c:v>3.9649999999999976</c:v>
                </c:pt>
                <c:pt idx="25">
                  <c:v>3.9719999999999991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3.774</c:v>
                </c:pt>
                <c:pt idx="1">
                  <c:v>3.5529999999999968</c:v>
                </c:pt>
                <c:pt idx="2">
                  <c:v>3.1319999999999952</c:v>
                </c:pt>
                <c:pt idx="3">
                  <c:v>2.9390000000000067</c:v>
                </c:pt>
                <c:pt idx="4">
                  <c:v>3.6509999999999985</c:v>
                </c:pt>
                <c:pt idx="5">
                  <c:v>3.2130000000000019</c:v>
                </c:pt>
                <c:pt idx="6">
                  <c:v>2.7529999999999903</c:v>
                </c:pt>
                <c:pt idx="7">
                  <c:v>3.2100000000000115</c:v>
                </c:pt>
                <c:pt idx="8">
                  <c:v>3.3349999999999977</c:v>
                </c:pt>
                <c:pt idx="9">
                  <c:v>3.596000000000005</c:v>
                </c:pt>
                <c:pt idx="10">
                  <c:v>3.2779999999999863</c:v>
                </c:pt>
                <c:pt idx="11">
                  <c:v>3.2190000000000123</c:v>
                </c:pt>
                <c:pt idx="12">
                  <c:v>3.2039999999999988</c:v>
                </c:pt>
                <c:pt idx="13">
                  <c:v>3.28</c:v>
                </c:pt>
                <c:pt idx="14">
                  <c:v>3.4549999999999921</c:v>
                </c:pt>
                <c:pt idx="15">
                  <c:v>3.5550000000000055</c:v>
                </c:pt>
                <c:pt idx="16">
                  <c:v>3.6319999999999921</c:v>
                </c:pt>
                <c:pt idx="17">
                  <c:v>3.6929999999999925</c:v>
                </c:pt>
                <c:pt idx="18">
                  <c:v>3.7440000000000122</c:v>
                </c:pt>
                <c:pt idx="19">
                  <c:v>3.7909999999999995</c:v>
                </c:pt>
                <c:pt idx="20">
                  <c:v>3.8349999999999898</c:v>
                </c:pt>
                <c:pt idx="21">
                  <c:v>3.8759999999999968</c:v>
                </c:pt>
                <c:pt idx="22">
                  <c:v>3.9160000000000039</c:v>
                </c:pt>
                <c:pt idx="23">
                  <c:v>3.9549999999999983</c:v>
                </c:pt>
                <c:pt idx="24" formatCode="#,##0.00">
                  <c:v>3.9940000000000024</c:v>
                </c:pt>
                <c:pt idx="25">
                  <c:v>4.0329999999999941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2.2770000000000032</c:v>
                </c:pt>
                <c:pt idx="1">
                  <c:v>2.261999999999996</c:v>
                </c:pt>
                <c:pt idx="2">
                  <c:v>1.8169999999999984</c:v>
                </c:pt>
                <c:pt idx="3">
                  <c:v>1.1630000000000016</c:v>
                </c:pt>
                <c:pt idx="4">
                  <c:v>1.5860000000000041</c:v>
                </c:pt>
                <c:pt idx="5">
                  <c:v>1.6300000000000017</c:v>
                </c:pt>
                <c:pt idx="6">
                  <c:v>1.5020000000000036</c:v>
                </c:pt>
                <c:pt idx="7">
                  <c:v>2.0039999999999991</c:v>
                </c:pt>
                <c:pt idx="8">
                  <c:v>1.7739999999999982</c:v>
                </c:pt>
                <c:pt idx="9">
                  <c:v>1.8749999999999987</c:v>
                </c:pt>
                <c:pt idx="10">
                  <c:v>1.8660000000000048</c:v>
                </c:pt>
                <c:pt idx="11">
                  <c:v>1.9219999999999982</c:v>
                </c:pt>
                <c:pt idx="12">
                  <c:v>1.9870000000000008</c:v>
                </c:pt>
                <c:pt idx="13">
                  <c:v>2.0259999999999994</c:v>
                </c:pt>
                <c:pt idx="14">
                  <c:v>2.0619999999999994</c:v>
                </c:pt>
                <c:pt idx="15">
                  <c:v>2.095000000000006</c:v>
                </c:pt>
                <c:pt idx="16">
                  <c:v>2.1219999999999981</c:v>
                </c:pt>
                <c:pt idx="17">
                  <c:v>2.1489999999999938</c:v>
                </c:pt>
                <c:pt idx="18">
                  <c:v>2.1769999999999929</c:v>
                </c:pt>
                <c:pt idx="19">
                  <c:v>2.203999999999998</c:v>
                </c:pt>
                <c:pt idx="20">
                  <c:v>2.2339999999999991</c:v>
                </c:pt>
                <c:pt idx="21">
                  <c:v>2.264000000000006</c:v>
                </c:pt>
                <c:pt idx="22">
                  <c:v>2.2940000000000031</c:v>
                </c:pt>
                <c:pt idx="23">
                  <c:v>2.3229999999999933</c:v>
                </c:pt>
                <c:pt idx="24" formatCode="#,##0.00">
                  <c:v>2.3510000000000035</c:v>
                </c:pt>
                <c:pt idx="25">
                  <c:v>2.3789999999999951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10.781000000000008</c:v>
                </c:pt>
                <c:pt idx="1">
                  <c:v>10.829999999999986</c:v>
                </c:pt>
                <c:pt idx="2">
                  <c:v>10.309000000000026</c:v>
                </c:pt>
                <c:pt idx="3">
                  <c:v>10.458999999999982</c:v>
                </c:pt>
                <c:pt idx="4">
                  <c:v>9.769999999999996</c:v>
                </c:pt>
                <c:pt idx="5">
                  <c:v>10.206000000000019</c:v>
                </c:pt>
                <c:pt idx="6">
                  <c:v>10.725000000000014</c:v>
                </c:pt>
                <c:pt idx="7">
                  <c:v>10.472999999999999</c:v>
                </c:pt>
                <c:pt idx="8">
                  <c:v>9.569999999999979</c:v>
                </c:pt>
                <c:pt idx="9">
                  <c:v>11.393000000000006</c:v>
                </c:pt>
                <c:pt idx="10">
                  <c:v>11.044000000000008</c:v>
                </c:pt>
                <c:pt idx="11">
                  <c:v>11.202</c:v>
                </c:pt>
                <c:pt idx="12">
                  <c:v>11.011999999999997</c:v>
                </c:pt>
                <c:pt idx="13">
                  <c:v>10.950000000000003</c:v>
                </c:pt>
                <c:pt idx="14">
                  <c:v>10.827000000000012</c:v>
                </c:pt>
                <c:pt idx="15">
                  <c:v>10.651999999999997</c:v>
                </c:pt>
                <c:pt idx="16">
                  <c:v>10.402999999999981</c:v>
                </c:pt>
                <c:pt idx="17">
                  <c:v>10.158999999999979</c:v>
                </c:pt>
                <c:pt idx="18">
                  <c:v>9.9219999999999846</c:v>
                </c:pt>
                <c:pt idx="19">
                  <c:v>9.6930000000000085</c:v>
                </c:pt>
                <c:pt idx="20">
                  <c:v>9.4789999999999868</c:v>
                </c:pt>
                <c:pt idx="21">
                  <c:v>9.2660000000000036</c:v>
                </c:pt>
                <c:pt idx="22">
                  <c:v>9.0580000000000052</c:v>
                </c:pt>
                <c:pt idx="23">
                  <c:v>8.8540000000000347</c:v>
                </c:pt>
                <c:pt idx="24" formatCode="#,##0.00">
                  <c:v>8.6549999999999763</c:v>
                </c:pt>
                <c:pt idx="25">
                  <c:v>8.4610000000000039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32.664000000000009</c:v>
                </c:pt>
                <c:pt idx="1">
                  <c:v>34.168000000000056</c:v>
                </c:pt>
                <c:pt idx="2">
                  <c:v>41.585000000000015</c:v>
                </c:pt>
                <c:pt idx="3">
                  <c:v>33.008000000000031</c:v>
                </c:pt>
                <c:pt idx="4">
                  <c:v>31.43300000000006</c:v>
                </c:pt>
                <c:pt idx="5">
                  <c:v>32.719000000000023</c:v>
                </c:pt>
                <c:pt idx="6">
                  <c:v>33.013000000000019</c:v>
                </c:pt>
                <c:pt idx="7">
                  <c:v>31.639999999999901</c:v>
                </c:pt>
                <c:pt idx="8">
                  <c:v>34.339000000000027</c:v>
                </c:pt>
                <c:pt idx="9">
                  <c:v>33.572000000000003</c:v>
                </c:pt>
                <c:pt idx="10">
                  <c:v>33.733000000000011</c:v>
                </c:pt>
                <c:pt idx="11">
                  <c:v>33.030000000000065</c:v>
                </c:pt>
                <c:pt idx="12">
                  <c:v>32.4020000000001</c:v>
                </c:pt>
                <c:pt idx="13">
                  <c:v>31.685000000000006</c:v>
                </c:pt>
                <c:pt idx="14">
                  <c:v>31.175000000000082</c:v>
                </c:pt>
                <c:pt idx="15">
                  <c:v>30.665000000000003</c:v>
                </c:pt>
                <c:pt idx="16">
                  <c:v>30.271000000000026</c:v>
                </c:pt>
                <c:pt idx="17">
                  <c:v>29.875999999999905</c:v>
                </c:pt>
                <c:pt idx="18">
                  <c:v>29.500999999999969</c:v>
                </c:pt>
                <c:pt idx="19">
                  <c:v>29.142999999999933</c:v>
                </c:pt>
                <c:pt idx="20">
                  <c:v>28.821000000000033</c:v>
                </c:pt>
                <c:pt idx="21">
                  <c:v>28.481999999999957</c:v>
                </c:pt>
                <c:pt idx="22">
                  <c:v>28.151000000000035</c:v>
                </c:pt>
                <c:pt idx="23">
                  <c:v>27.828999999999979</c:v>
                </c:pt>
                <c:pt idx="24" formatCode="#,##0.00">
                  <c:v>27.515999999999963</c:v>
                </c:pt>
                <c:pt idx="25">
                  <c:v>27.224999999999977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44.634000000000043</c:v>
                </c:pt>
                <c:pt idx="1">
                  <c:v>39.575000000000031</c:v>
                </c:pt>
                <c:pt idx="2">
                  <c:v>36.793000000000035</c:v>
                </c:pt>
                <c:pt idx="3">
                  <c:v>39.596999999999973</c:v>
                </c:pt>
                <c:pt idx="4">
                  <c:v>39.470000000000056</c:v>
                </c:pt>
                <c:pt idx="5">
                  <c:v>38.006000000000178</c:v>
                </c:pt>
                <c:pt idx="6">
                  <c:v>43.212000000000032</c:v>
                </c:pt>
                <c:pt idx="7">
                  <c:v>46.296999999999947</c:v>
                </c:pt>
                <c:pt idx="8">
                  <c:v>39.874999999999979</c:v>
                </c:pt>
                <c:pt idx="9">
                  <c:v>40.20999999999998</c:v>
                </c:pt>
                <c:pt idx="10">
                  <c:v>41.41299999999999</c:v>
                </c:pt>
                <c:pt idx="11">
                  <c:v>40.996999999999929</c:v>
                </c:pt>
                <c:pt idx="12">
                  <c:v>41.548999999999999</c:v>
                </c:pt>
                <c:pt idx="13">
                  <c:v>42.815999999999946</c:v>
                </c:pt>
                <c:pt idx="14">
                  <c:v>43.786000000000051</c:v>
                </c:pt>
                <c:pt idx="15">
                  <c:v>44.202999999999953</c:v>
                </c:pt>
                <c:pt idx="16">
                  <c:v>44.573000000000143</c:v>
                </c:pt>
                <c:pt idx="17">
                  <c:v>44.845000000000084</c:v>
                </c:pt>
                <c:pt idx="18">
                  <c:v>45.169000000000189</c:v>
                </c:pt>
                <c:pt idx="19">
                  <c:v>45.471000000000103</c:v>
                </c:pt>
                <c:pt idx="20">
                  <c:v>45.829000000000043</c:v>
                </c:pt>
                <c:pt idx="21">
                  <c:v>46.196999999999946</c:v>
                </c:pt>
                <c:pt idx="22">
                  <c:v>46.57800000000001</c:v>
                </c:pt>
                <c:pt idx="23">
                  <c:v>46.968000000000039</c:v>
                </c:pt>
                <c:pt idx="24" formatCode="#,##0.00">
                  <c:v>47.365000000000016</c:v>
                </c:pt>
                <c:pt idx="25">
                  <c:v>47.768000000000065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87.13799999999965</c:v>
                </c:pt>
                <c:pt idx="1">
                  <c:v>86.290000000000035</c:v>
                </c:pt>
                <c:pt idx="2">
                  <c:v>87.567999999999842</c:v>
                </c:pt>
                <c:pt idx="3">
                  <c:v>88.096000000000018</c:v>
                </c:pt>
                <c:pt idx="4">
                  <c:v>86.846000000000217</c:v>
                </c:pt>
                <c:pt idx="5">
                  <c:v>85.236999999999881</c:v>
                </c:pt>
                <c:pt idx="6">
                  <c:v>87.789000000000257</c:v>
                </c:pt>
                <c:pt idx="7">
                  <c:v>85.351000000000141</c:v>
                </c:pt>
                <c:pt idx="8">
                  <c:v>84.458000000000098</c:v>
                </c:pt>
                <c:pt idx="9">
                  <c:v>86.659000000000162</c:v>
                </c:pt>
                <c:pt idx="10">
                  <c:v>89.521000000000129</c:v>
                </c:pt>
                <c:pt idx="11">
                  <c:v>89.65900000000012</c:v>
                </c:pt>
                <c:pt idx="12">
                  <c:v>89.672999999999973</c:v>
                </c:pt>
                <c:pt idx="13">
                  <c:v>89.735000000000014</c:v>
                </c:pt>
                <c:pt idx="14">
                  <c:v>89.898000000000081</c:v>
                </c:pt>
                <c:pt idx="15">
                  <c:v>90.132000000000104</c:v>
                </c:pt>
                <c:pt idx="16">
                  <c:v>90.28100000000002</c:v>
                </c:pt>
                <c:pt idx="17">
                  <c:v>90.400999999999982</c:v>
                </c:pt>
                <c:pt idx="18">
                  <c:v>90.507000000000076</c:v>
                </c:pt>
                <c:pt idx="19">
                  <c:v>90.607999999999947</c:v>
                </c:pt>
                <c:pt idx="20">
                  <c:v>90.727999999999767</c:v>
                </c:pt>
                <c:pt idx="21">
                  <c:v>90.854999999999819</c:v>
                </c:pt>
                <c:pt idx="22">
                  <c:v>90.977999999999923</c:v>
                </c:pt>
                <c:pt idx="23">
                  <c:v>91.152999999999764</c:v>
                </c:pt>
                <c:pt idx="24" formatCode="#,##0.00">
                  <c:v>91.321999999999562</c:v>
                </c:pt>
                <c:pt idx="25">
                  <c:v>91.492000000000047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25.463999999999995</c:v>
                </c:pt>
                <c:pt idx="1">
                  <c:v>27.520000000000071</c:v>
                </c:pt>
                <c:pt idx="2">
                  <c:v>28.43700000000009</c:v>
                </c:pt>
                <c:pt idx="3">
                  <c:v>26.294999999999913</c:v>
                </c:pt>
                <c:pt idx="4">
                  <c:v>27.906999999999883</c:v>
                </c:pt>
                <c:pt idx="5">
                  <c:v>30.395999999999972</c:v>
                </c:pt>
                <c:pt idx="6">
                  <c:v>30.561999999999994</c:v>
                </c:pt>
                <c:pt idx="7">
                  <c:v>30.479999999999965</c:v>
                </c:pt>
                <c:pt idx="8">
                  <c:v>30.575999999999983</c:v>
                </c:pt>
                <c:pt idx="9">
                  <c:v>31.571999999999885</c:v>
                </c:pt>
                <c:pt idx="10">
                  <c:v>28.871000000000034</c:v>
                </c:pt>
                <c:pt idx="11">
                  <c:v>29.683999999999983</c:v>
                </c:pt>
                <c:pt idx="12">
                  <c:v>29.370999999999963</c:v>
                </c:pt>
                <c:pt idx="13">
                  <c:v>29.298000000000037</c:v>
                </c:pt>
                <c:pt idx="14">
                  <c:v>29.324999999999942</c:v>
                </c:pt>
                <c:pt idx="15">
                  <c:v>29.342000000000013</c:v>
                </c:pt>
                <c:pt idx="16">
                  <c:v>29.344000000000012</c:v>
                </c:pt>
                <c:pt idx="17">
                  <c:v>29.354999999999983</c:v>
                </c:pt>
                <c:pt idx="18">
                  <c:v>29.356000000000027</c:v>
                </c:pt>
                <c:pt idx="19">
                  <c:v>29.367999999999952</c:v>
                </c:pt>
                <c:pt idx="20">
                  <c:v>29.378999999999976</c:v>
                </c:pt>
                <c:pt idx="21">
                  <c:v>29.382999999999978</c:v>
                </c:pt>
                <c:pt idx="22">
                  <c:v>29.38500000000003</c:v>
                </c:pt>
                <c:pt idx="23">
                  <c:v>29.38399999999999</c:v>
                </c:pt>
                <c:pt idx="24" formatCode="#,##0.00">
                  <c:v>29.382000000000051</c:v>
                </c:pt>
                <c:pt idx="25">
                  <c:v>29.379000000000005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37.152000000000037</c:v>
                </c:pt>
                <c:pt idx="1">
                  <c:v>43.677000000000021</c:v>
                </c:pt>
                <c:pt idx="2">
                  <c:v>43.575999999999929</c:v>
                </c:pt>
                <c:pt idx="3">
                  <c:v>42.313999999999872</c:v>
                </c:pt>
                <c:pt idx="4">
                  <c:v>42.748000000000054</c:v>
                </c:pt>
                <c:pt idx="5">
                  <c:v>44.168999999999983</c:v>
                </c:pt>
                <c:pt idx="6">
                  <c:v>43.458000000000013</c:v>
                </c:pt>
                <c:pt idx="7">
                  <c:v>43.42599999999991</c:v>
                </c:pt>
                <c:pt idx="8">
                  <c:v>45.739999999999888</c:v>
                </c:pt>
                <c:pt idx="9">
                  <c:v>47.917000000000023</c:v>
                </c:pt>
                <c:pt idx="10">
                  <c:v>44.386000000000124</c:v>
                </c:pt>
                <c:pt idx="11">
                  <c:v>42.346999999999944</c:v>
                </c:pt>
                <c:pt idx="12">
                  <c:v>43.310000000000016</c:v>
                </c:pt>
                <c:pt idx="13">
                  <c:v>44.538000000000032</c:v>
                </c:pt>
                <c:pt idx="14">
                  <c:v>45.754999999999967</c:v>
                </c:pt>
                <c:pt idx="15">
                  <c:v>46.700000000000017</c:v>
                </c:pt>
                <c:pt idx="16">
                  <c:v>47.520999999999972</c:v>
                </c:pt>
                <c:pt idx="17">
                  <c:v>48.267999999999972</c:v>
                </c:pt>
                <c:pt idx="18">
                  <c:v>48.973000000000027</c:v>
                </c:pt>
                <c:pt idx="19">
                  <c:v>49.647999999999982</c:v>
                </c:pt>
                <c:pt idx="20">
                  <c:v>50.310000000000088</c:v>
                </c:pt>
                <c:pt idx="21">
                  <c:v>50.947999999999979</c:v>
                </c:pt>
                <c:pt idx="22">
                  <c:v>51.563999999999957</c:v>
                </c:pt>
                <c:pt idx="23">
                  <c:v>52.157999999999966</c:v>
                </c:pt>
                <c:pt idx="24" formatCode="#,##0.00">
                  <c:v>52.728000000000115</c:v>
                </c:pt>
                <c:pt idx="25">
                  <c:v>53.279000000000053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7.1159999999999854</c:v>
                </c:pt>
                <c:pt idx="1">
                  <c:v>4.1940000000000053</c:v>
                </c:pt>
                <c:pt idx="2">
                  <c:v>5.7990000000000101</c:v>
                </c:pt>
                <c:pt idx="3">
                  <c:v>5.3579999999999917</c:v>
                </c:pt>
                <c:pt idx="4">
                  <c:v>7.1719999999999979</c:v>
                </c:pt>
                <c:pt idx="5">
                  <c:v>7.1289999999999907</c:v>
                </c:pt>
                <c:pt idx="6">
                  <c:v>5.6180000000000048</c:v>
                </c:pt>
                <c:pt idx="7">
                  <c:v>3.1029999999999927</c:v>
                </c:pt>
                <c:pt idx="8">
                  <c:v>4.2629999999999937</c:v>
                </c:pt>
                <c:pt idx="9">
                  <c:v>3.4400000000000053</c:v>
                </c:pt>
                <c:pt idx="10">
                  <c:v>3.9350000000000107</c:v>
                </c:pt>
                <c:pt idx="11">
                  <c:v>3.847999999999999</c:v>
                </c:pt>
                <c:pt idx="12">
                  <c:v>3.8169999999999988</c:v>
                </c:pt>
                <c:pt idx="13">
                  <c:v>3.7830000000000004</c:v>
                </c:pt>
                <c:pt idx="14">
                  <c:v>3.7570000000000006</c:v>
                </c:pt>
                <c:pt idx="15">
                  <c:v>3.7529999999999988</c:v>
                </c:pt>
                <c:pt idx="16">
                  <c:v>3.7420000000000027</c:v>
                </c:pt>
                <c:pt idx="17">
                  <c:v>3.7309999999999968</c:v>
                </c:pt>
                <c:pt idx="18">
                  <c:v>3.7210000000000107</c:v>
                </c:pt>
                <c:pt idx="19">
                  <c:v>3.7100000000000026</c:v>
                </c:pt>
                <c:pt idx="20">
                  <c:v>3.6979999999999968</c:v>
                </c:pt>
                <c:pt idx="21">
                  <c:v>3.6869999999999963</c:v>
                </c:pt>
                <c:pt idx="22">
                  <c:v>3.6750000000000034</c:v>
                </c:pt>
                <c:pt idx="23">
                  <c:v>3.6639999999999979</c:v>
                </c:pt>
                <c:pt idx="24" formatCode="#,##0.00">
                  <c:v>3.6519999999999935</c:v>
                </c:pt>
                <c:pt idx="25">
                  <c:v>3.6410000000000053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16.217999999999986</c:v>
                </c:pt>
                <c:pt idx="1">
                  <c:v>17.150000000000034</c:v>
                </c:pt>
                <c:pt idx="2">
                  <c:v>17.239999999999966</c:v>
                </c:pt>
                <c:pt idx="3">
                  <c:v>20.360999999999983</c:v>
                </c:pt>
                <c:pt idx="4">
                  <c:v>18.605000000000011</c:v>
                </c:pt>
                <c:pt idx="5">
                  <c:v>22.743000000000023</c:v>
                </c:pt>
                <c:pt idx="6">
                  <c:v>23.446000000000033</c:v>
                </c:pt>
                <c:pt idx="7">
                  <c:v>21.899999999999984</c:v>
                </c:pt>
                <c:pt idx="8">
                  <c:v>18.919000000000057</c:v>
                </c:pt>
                <c:pt idx="9">
                  <c:v>16.981000000000005</c:v>
                </c:pt>
                <c:pt idx="10">
                  <c:v>17.28899999999998</c:v>
                </c:pt>
                <c:pt idx="11">
                  <c:v>17.780000000000022</c:v>
                </c:pt>
                <c:pt idx="12">
                  <c:v>17.966000000000079</c:v>
                </c:pt>
                <c:pt idx="13">
                  <c:v>18.342000000000048</c:v>
                </c:pt>
                <c:pt idx="14">
                  <c:v>18.636999999999997</c:v>
                </c:pt>
                <c:pt idx="15">
                  <c:v>18.88000000000007</c:v>
                </c:pt>
                <c:pt idx="16">
                  <c:v>19.10800000000005</c:v>
                </c:pt>
                <c:pt idx="17">
                  <c:v>19.308000000000021</c:v>
                </c:pt>
                <c:pt idx="18">
                  <c:v>19.498000000000005</c:v>
                </c:pt>
                <c:pt idx="19">
                  <c:v>19.687999999999988</c:v>
                </c:pt>
                <c:pt idx="20">
                  <c:v>19.887</c:v>
                </c:pt>
                <c:pt idx="21">
                  <c:v>20.081999999999994</c:v>
                </c:pt>
                <c:pt idx="22">
                  <c:v>20.273999999999969</c:v>
                </c:pt>
                <c:pt idx="23">
                  <c:v>20.45800000000003</c:v>
                </c:pt>
                <c:pt idx="24" formatCode="#,##0.00">
                  <c:v>20.633000000000074</c:v>
                </c:pt>
                <c:pt idx="25">
                  <c:v>20.800000000000018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17.230000000000011</c:v>
                </c:pt>
                <c:pt idx="1">
                  <c:v>16.382999999999981</c:v>
                </c:pt>
                <c:pt idx="2">
                  <c:v>16.229000000000006</c:v>
                </c:pt>
                <c:pt idx="3">
                  <c:v>16.08199999999999</c:v>
                </c:pt>
                <c:pt idx="4">
                  <c:v>14.368000000000018</c:v>
                </c:pt>
                <c:pt idx="5">
                  <c:v>14.900000000000007</c:v>
                </c:pt>
                <c:pt idx="6">
                  <c:v>13.324999999999999</c:v>
                </c:pt>
                <c:pt idx="7">
                  <c:v>13.585999999999995</c:v>
                </c:pt>
                <c:pt idx="8">
                  <c:v>13.481000000000012</c:v>
                </c:pt>
                <c:pt idx="9">
                  <c:v>13.306000000000035</c:v>
                </c:pt>
                <c:pt idx="10">
                  <c:v>13.455999999999976</c:v>
                </c:pt>
                <c:pt idx="11">
                  <c:v>13.665000000000013</c:v>
                </c:pt>
                <c:pt idx="12">
                  <c:v>13.548000000000004</c:v>
                </c:pt>
                <c:pt idx="13">
                  <c:v>13.406999999999995</c:v>
                </c:pt>
                <c:pt idx="14">
                  <c:v>13.248000000000026</c:v>
                </c:pt>
                <c:pt idx="15">
                  <c:v>13.133000000000008</c:v>
                </c:pt>
                <c:pt idx="16">
                  <c:v>13.033999999999981</c:v>
                </c:pt>
                <c:pt idx="17">
                  <c:v>12.933000000000007</c:v>
                </c:pt>
                <c:pt idx="18">
                  <c:v>12.832999999999988</c:v>
                </c:pt>
                <c:pt idx="19">
                  <c:v>12.732000000000003</c:v>
                </c:pt>
                <c:pt idx="20">
                  <c:v>12.632999999999999</c:v>
                </c:pt>
                <c:pt idx="21">
                  <c:v>12.525999999999998</c:v>
                </c:pt>
                <c:pt idx="22">
                  <c:v>12.420999999999996</c:v>
                </c:pt>
                <c:pt idx="23">
                  <c:v>12.315</c:v>
                </c:pt>
                <c:pt idx="24" formatCode="#,##0.00">
                  <c:v>12.211000000000004</c:v>
                </c:pt>
                <c:pt idx="25">
                  <c:v>12.105999999999989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6.6889999999999983</c:v>
                </c:pt>
                <c:pt idx="1">
                  <c:v>7.0780000000000065</c:v>
                </c:pt>
                <c:pt idx="2">
                  <c:v>7.5110000000000063</c:v>
                </c:pt>
                <c:pt idx="3">
                  <c:v>8.8050000000000157</c:v>
                </c:pt>
                <c:pt idx="4">
                  <c:v>8.4389999999999947</c:v>
                </c:pt>
                <c:pt idx="5">
                  <c:v>9.6329999999999973</c:v>
                </c:pt>
                <c:pt idx="6">
                  <c:v>9.6529999999999934</c:v>
                </c:pt>
                <c:pt idx="7">
                  <c:v>8.2059999999999924</c:v>
                </c:pt>
                <c:pt idx="8">
                  <c:v>7.5050000000000159</c:v>
                </c:pt>
                <c:pt idx="9">
                  <c:v>8.4800000000000111</c:v>
                </c:pt>
                <c:pt idx="10">
                  <c:v>9.9889999999999546</c:v>
                </c:pt>
                <c:pt idx="11">
                  <c:v>9.9370000000000083</c:v>
                </c:pt>
                <c:pt idx="12">
                  <c:v>9.871000000000004</c:v>
                </c:pt>
                <c:pt idx="13">
                  <c:v>9.8609999999999989</c:v>
                </c:pt>
                <c:pt idx="14">
                  <c:v>9.918000000000001</c:v>
                </c:pt>
                <c:pt idx="15">
                  <c:v>9.980000000000004</c:v>
                </c:pt>
                <c:pt idx="16">
                  <c:v>10.064999999999989</c:v>
                </c:pt>
                <c:pt idx="17">
                  <c:v>10.162000000000003</c:v>
                </c:pt>
                <c:pt idx="18">
                  <c:v>10.265999999999988</c:v>
                </c:pt>
                <c:pt idx="19">
                  <c:v>10.372000000000018</c:v>
                </c:pt>
                <c:pt idx="20">
                  <c:v>10.479999999999988</c:v>
                </c:pt>
                <c:pt idx="21">
                  <c:v>10.589000000000025</c:v>
                </c:pt>
                <c:pt idx="22">
                  <c:v>10.697999999999988</c:v>
                </c:pt>
                <c:pt idx="23">
                  <c:v>10.807000000000011</c:v>
                </c:pt>
                <c:pt idx="24" formatCode="#,##0.00">
                  <c:v>10.914000000000007</c:v>
                </c:pt>
                <c:pt idx="25">
                  <c:v>11.019999999999989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37.189999999999905</c:v>
                </c:pt>
                <c:pt idx="1">
                  <c:v>36.379000000000005</c:v>
                </c:pt>
                <c:pt idx="2">
                  <c:v>40.311999999999983</c:v>
                </c:pt>
                <c:pt idx="3">
                  <c:v>39.289999999999992</c:v>
                </c:pt>
                <c:pt idx="4">
                  <c:v>39.979999999999919</c:v>
                </c:pt>
                <c:pt idx="5">
                  <c:v>39.368000000000009</c:v>
                </c:pt>
                <c:pt idx="6">
                  <c:v>41.132999999999804</c:v>
                </c:pt>
                <c:pt idx="7">
                  <c:v>38.801000000000002</c:v>
                </c:pt>
                <c:pt idx="8">
                  <c:v>38.908999999999956</c:v>
                </c:pt>
                <c:pt idx="9">
                  <c:v>43.76499999999993</c:v>
                </c:pt>
                <c:pt idx="10">
                  <c:v>40.795000000000122</c:v>
                </c:pt>
                <c:pt idx="11">
                  <c:v>41.513999999999804</c:v>
                </c:pt>
                <c:pt idx="12">
                  <c:v>41.766999999999939</c:v>
                </c:pt>
                <c:pt idx="13">
                  <c:v>42.096000000000053</c:v>
                </c:pt>
                <c:pt idx="14">
                  <c:v>42.442000000000036</c:v>
                </c:pt>
                <c:pt idx="15">
                  <c:v>42.722000000000037</c:v>
                </c:pt>
                <c:pt idx="16">
                  <c:v>42.979999999999876</c:v>
                </c:pt>
                <c:pt idx="17">
                  <c:v>43.25199999999991</c:v>
                </c:pt>
                <c:pt idx="18">
                  <c:v>43.534000000000191</c:v>
                </c:pt>
                <c:pt idx="19">
                  <c:v>43.830000000000013</c:v>
                </c:pt>
                <c:pt idx="20">
                  <c:v>44.143000000000036</c:v>
                </c:pt>
                <c:pt idx="21">
                  <c:v>44.451000000000064</c:v>
                </c:pt>
                <c:pt idx="22">
                  <c:v>44.759999999999906</c:v>
                </c:pt>
                <c:pt idx="23">
                  <c:v>45.069999999999986</c:v>
                </c:pt>
                <c:pt idx="24" formatCode="#,##0.00">
                  <c:v>45.38000000000013</c:v>
                </c:pt>
                <c:pt idx="25">
                  <c:v>45.690999999999974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41.47399999999999</c:v>
                </c:pt>
                <c:pt idx="1">
                  <c:v>42.049999999999912</c:v>
                </c:pt>
                <c:pt idx="2">
                  <c:v>45.294999999999959</c:v>
                </c:pt>
                <c:pt idx="3">
                  <c:v>45.521999999999977</c:v>
                </c:pt>
                <c:pt idx="4">
                  <c:v>46.611000000000047</c:v>
                </c:pt>
                <c:pt idx="5">
                  <c:v>47.520999999999894</c:v>
                </c:pt>
                <c:pt idx="6">
                  <c:v>53.715999999999909</c:v>
                </c:pt>
                <c:pt idx="7">
                  <c:v>49.913999999999945</c:v>
                </c:pt>
                <c:pt idx="8">
                  <c:v>48.963000000000093</c:v>
                </c:pt>
                <c:pt idx="9">
                  <c:v>51.130000000000031</c:v>
                </c:pt>
                <c:pt idx="10">
                  <c:v>45.789999999999971</c:v>
                </c:pt>
                <c:pt idx="11">
                  <c:v>46.207999999999892</c:v>
                </c:pt>
                <c:pt idx="12">
                  <c:v>46.822000000000152</c:v>
                </c:pt>
                <c:pt idx="13">
                  <c:v>47.00400000000004</c:v>
                </c:pt>
                <c:pt idx="14">
                  <c:v>47.406000000000041</c:v>
                </c:pt>
                <c:pt idx="15">
                  <c:v>47.759999999999877</c:v>
                </c:pt>
                <c:pt idx="16">
                  <c:v>48.143000000000001</c:v>
                </c:pt>
                <c:pt idx="17">
                  <c:v>48.521999999999984</c:v>
                </c:pt>
                <c:pt idx="18">
                  <c:v>48.900999999999961</c:v>
                </c:pt>
                <c:pt idx="19">
                  <c:v>49.28199999999994</c:v>
                </c:pt>
                <c:pt idx="20">
                  <c:v>49.670000000000023</c:v>
                </c:pt>
                <c:pt idx="21">
                  <c:v>50.051000000000052</c:v>
                </c:pt>
                <c:pt idx="22">
                  <c:v>50.433999999999962</c:v>
                </c:pt>
                <c:pt idx="23">
                  <c:v>50.818999999999953</c:v>
                </c:pt>
                <c:pt idx="24" formatCode="#,##0.00">
                  <c:v>51.205000000000041</c:v>
                </c:pt>
                <c:pt idx="25">
                  <c:v>51.59399999999998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14.628999999999987</c:v>
                </c:pt>
                <c:pt idx="1">
                  <c:v>17.661999999999988</c:v>
                </c:pt>
                <c:pt idx="2">
                  <c:v>16.971000000000029</c:v>
                </c:pt>
                <c:pt idx="3">
                  <c:v>17.244999999999997</c:v>
                </c:pt>
                <c:pt idx="4">
                  <c:v>17.544</c:v>
                </c:pt>
                <c:pt idx="5">
                  <c:v>19.172000000000036</c:v>
                </c:pt>
                <c:pt idx="6">
                  <c:v>16.263000000000012</c:v>
                </c:pt>
                <c:pt idx="7">
                  <c:v>19.756999999999998</c:v>
                </c:pt>
                <c:pt idx="8">
                  <c:v>16.984999999999989</c:v>
                </c:pt>
                <c:pt idx="9">
                  <c:v>17.728999999999981</c:v>
                </c:pt>
                <c:pt idx="10">
                  <c:v>17.570999999999991</c:v>
                </c:pt>
                <c:pt idx="11">
                  <c:v>17.988999999999987</c:v>
                </c:pt>
                <c:pt idx="12">
                  <c:v>18.102000000000018</c:v>
                </c:pt>
                <c:pt idx="13">
                  <c:v>18.335999999999999</c:v>
                </c:pt>
                <c:pt idx="14">
                  <c:v>18.564999999999994</c:v>
                </c:pt>
                <c:pt idx="15">
                  <c:v>18.67199999999999</c:v>
                </c:pt>
                <c:pt idx="16">
                  <c:v>18.832999999999966</c:v>
                </c:pt>
                <c:pt idx="17">
                  <c:v>18.975999999999953</c:v>
                </c:pt>
                <c:pt idx="18">
                  <c:v>19.110000000000007</c:v>
                </c:pt>
                <c:pt idx="19">
                  <c:v>19.236000000000004</c:v>
                </c:pt>
                <c:pt idx="20">
                  <c:v>19.37399999999997</c:v>
                </c:pt>
                <c:pt idx="21">
                  <c:v>19.518000000000004</c:v>
                </c:pt>
                <c:pt idx="22">
                  <c:v>19.666</c:v>
                </c:pt>
                <c:pt idx="23">
                  <c:v>19.813999999999979</c:v>
                </c:pt>
                <c:pt idx="24" formatCode="#,##0.00">
                  <c:v>19.962000000000007</c:v>
                </c:pt>
                <c:pt idx="25">
                  <c:v>20.109999999999971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13.416</c:v>
                </c:pt>
                <c:pt idx="1">
                  <c:v>12.964999999999991</c:v>
                </c:pt>
                <c:pt idx="2">
                  <c:v>14.535999999999989</c:v>
                </c:pt>
                <c:pt idx="3">
                  <c:v>15.149000000000012</c:v>
                </c:pt>
                <c:pt idx="4">
                  <c:v>15.228999999999987</c:v>
                </c:pt>
                <c:pt idx="5">
                  <c:v>18.033999999999981</c:v>
                </c:pt>
                <c:pt idx="6">
                  <c:v>14.480999999999975</c:v>
                </c:pt>
                <c:pt idx="7">
                  <c:v>15.70600000000001</c:v>
                </c:pt>
                <c:pt idx="8">
                  <c:v>13.809000000000013</c:v>
                </c:pt>
                <c:pt idx="9">
                  <c:v>16.739000000000054</c:v>
                </c:pt>
                <c:pt idx="10">
                  <c:v>15.970000000000006</c:v>
                </c:pt>
                <c:pt idx="11">
                  <c:v>15.430000000000021</c:v>
                </c:pt>
                <c:pt idx="12">
                  <c:v>15.095000000000017</c:v>
                </c:pt>
                <c:pt idx="13">
                  <c:v>15.074000000000012</c:v>
                </c:pt>
                <c:pt idx="14">
                  <c:v>15.074999999999996</c:v>
                </c:pt>
                <c:pt idx="15">
                  <c:v>15.038999999999984</c:v>
                </c:pt>
                <c:pt idx="16">
                  <c:v>14.994999999999985</c:v>
                </c:pt>
                <c:pt idx="17">
                  <c:v>14.953999999999992</c:v>
                </c:pt>
                <c:pt idx="18">
                  <c:v>14.91800000000001</c:v>
                </c:pt>
                <c:pt idx="19">
                  <c:v>14.889000000000003</c:v>
                </c:pt>
                <c:pt idx="20">
                  <c:v>14.867999999999995</c:v>
                </c:pt>
                <c:pt idx="21">
                  <c:v>14.85300000000001</c:v>
                </c:pt>
                <c:pt idx="22">
                  <c:v>14.841999999999979</c:v>
                </c:pt>
                <c:pt idx="23">
                  <c:v>14.83399999999998</c:v>
                </c:pt>
                <c:pt idx="24" formatCode="#,##0.00">
                  <c:v>14.830000000000016</c:v>
                </c:pt>
                <c:pt idx="25">
                  <c:v>14.828000000000003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35.886999999999937</c:v>
                </c:pt>
                <c:pt idx="1">
                  <c:v>35.703999999999994</c:v>
                </c:pt>
                <c:pt idx="2">
                  <c:v>34.46800000000006</c:v>
                </c:pt>
                <c:pt idx="3">
                  <c:v>32.779000000000003</c:v>
                </c:pt>
                <c:pt idx="4">
                  <c:v>32.709000000000003</c:v>
                </c:pt>
                <c:pt idx="5">
                  <c:v>30.402999999999984</c:v>
                </c:pt>
                <c:pt idx="6">
                  <c:v>31.722000000000079</c:v>
                </c:pt>
                <c:pt idx="7">
                  <c:v>30.152999999999974</c:v>
                </c:pt>
                <c:pt idx="8">
                  <c:v>29.303000000000015</c:v>
                </c:pt>
                <c:pt idx="9">
                  <c:v>29.644000000000055</c:v>
                </c:pt>
                <c:pt idx="10">
                  <c:v>30.347000000000019</c:v>
                </c:pt>
                <c:pt idx="11">
                  <c:v>30.858000000000093</c:v>
                </c:pt>
                <c:pt idx="12">
                  <c:v>31.478000000000016</c:v>
                </c:pt>
                <c:pt idx="13">
                  <c:v>31.678000000000011</c:v>
                </c:pt>
                <c:pt idx="14">
                  <c:v>31.998000000000069</c:v>
                </c:pt>
                <c:pt idx="15">
                  <c:v>31.983999999999973</c:v>
                </c:pt>
                <c:pt idx="16">
                  <c:v>31.937999999999999</c:v>
                </c:pt>
                <c:pt idx="17">
                  <c:v>31.893999999999977</c:v>
                </c:pt>
                <c:pt idx="18">
                  <c:v>31.847999999999999</c:v>
                </c:pt>
                <c:pt idx="19">
                  <c:v>31.801999999999985</c:v>
                </c:pt>
                <c:pt idx="20">
                  <c:v>31.756000000000004</c:v>
                </c:pt>
                <c:pt idx="21">
                  <c:v>31.690999999999978</c:v>
                </c:pt>
                <c:pt idx="22">
                  <c:v>31.625000000000028</c:v>
                </c:pt>
                <c:pt idx="23">
                  <c:v>31.561000000000025</c:v>
                </c:pt>
                <c:pt idx="24" formatCode="#,##0.00">
                  <c:v>31.496999999999947</c:v>
                </c:pt>
                <c:pt idx="25">
                  <c:v>31.436000000000043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54.816000000000081</c:v>
                </c:pt>
                <c:pt idx="1">
                  <c:v>54.150999999999875</c:v>
                </c:pt>
                <c:pt idx="2">
                  <c:v>54.68300000000005</c:v>
                </c:pt>
                <c:pt idx="3">
                  <c:v>59.382999999999882</c:v>
                </c:pt>
                <c:pt idx="4">
                  <c:v>60.335000000000001</c:v>
                </c:pt>
                <c:pt idx="5">
                  <c:v>61.832000000000086</c:v>
                </c:pt>
                <c:pt idx="6">
                  <c:v>60.96899999999993</c:v>
                </c:pt>
                <c:pt idx="7">
                  <c:v>60.891000000000041</c:v>
                </c:pt>
                <c:pt idx="8">
                  <c:v>59.290000000000106</c:v>
                </c:pt>
                <c:pt idx="9">
                  <c:v>57.97099999999989</c:v>
                </c:pt>
                <c:pt idx="10">
                  <c:v>56.91899999999999</c:v>
                </c:pt>
                <c:pt idx="11">
                  <c:v>56.725000000000044</c:v>
                </c:pt>
                <c:pt idx="12">
                  <c:v>56.578000000000003</c:v>
                </c:pt>
                <c:pt idx="13">
                  <c:v>56.620000000000076</c:v>
                </c:pt>
                <c:pt idx="14">
                  <c:v>56.72600000000007</c:v>
                </c:pt>
                <c:pt idx="15">
                  <c:v>56.884000000000029</c:v>
                </c:pt>
                <c:pt idx="16">
                  <c:v>56.972999999999928</c:v>
                </c:pt>
                <c:pt idx="17">
                  <c:v>57.063999999999965</c:v>
                </c:pt>
                <c:pt idx="18">
                  <c:v>57.157999999999937</c:v>
                </c:pt>
                <c:pt idx="19">
                  <c:v>57.263000000000041</c:v>
                </c:pt>
                <c:pt idx="20">
                  <c:v>57.403000000000084</c:v>
                </c:pt>
                <c:pt idx="21">
                  <c:v>57.542000000000023</c:v>
                </c:pt>
                <c:pt idx="22">
                  <c:v>57.678000000000011</c:v>
                </c:pt>
                <c:pt idx="23">
                  <c:v>57.814000000000036</c:v>
                </c:pt>
                <c:pt idx="24" formatCode="#,##0.00">
                  <c:v>57.950999999999908</c:v>
                </c:pt>
                <c:pt idx="25">
                  <c:v>58.087999999999916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79.91799999999995</c:v>
                </c:pt>
                <c:pt idx="1">
                  <c:v>77.253000000000043</c:v>
                </c:pt>
                <c:pt idx="2">
                  <c:v>76.400000000000006</c:v>
                </c:pt>
                <c:pt idx="3">
                  <c:v>78.347999999999999</c:v>
                </c:pt>
                <c:pt idx="4">
                  <c:v>74.742000000000004</c:v>
                </c:pt>
                <c:pt idx="5">
                  <c:v>77.609000000000094</c:v>
                </c:pt>
                <c:pt idx="6">
                  <c:v>77.506999999999962</c:v>
                </c:pt>
                <c:pt idx="7">
                  <c:v>75.761000000000209</c:v>
                </c:pt>
                <c:pt idx="8">
                  <c:v>75.289999999999992</c:v>
                </c:pt>
                <c:pt idx="9">
                  <c:v>81.014000000000095</c:v>
                </c:pt>
                <c:pt idx="10">
                  <c:v>80.462999999999852</c:v>
                </c:pt>
                <c:pt idx="11">
                  <c:v>81.417999999999935</c:v>
                </c:pt>
                <c:pt idx="12">
                  <c:v>82.055000000000121</c:v>
                </c:pt>
                <c:pt idx="13">
                  <c:v>82.509999999999877</c:v>
                </c:pt>
                <c:pt idx="14">
                  <c:v>83.139999999999944</c:v>
                </c:pt>
                <c:pt idx="15">
                  <c:v>83.507000000000176</c:v>
                </c:pt>
                <c:pt idx="16">
                  <c:v>83.712999999999994</c:v>
                </c:pt>
                <c:pt idx="17">
                  <c:v>83.866999999999933</c:v>
                </c:pt>
                <c:pt idx="18">
                  <c:v>83.997999999999976</c:v>
                </c:pt>
                <c:pt idx="19">
                  <c:v>84.119000000000042</c:v>
                </c:pt>
                <c:pt idx="20">
                  <c:v>84.229000000000042</c:v>
                </c:pt>
                <c:pt idx="21">
                  <c:v>84.329000000000192</c:v>
                </c:pt>
                <c:pt idx="22">
                  <c:v>84.417999999999935</c:v>
                </c:pt>
                <c:pt idx="23">
                  <c:v>84.507000000000076</c:v>
                </c:pt>
                <c:pt idx="24" formatCode="#,##0.00">
                  <c:v>84.598999999999918</c:v>
                </c:pt>
                <c:pt idx="25">
                  <c:v>84.692999999999927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11.620000000000012</c:v>
                </c:pt>
                <c:pt idx="1">
                  <c:v>11.49599999999999</c:v>
                </c:pt>
                <c:pt idx="2">
                  <c:v>10.436</c:v>
                </c:pt>
                <c:pt idx="3">
                  <c:v>8.2140000000000093</c:v>
                </c:pt>
                <c:pt idx="4">
                  <c:v>11.353000000000012</c:v>
                </c:pt>
                <c:pt idx="5">
                  <c:v>9.3219999999999992</c:v>
                </c:pt>
                <c:pt idx="6">
                  <c:v>9.4939999999999962</c:v>
                </c:pt>
                <c:pt idx="7">
                  <c:v>11.631000000000002</c:v>
                </c:pt>
                <c:pt idx="8">
                  <c:v>11.242999999999997</c:v>
                </c:pt>
                <c:pt idx="9">
                  <c:v>12.455000000000005</c:v>
                </c:pt>
                <c:pt idx="10">
                  <c:v>11.805999999999987</c:v>
                </c:pt>
                <c:pt idx="11">
                  <c:v>11.738000000000028</c:v>
                </c:pt>
                <c:pt idx="12">
                  <c:v>11.678999999999997</c:v>
                </c:pt>
                <c:pt idx="13">
                  <c:v>11.767000000000003</c:v>
                </c:pt>
                <c:pt idx="14">
                  <c:v>11.950999999999997</c:v>
                </c:pt>
                <c:pt idx="15">
                  <c:v>12.045000000000009</c:v>
                </c:pt>
                <c:pt idx="16">
                  <c:v>12.120999999999988</c:v>
                </c:pt>
                <c:pt idx="17">
                  <c:v>12.185</c:v>
                </c:pt>
                <c:pt idx="18">
                  <c:v>12.236000000000033</c:v>
                </c:pt>
                <c:pt idx="19">
                  <c:v>12.284999999999997</c:v>
                </c:pt>
                <c:pt idx="20">
                  <c:v>12.341999999999993</c:v>
                </c:pt>
                <c:pt idx="21">
                  <c:v>12.392999999999994</c:v>
                </c:pt>
                <c:pt idx="22">
                  <c:v>12.445000000000004</c:v>
                </c:pt>
                <c:pt idx="23">
                  <c:v>12.496999999999998</c:v>
                </c:pt>
                <c:pt idx="24">
                  <c:v>12.547999999999998</c:v>
                </c:pt>
                <c:pt idx="25">
                  <c:v>12.599999999999996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45.722000000000023</c:v>
                </c:pt>
                <c:pt idx="1">
                  <c:v>47.260000000000034</c:v>
                </c:pt>
                <c:pt idx="2">
                  <c:v>53.711000000000041</c:v>
                </c:pt>
                <c:pt idx="3">
                  <c:v>44.630000000000017</c:v>
                </c:pt>
                <c:pt idx="4">
                  <c:v>42.789000000000058</c:v>
                </c:pt>
                <c:pt idx="5">
                  <c:v>44.555000000000042</c:v>
                </c:pt>
                <c:pt idx="6">
                  <c:v>45.240000000000038</c:v>
                </c:pt>
                <c:pt idx="7">
                  <c:v>44.116999999999898</c:v>
                </c:pt>
                <c:pt idx="8">
                  <c:v>45.683000000000007</c:v>
                </c:pt>
                <c:pt idx="9">
                  <c:v>46.84</c:v>
                </c:pt>
                <c:pt idx="10">
                  <c:v>46.643000000000022</c:v>
                </c:pt>
                <c:pt idx="11">
                  <c:v>46.154000000000067</c:v>
                </c:pt>
                <c:pt idx="12">
                  <c:v>45.401000000000096</c:v>
                </c:pt>
                <c:pt idx="13">
                  <c:v>44.661000000000008</c:v>
                </c:pt>
                <c:pt idx="14">
                  <c:v>44.064000000000092</c:v>
                </c:pt>
                <c:pt idx="15">
                  <c:v>43.412000000000006</c:v>
                </c:pt>
                <c:pt idx="16">
                  <c:v>42.796000000000006</c:v>
                </c:pt>
                <c:pt idx="17">
                  <c:v>42.183999999999877</c:v>
                </c:pt>
                <c:pt idx="18">
                  <c:v>41.599999999999945</c:v>
                </c:pt>
                <c:pt idx="19">
                  <c:v>41.039999999999935</c:v>
                </c:pt>
                <c:pt idx="20">
                  <c:v>40.53400000000002</c:v>
                </c:pt>
                <c:pt idx="21">
                  <c:v>40.011999999999965</c:v>
                </c:pt>
                <c:pt idx="22">
                  <c:v>39.503000000000043</c:v>
                </c:pt>
                <c:pt idx="23">
                  <c:v>39.006000000000007</c:v>
                </c:pt>
                <c:pt idx="24">
                  <c:v>38.521999999999942</c:v>
                </c:pt>
                <c:pt idx="25">
                  <c:v>38.064999999999976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44.634000000000043</c:v>
                </c:pt>
                <c:pt idx="1">
                  <c:v>39.575000000000031</c:v>
                </c:pt>
                <c:pt idx="2">
                  <c:v>36.793000000000035</c:v>
                </c:pt>
                <c:pt idx="3">
                  <c:v>39.596999999999973</c:v>
                </c:pt>
                <c:pt idx="4">
                  <c:v>39.470000000000056</c:v>
                </c:pt>
                <c:pt idx="5">
                  <c:v>38.006000000000178</c:v>
                </c:pt>
                <c:pt idx="6">
                  <c:v>43.212000000000032</c:v>
                </c:pt>
                <c:pt idx="7">
                  <c:v>46.296999999999947</c:v>
                </c:pt>
                <c:pt idx="8">
                  <c:v>39.874999999999979</c:v>
                </c:pt>
                <c:pt idx="9">
                  <c:v>40.20999999999998</c:v>
                </c:pt>
                <c:pt idx="10">
                  <c:v>41.41299999999999</c:v>
                </c:pt>
                <c:pt idx="11">
                  <c:v>40.996999999999929</c:v>
                </c:pt>
                <c:pt idx="12">
                  <c:v>41.548999999999999</c:v>
                </c:pt>
                <c:pt idx="13">
                  <c:v>42.815999999999946</c:v>
                </c:pt>
                <c:pt idx="14">
                  <c:v>43.786000000000051</c:v>
                </c:pt>
                <c:pt idx="15">
                  <c:v>44.202999999999953</c:v>
                </c:pt>
                <c:pt idx="16">
                  <c:v>44.573000000000143</c:v>
                </c:pt>
                <c:pt idx="17">
                  <c:v>44.845000000000084</c:v>
                </c:pt>
                <c:pt idx="18">
                  <c:v>45.169000000000189</c:v>
                </c:pt>
                <c:pt idx="19">
                  <c:v>45.471000000000103</c:v>
                </c:pt>
                <c:pt idx="20">
                  <c:v>45.829000000000043</c:v>
                </c:pt>
                <c:pt idx="21">
                  <c:v>46.196999999999946</c:v>
                </c:pt>
                <c:pt idx="22">
                  <c:v>46.57800000000001</c:v>
                </c:pt>
                <c:pt idx="23">
                  <c:v>46.968000000000039</c:v>
                </c:pt>
                <c:pt idx="24" formatCode="#,##0.00">
                  <c:v>47.365000000000016</c:v>
                </c:pt>
                <c:pt idx="25">
                  <c:v>47.768000000000065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149.75399999999968</c:v>
                </c:pt>
                <c:pt idx="1">
                  <c:v>157.48700000000014</c:v>
                </c:pt>
                <c:pt idx="2">
                  <c:v>159.58099999999988</c:v>
                </c:pt>
                <c:pt idx="3">
                  <c:v>156.70499999999981</c:v>
                </c:pt>
                <c:pt idx="4">
                  <c:v>157.50100000000015</c:v>
                </c:pt>
                <c:pt idx="5">
                  <c:v>159.80199999999985</c:v>
                </c:pt>
                <c:pt idx="6">
                  <c:v>161.80900000000025</c:v>
                </c:pt>
                <c:pt idx="7">
                  <c:v>159.25700000000001</c:v>
                </c:pt>
                <c:pt idx="8">
                  <c:v>160.77399999999997</c:v>
                </c:pt>
                <c:pt idx="9">
                  <c:v>166.14800000000008</c:v>
                </c:pt>
                <c:pt idx="10">
                  <c:v>162.7780000000003</c:v>
                </c:pt>
                <c:pt idx="11">
                  <c:v>161.69000000000005</c:v>
                </c:pt>
                <c:pt idx="12">
                  <c:v>162.35399999999996</c:v>
                </c:pt>
                <c:pt idx="13">
                  <c:v>163.57100000000008</c:v>
                </c:pt>
                <c:pt idx="14">
                  <c:v>164.97800000000001</c:v>
                </c:pt>
                <c:pt idx="15">
                  <c:v>166.17400000000015</c:v>
                </c:pt>
                <c:pt idx="16">
                  <c:v>167.14600000000002</c:v>
                </c:pt>
                <c:pt idx="17">
                  <c:v>168.02399999999994</c:v>
                </c:pt>
                <c:pt idx="18">
                  <c:v>168.83600000000013</c:v>
                </c:pt>
                <c:pt idx="19">
                  <c:v>169.62399999999988</c:v>
                </c:pt>
                <c:pt idx="20">
                  <c:v>170.41699999999983</c:v>
                </c:pt>
                <c:pt idx="21">
                  <c:v>171.18599999999978</c:v>
                </c:pt>
                <c:pt idx="22">
                  <c:v>171.92699999999991</c:v>
                </c:pt>
                <c:pt idx="23">
                  <c:v>172.69499999999971</c:v>
                </c:pt>
                <c:pt idx="24">
                  <c:v>173.43199999999973</c:v>
                </c:pt>
                <c:pt idx="25">
                  <c:v>174.15000000000009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153.96199999999985</c:v>
                </c:pt>
                <c:pt idx="1">
                  <c:v>153.86099999999993</c:v>
                </c:pt>
                <c:pt idx="2">
                  <c:v>163.89299999999997</c:v>
                </c:pt>
                <c:pt idx="3">
                  <c:v>167.81199999999995</c:v>
                </c:pt>
                <c:pt idx="4">
                  <c:v>167.94799999999998</c:v>
                </c:pt>
                <c:pt idx="5">
                  <c:v>178.49999999999994</c:v>
                </c:pt>
                <c:pt idx="6">
                  <c:v>177.63499999999971</c:v>
                </c:pt>
                <c:pt idx="7">
                  <c:v>170.97299999999993</c:v>
                </c:pt>
                <c:pt idx="8">
                  <c:v>162.83400000000015</c:v>
                </c:pt>
                <c:pt idx="9">
                  <c:v>171.57000000000005</c:v>
                </c:pt>
                <c:pt idx="10">
                  <c:v>164.79500000000002</c:v>
                </c:pt>
                <c:pt idx="11">
                  <c:v>166.37099999999975</c:v>
                </c:pt>
                <c:pt idx="12">
                  <c:v>166.98800000000023</c:v>
                </c:pt>
                <c:pt idx="13">
                  <c:v>167.90300000000013</c:v>
                </c:pt>
                <c:pt idx="14">
                  <c:v>169.04800000000009</c:v>
                </c:pt>
                <c:pt idx="15">
                  <c:v>169.93899999999999</c:v>
                </c:pt>
                <c:pt idx="16">
                  <c:v>170.89999999999984</c:v>
                </c:pt>
                <c:pt idx="17">
                  <c:v>171.83799999999985</c:v>
                </c:pt>
                <c:pt idx="18">
                  <c:v>172.78100000000018</c:v>
                </c:pt>
                <c:pt idx="19">
                  <c:v>173.73899999999998</c:v>
                </c:pt>
                <c:pt idx="20">
                  <c:v>174.75300000000001</c:v>
                </c:pt>
                <c:pt idx="21">
                  <c:v>175.75700000000015</c:v>
                </c:pt>
                <c:pt idx="22">
                  <c:v>176.76999999999981</c:v>
                </c:pt>
                <c:pt idx="23">
                  <c:v>177.78099999999992</c:v>
                </c:pt>
                <c:pt idx="24">
                  <c:v>178.78700000000029</c:v>
                </c:pt>
                <c:pt idx="25">
                  <c:v>179.78999999999994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170.62099999999998</c:v>
                </c:pt>
                <c:pt idx="1">
                  <c:v>167.10799999999992</c:v>
                </c:pt>
                <c:pt idx="2">
                  <c:v>165.5510000000001</c:v>
                </c:pt>
                <c:pt idx="3">
                  <c:v>170.50999999999988</c:v>
                </c:pt>
                <c:pt idx="4">
                  <c:v>167.786</c:v>
                </c:pt>
                <c:pt idx="5">
                  <c:v>169.84400000000016</c:v>
                </c:pt>
                <c:pt idx="6">
                  <c:v>170.19799999999998</c:v>
                </c:pt>
                <c:pt idx="7">
                  <c:v>166.80500000000023</c:v>
                </c:pt>
                <c:pt idx="8">
                  <c:v>163.8830000000001</c:v>
                </c:pt>
                <c:pt idx="9">
                  <c:v>168.62900000000005</c:v>
                </c:pt>
                <c:pt idx="10">
                  <c:v>167.72899999999987</c:v>
                </c:pt>
                <c:pt idx="11">
                  <c:v>169.00100000000009</c:v>
                </c:pt>
                <c:pt idx="12">
                  <c:v>170.11100000000013</c:v>
                </c:pt>
                <c:pt idx="13">
                  <c:v>170.80799999999996</c:v>
                </c:pt>
                <c:pt idx="14">
                  <c:v>171.86400000000009</c:v>
                </c:pt>
                <c:pt idx="15">
                  <c:v>172.37500000000017</c:v>
                </c:pt>
                <c:pt idx="16">
                  <c:v>172.62399999999991</c:v>
                </c:pt>
                <c:pt idx="17">
                  <c:v>172.82499999999987</c:v>
                </c:pt>
                <c:pt idx="18">
                  <c:v>173.00399999999991</c:v>
                </c:pt>
                <c:pt idx="19">
                  <c:v>173.18400000000008</c:v>
                </c:pt>
                <c:pt idx="20">
                  <c:v>173.38800000000015</c:v>
                </c:pt>
                <c:pt idx="21">
                  <c:v>173.56200000000018</c:v>
                </c:pt>
                <c:pt idx="22">
                  <c:v>173.72099999999998</c:v>
                </c:pt>
                <c:pt idx="23">
                  <c:v>173.88200000000012</c:v>
                </c:pt>
                <c:pt idx="24">
                  <c:v>174.04699999999977</c:v>
                </c:pt>
                <c:pt idx="25">
                  <c:v>174.21699999999987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28.30596521168145</c:v>
                </c:pt>
                <c:pt idx="1">
                  <c:v>28.181980092881929</c:v>
                </c:pt>
                <c:pt idx="2">
                  <c:v>27.803986657942175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29.748562152829262</c:v>
                </c:pt>
                <c:pt idx="1">
                  <c:v>27.689006727557441</c:v>
                </c:pt>
                <c:pt idx="2">
                  <c:v>28.693403980274173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26.63237943499394</c:v>
                </c:pt>
                <c:pt idx="1">
                  <c:v>27.350108541511286</c:v>
                </c:pt>
                <c:pt idx="2">
                  <c:v>27.793293860419112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6.3340271886859076</c:v>
                </c:pt>
                <c:pt idx="1">
                  <c:v>6.958250162980284</c:v>
                </c:pt>
                <c:pt idx="2">
                  <c:v>7.6234858519925428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7.4254744354022932</c:v>
                </c:pt>
                <c:pt idx="1">
                  <c:v>7.8369995497039477</c:v>
                </c:pt>
                <c:pt idx="2">
                  <c:v>6.0749453390574351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1.5535915764071395</c:v>
                </c:pt>
                <c:pt idx="1">
                  <c:v>1.9836549253651063</c:v>
                </c:pt>
                <c:pt idx="2">
                  <c:v>2.0108843103145593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-2.1150000000002933</c:v>
                </c:pt>
                <c:pt idx="1">
                  <c:v>-13.704999999999927</c:v>
                </c:pt>
                <c:pt idx="2">
                  <c:v>2.9760000000004538</c:v>
                </c:pt>
                <c:pt idx="3">
                  <c:v>3.4069999999998117</c:v>
                </c:pt>
                <c:pt idx="4">
                  <c:v>2.0879999999999797</c:v>
                </c:pt>
                <c:pt idx="5">
                  <c:v>2.4839999999999876</c:v>
                </c:pt>
                <c:pt idx="7">
                  <c:v>-4.8650000000000091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6.4879999999999995</c:v>
                </c:pt>
                <c:pt idx="1">
                  <c:v>14.994999999999919</c:v>
                </c:pt>
                <c:pt idx="2">
                  <c:v>11.371999999999787</c:v>
                </c:pt>
                <c:pt idx="3">
                  <c:v>6.355000000000075</c:v>
                </c:pt>
                <c:pt idx="4">
                  <c:v>-8.5780000000000456</c:v>
                </c:pt>
                <c:pt idx="5">
                  <c:v>0.79400000000000936</c:v>
                </c:pt>
                <c:pt idx="7">
                  <c:v>31.425999999999746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0.34362518517636609</c:v>
                </c:pt>
                <c:pt idx="2">
                  <c:v>-1.094818960590549</c:v>
                </c:pt>
                <c:pt idx="3">
                  <c:v>4.7581848092493662</c:v>
                </c:pt>
                <c:pt idx="4">
                  <c:v>-0.23652337083811537</c:v>
                </c:pt>
                <c:pt idx="6">
                  <c:v>-0.18664142942695916</c:v>
                </c:pt>
                <c:pt idx="7">
                  <c:v>-9.472132614719575E-2</c:v>
                </c:pt>
                <c:pt idx="8">
                  <c:v>-0.15700384682546531</c:v>
                </c:pt>
                <c:pt idx="10">
                  <c:v>1.4097229651192977</c:v>
                </c:pt>
                <c:pt idx="11">
                  <c:v>-0.23632117374091655</c:v>
                </c:pt>
                <c:pt idx="12">
                  <c:v>0.14373381364429783</c:v>
                </c:pt>
                <c:pt idx="14">
                  <c:v>-1.1191768359787968</c:v>
                </c:pt>
                <c:pt idx="15">
                  <c:v>-0.32575925564255481</c:v>
                </c:pt>
                <c:pt idx="16">
                  <c:v>0.62931876814580345</c:v>
                </c:pt>
                <c:pt idx="17">
                  <c:v>0.39354254668497735</c:v>
                </c:pt>
                <c:pt idx="19">
                  <c:v>0.82130717467112646</c:v>
                </c:pt>
                <c:pt idx="20">
                  <c:v>-0.49229154899701477</c:v>
                </c:pt>
                <c:pt idx="21">
                  <c:v>-0.24944813022848011</c:v>
                </c:pt>
                <c:pt idx="22">
                  <c:v>1.0816454212690951</c:v>
                </c:pt>
                <c:pt idx="23">
                  <c:v>9.6613162120817719E-2</c:v>
                </c:pt>
                <c:pt idx="25">
                  <c:v>-2.4487492335493743</c:v>
                </c:pt>
                <c:pt idx="26">
                  <c:v>-0.24305580848938968</c:v>
                </c:pt>
                <c:pt idx="27">
                  <c:v>-0.64675651726200378</c:v>
                </c:pt>
                <c:pt idx="29">
                  <c:v>0.44091058634203595</c:v>
                </c:pt>
                <c:pt idx="30">
                  <c:v>-0.17190394712129908</c:v>
                </c:pt>
                <c:pt idx="31">
                  <c:v>-0.43798909120781326</c:v>
                </c:pt>
                <c:pt idx="32">
                  <c:v>3.7960662218609498</c:v>
                </c:pt>
                <c:pt idx="33">
                  <c:v>3.2296955029154084E-2</c:v>
                </c:pt>
                <c:pt idx="34">
                  <c:v>0.77424547492079832</c:v>
                </c:pt>
                <c:pt idx="36">
                  <c:v>0.93382294353085982</c:v>
                </c:pt>
                <c:pt idx="37">
                  <c:v>0.17560787812944678</c:v>
                </c:pt>
                <c:pt idx="38">
                  <c:v>-1.4852019516864434E-2</c:v>
                </c:pt>
                <c:pt idx="39">
                  <c:v>2.1477576202264315</c:v>
                </c:pt>
                <c:pt idx="40">
                  <c:v>0.9886494097540055</c:v>
                </c:pt>
                <c:pt idx="42">
                  <c:v>1.1032962752216768</c:v>
                </c:pt>
                <c:pt idx="43">
                  <c:v>-0.14835488311624179</c:v>
                </c:pt>
                <c:pt idx="44">
                  <c:v>0.23713835255054772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-0.16268731174399198</c:v>
                </c:pt>
                <c:pt idx="2">
                  <c:v>-2.2700921362673987</c:v>
                </c:pt>
                <c:pt idx="3">
                  <c:v>-5.4152993995390863</c:v>
                </c:pt>
                <c:pt idx="4">
                  <c:v>-2.6174832294807771</c:v>
                </c:pt>
                <c:pt idx="6">
                  <c:v>-2.7132897638344589</c:v>
                </c:pt>
                <c:pt idx="7">
                  <c:v>-2.9775111181671754</c:v>
                </c:pt>
                <c:pt idx="8">
                  <c:v>-2.7985810682406242</c:v>
                </c:pt>
                <c:pt idx="10">
                  <c:v>1.3160940503721186</c:v>
                </c:pt>
                <c:pt idx="11">
                  <c:v>-0.91796936315952093</c:v>
                </c:pt>
                <c:pt idx="12">
                  <c:v>-0.47097256118699971</c:v>
                </c:pt>
                <c:pt idx="14">
                  <c:v>-0.21597675389714022</c:v>
                </c:pt>
                <c:pt idx="15">
                  <c:v>-1.6581012242256721</c:v>
                </c:pt>
                <c:pt idx="16">
                  <c:v>-0.76208893807094835</c:v>
                </c:pt>
                <c:pt idx="17">
                  <c:v>-0.97201035967534599</c:v>
                </c:pt>
                <c:pt idx="19">
                  <c:v>-4.2755449088187518</c:v>
                </c:pt>
                <c:pt idx="20">
                  <c:v>-3.8652593249344891</c:v>
                </c:pt>
                <c:pt idx="21">
                  <c:v>-2.7242944205296382</c:v>
                </c:pt>
                <c:pt idx="22">
                  <c:v>-3.1221242874620803</c:v>
                </c:pt>
                <c:pt idx="23">
                  <c:v>-3.4907385082401876</c:v>
                </c:pt>
                <c:pt idx="25">
                  <c:v>-3.0334855478988287</c:v>
                </c:pt>
                <c:pt idx="26">
                  <c:v>-0.57720349558875172</c:v>
                </c:pt>
                <c:pt idx="27">
                  <c:v>-1.1170092798295839</c:v>
                </c:pt>
                <c:pt idx="29">
                  <c:v>1.0705361907558997</c:v>
                </c:pt>
                <c:pt idx="30">
                  <c:v>-1.482680233738487</c:v>
                </c:pt>
                <c:pt idx="31">
                  <c:v>0.18242736823537165</c:v>
                </c:pt>
                <c:pt idx="32">
                  <c:v>2.5740583236521397</c:v>
                </c:pt>
                <c:pt idx="33">
                  <c:v>3.7000954326543933</c:v>
                </c:pt>
                <c:pt idx="34">
                  <c:v>1.0554181214716296</c:v>
                </c:pt>
                <c:pt idx="36">
                  <c:v>3.6294095024165918</c:v>
                </c:pt>
                <c:pt idx="37">
                  <c:v>0.36629918273072271</c:v>
                </c:pt>
                <c:pt idx="38">
                  <c:v>3.0798977156840657</c:v>
                </c:pt>
                <c:pt idx="39">
                  <c:v>1.6968788519293732</c:v>
                </c:pt>
                <c:pt idx="40">
                  <c:v>2.2165292515573531</c:v>
                </c:pt>
                <c:pt idx="42">
                  <c:v>8.6119911402171567E-3</c:v>
                </c:pt>
                <c:pt idx="43">
                  <c:v>2.741897219536571</c:v>
                </c:pt>
                <c:pt idx="44">
                  <c:v>1.903904931987821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6.4757887612125771</c:v>
                </c:pt>
                <c:pt idx="1">
                  <c:v>8.9839454311686495E-3</c:v>
                </c:pt>
                <c:pt idx="2">
                  <c:v>3.1622203346854505</c:v>
                </c:pt>
                <c:pt idx="3">
                  <c:v>3.6566175652906097</c:v>
                </c:pt>
                <c:pt idx="4">
                  <c:v>0.53381110807793775</c:v>
                </c:pt>
                <c:pt idx="5">
                  <c:v>6.7920665403355471</c:v>
                </c:pt>
                <c:pt idx="6">
                  <c:v>1.8561125983635183</c:v>
                </c:pt>
                <c:pt idx="7">
                  <c:v>1.3681665655355246</c:v>
                </c:pt>
                <c:pt idx="8">
                  <c:v>8.3975102218207809E-2</c:v>
                </c:pt>
                <c:pt idx="9">
                  <c:v>-1.0277066914175528</c:v>
                </c:pt>
                <c:pt idx="10">
                  <c:v>2.0703927390262393</c:v>
                </c:pt>
                <c:pt idx="11">
                  <c:v>-1.4354081579283147</c:v>
                </c:pt>
                <c:pt idx="12">
                  <c:v>-2.1260157564443389</c:v>
                </c:pt>
                <c:pt idx="13">
                  <c:v>-0.80143343286100421</c:v>
                </c:pt>
                <c:pt idx="14">
                  <c:v>-2.6108957320466963</c:v>
                </c:pt>
                <c:pt idx="15">
                  <c:v>-3.0848955753835039</c:v>
                </c:pt>
                <c:pt idx="16">
                  <c:v>-2.8932854263742502</c:v>
                </c:pt>
                <c:pt idx="17">
                  <c:v>-1.7234645940987576</c:v>
                </c:pt>
                <c:pt idx="18">
                  <c:v>-1.217600149256624</c:v>
                </c:pt>
                <c:pt idx="19">
                  <c:v>-8.2816217387483571E-3</c:v>
                </c:pt>
                <c:pt idx="20">
                  <c:v>-1.6368489177205987</c:v>
                </c:pt>
                <c:pt idx="21">
                  <c:v>0.58686686257113152</c:v>
                </c:pt>
                <c:pt idx="22">
                  <c:v>-1.3732548832677764</c:v>
                </c:pt>
                <c:pt idx="23">
                  <c:v>-2.6248557217302242</c:v>
                </c:pt>
                <c:pt idx="24">
                  <c:v>-2.0355703862408214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-1.1274184379583758</c:v>
                </c:pt>
                <c:pt idx="1">
                  <c:v>3.7336555298978453</c:v>
                </c:pt>
                <c:pt idx="2">
                  <c:v>14.712227820281448</c:v>
                </c:pt>
                <c:pt idx="3">
                  <c:v>-5.7825707230097834E-2</c:v>
                </c:pt>
                <c:pt idx="4">
                  <c:v>0.78581663200223772</c:v>
                </c:pt>
                <c:pt idx="5">
                  <c:v>6.2238080516561922</c:v>
                </c:pt>
                <c:pt idx="6">
                  <c:v>5.4252614011121025E-2</c:v>
                </c:pt>
                <c:pt idx="7">
                  <c:v>8.5839293488473931</c:v>
                </c:pt>
                <c:pt idx="8">
                  <c:v>-0.58986417494679344</c:v>
                </c:pt>
                <c:pt idx="9">
                  <c:v>-0.33763788191771127</c:v>
                </c:pt>
                <c:pt idx="10">
                  <c:v>2.7239590139788561</c:v>
                </c:pt>
                <c:pt idx="11">
                  <c:v>-1.7520361031882885</c:v>
                </c:pt>
                <c:pt idx="12">
                  <c:v>-3.9651710591558569</c:v>
                </c:pt>
                <c:pt idx="13">
                  <c:v>0.81664928153847693</c:v>
                </c:pt>
                <c:pt idx="14">
                  <c:v>-0.64826313251631262</c:v>
                </c:pt>
                <c:pt idx="15">
                  <c:v>-1.0103403916788949</c:v>
                </c:pt>
                <c:pt idx="16">
                  <c:v>1.5466923041956431</c:v>
                </c:pt>
                <c:pt idx="17">
                  <c:v>4.361414035053933</c:v>
                </c:pt>
                <c:pt idx="18">
                  <c:v>-0.66700600400083587</c:v>
                </c:pt>
                <c:pt idx="19">
                  <c:v>-0.11836060976861362</c:v>
                </c:pt>
                <c:pt idx="20">
                  <c:v>-1.2094333473870762</c:v>
                </c:pt>
                <c:pt idx="21">
                  <c:v>2.1668057347752168</c:v>
                </c:pt>
                <c:pt idx="22">
                  <c:v>-0.11879823088164621</c:v>
                </c:pt>
                <c:pt idx="23">
                  <c:v>-0.49193235109860822</c:v>
                </c:pt>
                <c:pt idx="24">
                  <c:v>6.3941478723634075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6.4847727066437528</c:v>
                </c:pt>
                <c:pt idx="1">
                  <c:v>14.14471554838957</c:v>
                </c:pt>
                <c:pt idx="2">
                  <c:v>4.3509403137259426</c:v>
                </c:pt>
                <c:pt idx="3">
                  <c:v>-3.5614239143726536</c:v>
                </c:pt>
                <c:pt idx="4">
                  <c:v>-9.3905101666654645</c:v>
                </c:pt>
                <c:pt idx="5">
                  <c:v>-2.9493463650941365</c:v>
                </c:pt>
                <c:pt idx="6">
                  <c:v>-1.0499820551494707</c:v>
                </c:pt>
                <c:pt idx="7">
                  <c:v>-3.9981106049979971</c:v>
                </c:pt>
                <c:pt idx="8">
                  <c:v>-8.8960554624794739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2.6062370919394766</c:v>
                </c:pt>
                <c:pt idx="1">
                  <c:v>21.664026796709777</c:v>
                </c:pt>
                <c:pt idx="2">
                  <c:v>10.434638919972869</c:v>
                </c:pt>
                <c:pt idx="3">
                  <c:v>-5.7172071623441454</c:v>
                </c:pt>
                <c:pt idx="4">
                  <c:v>0.70473806153891871</c:v>
                </c:pt>
                <c:pt idx="5">
                  <c:v>3.5760474212844855</c:v>
                </c:pt>
                <c:pt idx="6">
                  <c:v>0.95737238738814057</c:v>
                </c:pt>
                <c:pt idx="7">
                  <c:v>-0.6107305819802562</c:v>
                </c:pt>
                <c:pt idx="8">
                  <c:v>-2.1891229345097543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38.840301334333716</c:v>
                </c:pt>
                <c:pt idx="1">
                  <c:v>41.826121123322082</c:v>
                </c:pt>
                <c:pt idx="2">
                  <c:v>44.064277585754311</c:v>
                </c:pt>
                <c:pt idx="3">
                  <c:v>44.393067321414627</c:v>
                </c:pt>
                <c:pt idx="4">
                  <c:v>41.92242417202268</c:v>
                </c:pt>
                <c:pt idx="5">
                  <c:v>44.715554087157052</c:v>
                </c:pt>
                <c:pt idx="6">
                  <c:v>48.334353481088165</c:v>
                </c:pt>
                <c:pt idx="7">
                  <c:v>48.206054482476155</c:v>
                </c:pt>
                <c:pt idx="8">
                  <c:v>47.493461939777823</c:v>
                </c:pt>
                <c:pt idx="9">
                  <c:v>50.249615874941036</c:v>
                </c:pt>
                <c:pt idx="10">
                  <c:v>51.191342848369629</c:v>
                </c:pt>
                <c:pt idx="11">
                  <c:v>44.833450814587273</c:v>
                </c:pt>
                <c:pt idx="12">
                  <c:v>45.204776152235901</c:v>
                </c:pt>
                <c:pt idx="13">
                  <c:v>45.68348600858679</c:v>
                </c:pt>
                <c:pt idx="14">
                  <c:v>46.212147766046876</c:v>
                </c:pt>
                <c:pt idx="15">
                  <c:v>46.601702571943761</c:v>
                </c:pt>
                <c:pt idx="16">
                  <c:v>46.952796192732578</c:v>
                </c:pt>
                <c:pt idx="17">
                  <c:v>47.285057504822632</c:v>
                </c:pt>
                <c:pt idx="18">
                  <c:v>47.615893567809877</c:v>
                </c:pt>
                <c:pt idx="19">
                  <c:v>47.941388256608541</c:v>
                </c:pt>
                <c:pt idx="20">
                  <c:v>48.28838241055491</c:v>
                </c:pt>
                <c:pt idx="21">
                  <c:v>48.621926343809307</c:v>
                </c:pt>
                <c:pt idx="22">
                  <c:v>48.970772803828766</c:v>
                </c:pt>
                <c:pt idx="23">
                  <c:v>49.318825158569169</c:v>
                </c:pt>
                <c:pt idx="24">
                  <c:v>49.704197144424867</c:v>
                </c:pt>
                <c:pt idx="25">
                  <c:v>50.063924410411254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16.174003036775073</c:v>
                </c:pt>
                <c:pt idx="1">
                  <c:v>18.257253652333457</c:v>
                </c:pt>
                <c:pt idx="2">
                  <c:v>19.183308849516475</c:v>
                </c:pt>
                <c:pt idx="3">
                  <c:v>19.862385390612115</c:v>
                </c:pt>
                <c:pt idx="4">
                  <c:v>21.238431804801568</c:v>
                </c:pt>
                <c:pt idx="5">
                  <c:v>20.860212290054676</c:v>
                </c:pt>
                <c:pt idx="6">
                  <c:v>19.346816044789136</c:v>
                </c:pt>
                <c:pt idx="7">
                  <c:v>20.036959798689825</c:v>
                </c:pt>
                <c:pt idx="8">
                  <c:v>20.071642534919725</c:v>
                </c:pt>
                <c:pt idx="9">
                  <c:v>21.179171722444366</c:v>
                </c:pt>
                <c:pt idx="10">
                  <c:v>20.869196235485845</c:v>
                </c:pt>
                <c:pt idx="11">
                  <c:v>20.610604946917821</c:v>
                </c:pt>
                <c:pt idx="12">
                  <c:v>20.909144875195523</c:v>
                </c:pt>
                <c:pt idx="13">
                  <c:v>21.24172447324905</c:v>
                </c:pt>
                <c:pt idx="14">
                  <c:v>21.597857203939341</c:v>
                </c:pt>
                <c:pt idx="15">
                  <c:v>21.890480720662644</c:v>
                </c:pt>
                <c:pt idx="16">
                  <c:v>22.170917809966106</c:v>
                </c:pt>
                <c:pt idx="17">
                  <c:v>22.452119654066344</c:v>
                </c:pt>
                <c:pt idx="18">
                  <c:v>22.716554086731765</c:v>
                </c:pt>
                <c:pt idx="19">
                  <c:v>22.974726967359704</c:v>
                </c:pt>
                <c:pt idx="20">
                  <c:v>23.242571630266323</c:v>
                </c:pt>
                <c:pt idx="21">
                  <c:v>23.505586229396563</c:v>
                </c:pt>
                <c:pt idx="22">
                  <c:v>23.775123474354476</c:v>
                </c:pt>
                <c:pt idx="23">
                  <c:v>24.035840827401238</c:v>
                </c:pt>
                <c:pt idx="24">
                  <c:v>24.320843881808589</c:v>
                </c:pt>
                <c:pt idx="25">
                  <c:v>24.60285176538369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34.42578816921398</c:v>
                </c:pt>
                <c:pt idx="1">
                  <c:v>32.398364206882519</c:v>
                </c:pt>
                <c:pt idx="2">
                  <c:v>34.443348483588295</c:v>
                </c:pt>
                <c:pt idx="3">
                  <c:v>34.003069603114795</c:v>
                </c:pt>
                <c:pt idx="4">
                  <c:v>34.067569865323229</c:v>
                </c:pt>
                <c:pt idx="5">
                  <c:v>36.027413431090764</c:v>
                </c:pt>
                <c:pt idx="6">
                  <c:v>38.144633781839509</c:v>
                </c:pt>
                <c:pt idx="7">
                  <c:v>35.447624472991663</c:v>
                </c:pt>
                <c:pt idx="8">
                  <c:v>36.374184376726902</c:v>
                </c:pt>
                <c:pt idx="9">
                  <c:v>37.575277567671087</c:v>
                </c:pt>
                <c:pt idx="10">
                  <c:v>39.189633765776215</c:v>
                </c:pt>
                <c:pt idx="11">
                  <c:v>45.582079867807359</c:v>
                </c:pt>
                <c:pt idx="12">
                  <c:v>46.12533521831098</c:v>
                </c:pt>
                <c:pt idx="13">
                  <c:v>46.785721078739968</c:v>
                </c:pt>
                <c:pt idx="14">
                  <c:v>47.503336180939705</c:v>
                </c:pt>
                <c:pt idx="15">
                  <c:v>48.096068249248901</c:v>
                </c:pt>
                <c:pt idx="16">
                  <c:v>48.670390131209224</c:v>
                </c:pt>
                <c:pt idx="17">
                  <c:v>49.233676935602446</c:v>
                </c:pt>
                <c:pt idx="18">
                  <c:v>49.797401192649964</c:v>
                </c:pt>
                <c:pt idx="19">
                  <c:v>50.354985345901198</c:v>
                </c:pt>
                <c:pt idx="20">
                  <c:v>50.935932000690677</c:v>
                </c:pt>
                <c:pt idx="21">
                  <c:v>51.514520834025035</c:v>
                </c:pt>
                <c:pt idx="22">
                  <c:v>52.104720787176852</c:v>
                </c:pt>
                <c:pt idx="23">
                  <c:v>52.701016549511031</c:v>
                </c:pt>
                <c:pt idx="24">
                  <c:v>53.304110185885449</c:v>
                </c:pt>
                <c:pt idx="25">
                  <c:v>53.901861586057663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21.629402999782023</c:v>
                </c:pt>
                <c:pt idx="1">
                  <c:v>22.254340691297493</c:v>
                </c:pt>
                <c:pt idx="2">
                  <c:v>23.012453031562742</c:v>
                </c:pt>
                <c:pt idx="3">
                  <c:v>23.356818982862386</c:v>
                </c:pt>
                <c:pt idx="4">
                  <c:v>22.202473101773755</c:v>
                </c:pt>
                <c:pt idx="5">
                  <c:v>22.326761989425368</c:v>
                </c:pt>
                <c:pt idx="6">
                  <c:v>23.489181976049647</c:v>
                </c:pt>
                <c:pt idx="7">
                  <c:v>23.660056590429647</c:v>
                </c:pt>
                <c:pt idx="8">
                  <c:v>23.209532067860472</c:v>
                </c:pt>
                <c:pt idx="9">
                  <c:v>26.09154071679465</c:v>
                </c:pt>
                <c:pt idx="10">
                  <c:v>25.983379554715977</c:v>
                </c:pt>
                <c:pt idx="11">
                  <c:v>24.809799125808535</c:v>
                </c:pt>
                <c:pt idx="12">
                  <c:v>24.878653175591243</c:v>
                </c:pt>
                <c:pt idx="13">
                  <c:v>25.01010557285333</c:v>
                </c:pt>
                <c:pt idx="14">
                  <c:v>25.162527447195011</c:v>
                </c:pt>
                <c:pt idx="15">
                  <c:v>25.251843080243162</c:v>
                </c:pt>
                <c:pt idx="16">
                  <c:v>25.323493141262773</c:v>
                </c:pt>
                <c:pt idx="17">
                  <c:v>25.381407358211341</c:v>
                </c:pt>
                <c:pt idx="18">
                  <c:v>25.433789516638424</c:v>
                </c:pt>
                <c:pt idx="19">
                  <c:v>25.497839643772092</c:v>
                </c:pt>
                <c:pt idx="20">
                  <c:v>25.575821054428669</c:v>
                </c:pt>
                <c:pt idx="21">
                  <c:v>25.648957387163932</c:v>
                </c:pt>
                <c:pt idx="22">
                  <c:v>25.72255277930504</c:v>
                </c:pt>
                <c:pt idx="23">
                  <c:v>25.800131240144143</c:v>
                </c:pt>
                <c:pt idx="24">
                  <c:v>25.872181992963448</c:v>
                </c:pt>
                <c:pt idx="25">
                  <c:v>25.92555384748588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27.395098684210183</c:v>
                </c:pt>
                <c:pt idx="1">
                  <c:v>27.01555814774505</c:v>
                </c:pt>
                <c:pt idx="2">
                  <c:v>27.048053337342807</c:v>
                </c:pt>
                <c:pt idx="3">
                  <c:v>28.997945927601346</c:v>
                </c:pt>
                <c:pt idx="4">
                  <c:v>28.773557461275253</c:v>
                </c:pt>
                <c:pt idx="5">
                  <c:v>28.933436938136428</c:v>
                </c:pt>
                <c:pt idx="6">
                  <c:v>29.465301939787278</c:v>
                </c:pt>
                <c:pt idx="7">
                  <c:v>28.767605678140207</c:v>
                </c:pt>
                <c:pt idx="8">
                  <c:v>28.183909409132937</c:v>
                </c:pt>
                <c:pt idx="9">
                  <c:v>29.001594328109345</c:v>
                </c:pt>
                <c:pt idx="10">
                  <c:v>29.467248046214365</c:v>
                </c:pt>
                <c:pt idx="11">
                  <c:v>27.877253042472869</c:v>
                </c:pt>
                <c:pt idx="12">
                  <c:v>27.97104719178888</c:v>
                </c:pt>
                <c:pt idx="13">
                  <c:v>28.169571681632501</c:v>
                </c:pt>
                <c:pt idx="14">
                  <c:v>28.409230890256197</c:v>
                </c:pt>
                <c:pt idx="15">
                  <c:v>28.593684417680365</c:v>
                </c:pt>
                <c:pt idx="16">
                  <c:v>28.779117710463503</c:v>
                </c:pt>
                <c:pt idx="17">
                  <c:v>28.952381892843974</c:v>
                </c:pt>
                <c:pt idx="18">
                  <c:v>29.123677763523755</c:v>
                </c:pt>
                <c:pt idx="19">
                  <c:v>29.287304021107769</c:v>
                </c:pt>
                <c:pt idx="20">
                  <c:v>29.459533825306504</c:v>
                </c:pt>
                <c:pt idx="21">
                  <c:v>29.612545929200063</c:v>
                </c:pt>
                <c:pt idx="22">
                  <c:v>29.770166958842111</c:v>
                </c:pt>
                <c:pt idx="23">
                  <c:v>29.931473942664525</c:v>
                </c:pt>
                <c:pt idx="24">
                  <c:v>30.096894933004148</c:v>
                </c:pt>
                <c:pt idx="25">
                  <c:v>30.253064678216603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37.12633642241952</c:v>
                </c:pt>
                <c:pt idx="1">
                  <c:v>34.304868570376421</c:v>
                </c:pt>
                <c:pt idx="2">
                  <c:v>35.290947091607848</c:v>
                </c:pt>
                <c:pt idx="3">
                  <c:v>36.238347814471204</c:v>
                </c:pt>
                <c:pt idx="4">
                  <c:v>35.300788981348767</c:v>
                </c:pt>
                <c:pt idx="5">
                  <c:v>34.807920284173129</c:v>
                </c:pt>
                <c:pt idx="6">
                  <c:v>37.240685985827255</c:v>
                </c:pt>
                <c:pt idx="7">
                  <c:v>35.695953275878928</c:v>
                </c:pt>
                <c:pt idx="8">
                  <c:v>36.240508956697006</c:v>
                </c:pt>
                <c:pt idx="9">
                  <c:v>38.855515801749398</c:v>
                </c:pt>
                <c:pt idx="10">
                  <c:v>41.599986824508676</c:v>
                </c:pt>
                <c:pt idx="11">
                  <c:v>41.675574728826994</c:v>
                </c:pt>
                <c:pt idx="12">
                  <c:v>42.08760438620606</c:v>
                </c:pt>
                <c:pt idx="13">
                  <c:v>42.606332858417275</c:v>
                </c:pt>
                <c:pt idx="14">
                  <c:v>43.186741584699313</c:v>
                </c:pt>
                <c:pt idx="15">
                  <c:v>43.65651443734744</c:v>
                </c:pt>
                <c:pt idx="16">
                  <c:v>44.092464334601047</c:v>
                </c:pt>
                <c:pt idx="17">
                  <c:v>44.509696400240948</c:v>
                </c:pt>
                <c:pt idx="18">
                  <c:v>44.923464488174055</c:v>
                </c:pt>
                <c:pt idx="19">
                  <c:v>45.332432287096275</c:v>
                </c:pt>
                <c:pt idx="20">
                  <c:v>45.749166035880016</c:v>
                </c:pt>
                <c:pt idx="21">
                  <c:v>46.14627967536439</c:v>
                </c:pt>
                <c:pt idx="22">
                  <c:v>46.53628539284685</c:v>
                </c:pt>
                <c:pt idx="23">
                  <c:v>46.952270409546514</c:v>
                </c:pt>
                <c:pt idx="24">
                  <c:v>47.39068691051741</c:v>
                </c:pt>
                <c:pt idx="25">
                  <c:v>47.823794876164868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10.181770098214013</c:v>
                </c:pt>
                <c:pt idx="1">
                  <c:v>9.759567512421004</c:v>
                </c:pt>
                <c:pt idx="2">
                  <c:v>10.3771174376422</c:v>
                </c:pt>
                <c:pt idx="3">
                  <c:v>10.265864828153967</c:v>
                </c:pt>
                <c:pt idx="4">
                  <c:v>9.2512918337345269</c:v>
                </c:pt>
                <c:pt idx="5">
                  <c:v>9.3172969866129094</c:v>
                </c:pt>
                <c:pt idx="6">
                  <c:v>9.9769913545704476</c:v>
                </c:pt>
                <c:pt idx="7">
                  <c:v>10.530355630147138</c:v>
                </c:pt>
                <c:pt idx="8">
                  <c:v>10.541223958072999</c:v>
                </c:pt>
                <c:pt idx="9">
                  <c:v>10.277196366867951</c:v>
                </c:pt>
                <c:pt idx="10">
                  <c:v>11.173409584976428</c:v>
                </c:pt>
                <c:pt idx="11">
                  <c:v>10.16621951409924</c:v>
                </c:pt>
                <c:pt idx="12">
                  <c:v>10.230772581624009</c:v>
                </c:pt>
                <c:pt idx="13">
                  <c:v>10.322628652397928</c:v>
                </c:pt>
                <c:pt idx="14">
                  <c:v>10.428350869348252</c:v>
                </c:pt>
                <c:pt idx="15">
                  <c:v>10.504646630493568</c:v>
                </c:pt>
                <c:pt idx="16">
                  <c:v>10.580237120627803</c:v>
                </c:pt>
                <c:pt idx="17">
                  <c:v>10.646966676548073</c:v>
                </c:pt>
                <c:pt idx="18">
                  <c:v>10.714420049539678</c:v>
                </c:pt>
                <c:pt idx="19">
                  <c:v>10.788187634233601</c:v>
                </c:pt>
                <c:pt idx="20">
                  <c:v>10.859060252468197</c:v>
                </c:pt>
                <c:pt idx="21">
                  <c:v>10.932053888015103</c:v>
                </c:pt>
                <c:pt idx="22">
                  <c:v>11.007549512579303</c:v>
                </c:pt>
                <c:pt idx="23">
                  <c:v>11.081328381449374</c:v>
                </c:pt>
                <c:pt idx="24">
                  <c:v>11.155676476932024</c:v>
                </c:pt>
                <c:pt idx="25">
                  <c:v>11.227662198987549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8.5877711613762528</c:v>
                </c:pt>
                <c:pt idx="1">
                  <c:v>10.34900888803106</c:v>
                </c:pt>
                <c:pt idx="2">
                  <c:v>10.232184092086943</c:v>
                </c:pt>
                <c:pt idx="3">
                  <c:v>10.038036759926735</c:v>
                </c:pt>
                <c:pt idx="4">
                  <c:v>9.5301217277333983</c:v>
                </c:pt>
                <c:pt idx="5">
                  <c:v>10.097062166130877</c:v>
                </c:pt>
                <c:pt idx="6">
                  <c:v>10.174374135411089</c:v>
                </c:pt>
                <c:pt idx="7">
                  <c:v>9.9192766189693646</c:v>
                </c:pt>
                <c:pt idx="8">
                  <c:v>10.509831289620566</c:v>
                </c:pt>
                <c:pt idx="9">
                  <c:v>11.224393150907735</c:v>
                </c:pt>
                <c:pt idx="10">
                  <c:v>11.465228731666402</c:v>
                </c:pt>
                <c:pt idx="11">
                  <c:v>16.658566157187515</c:v>
                </c:pt>
                <c:pt idx="12">
                  <c:v>16.887577571490208</c:v>
                </c:pt>
                <c:pt idx="13">
                  <c:v>17.15227359537997</c:v>
                </c:pt>
                <c:pt idx="14">
                  <c:v>17.43878062976086</c:v>
                </c:pt>
                <c:pt idx="15">
                  <c:v>17.684807774350507</c:v>
                </c:pt>
                <c:pt idx="16">
                  <c:v>17.92354877095584</c:v>
                </c:pt>
                <c:pt idx="17">
                  <c:v>18.152422748251222</c:v>
                </c:pt>
                <c:pt idx="18">
                  <c:v>18.381148402046872</c:v>
                </c:pt>
                <c:pt idx="19">
                  <c:v>18.612364943643001</c:v>
                </c:pt>
                <c:pt idx="20">
                  <c:v>18.855173976149011</c:v>
                </c:pt>
                <c:pt idx="21">
                  <c:v>19.076437021700755</c:v>
                </c:pt>
                <c:pt idx="22">
                  <c:v>19.321650467924176</c:v>
                </c:pt>
                <c:pt idx="23">
                  <c:v>19.564455735635473</c:v>
                </c:pt>
                <c:pt idx="24">
                  <c:v>19.806646051271802</c:v>
                </c:pt>
                <c:pt idx="25">
                  <c:v>20.049158080513795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8.8446649298013522</c:v>
                </c:pt>
                <c:pt idx="1">
                  <c:v>10.199274858745129</c:v>
                </c:pt>
                <c:pt idx="2">
                  <c:v>10.360863075581586</c:v>
                </c:pt>
                <c:pt idx="3">
                  <c:v>9.3981512269092153</c:v>
                </c:pt>
                <c:pt idx="4">
                  <c:v>9.0790645508407302</c:v>
                </c:pt>
                <c:pt idx="5">
                  <c:v>9.1728860985746383</c:v>
                </c:pt>
                <c:pt idx="6">
                  <c:v>9.9581365108622908</c:v>
                </c:pt>
                <c:pt idx="7">
                  <c:v>9.1110249123635114</c:v>
                </c:pt>
                <c:pt idx="8">
                  <c:v>8.7785644061194521</c:v>
                </c:pt>
                <c:pt idx="9">
                  <c:v>8.7592597464328392</c:v>
                </c:pt>
                <c:pt idx="10">
                  <c:v>9.2568612007928461</c:v>
                </c:pt>
                <c:pt idx="11">
                  <c:v>7.8356212060986525</c:v>
                </c:pt>
                <c:pt idx="12">
                  <c:v>7.9707511606155217</c:v>
                </c:pt>
                <c:pt idx="13">
                  <c:v>8.0534433421900928</c:v>
                </c:pt>
                <c:pt idx="14">
                  <c:v>8.1543532799032512</c:v>
                </c:pt>
                <c:pt idx="15">
                  <c:v>8.1991076429707395</c:v>
                </c:pt>
                <c:pt idx="16">
                  <c:v>8.2413406575514667</c:v>
                </c:pt>
                <c:pt idx="17">
                  <c:v>8.2818534994792294</c:v>
                </c:pt>
                <c:pt idx="18">
                  <c:v>8.3342532210046087</c:v>
                </c:pt>
                <c:pt idx="19">
                  <c:v>8.3887807414287838</c:v>
                </c:pt>
                <c:pt idx="20">
                  <c:v>8.4509355162284496</c:v>
                </c:pt>
                <c:pt idx="21">
                  <c:v>8.5031718898293711</c:v>
                </c:pt>
                <c:pt idx="22">
                  <c:v>8.5546191595635364</c:v>
                </c:pt>
                <c:pt idx="23">
                  <c:v>8.5924704150791218</c:v>
                </c:pt>
                <c:pt idx="24">
                  <c:v>8.634548519162518</c:v>
                </c:pt>
                <c:pt idx="25">
                  <c:v>8.6669970258460527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9.6316974111188447</c:v>
                </c:pt>
                <c:pt idx="1">
                  <c:v>10.812601560863335</c:v>
                </c:pt>
                <c:pt idx="2">
                  <c:v>11.89575735792296</c:v>
                </c:pt>
                <c:pt idx="3">
                  <c:v>11.420735646045639</c:v>
                </c:pt>
                <c:pt idx="4">
                  <c:v>12.57526771228965</c:v>
                </c:pt>
                <c:pt idx="5">
                  <c:v>14.280045884165194</c:v>
                </c:pt>
                <c:pt idx="6">
                  <c:v>12.745294094202514</c:v>
                </c:pt>
                <c:pt idx="7">
                  <c:v>13.849145891044449</c:v>
                </c:pt>
                <c:pt idx="8">
                  <c:v>12.714582406288704</c:v>
                </c:pt>
                <c:pt idx="9">
                  <c:v>12.650597264647249</c:v>
                </c:pt>
                <c:pt idx="10">
                  <c:v>13.252339192747641</c:v>
                </c:pt>
                <c:pt idx="11">
                  <c:v>11.577772741153414</c:v>
                </c:pt>
                <c:pt idx="12">
                  <c:v>11.675350651773607</c:v>
                </c:pt>
                <c:pt idx="13">
                  <c:v>11.782542218260968</c:v>
                </c:pt>
                <c:pt idx="14">
                  <c:v>11.910369043248135</c:v>
                </c:pt>
                <c:pt idx="15">
                  <c:v>12.008030955377491</c:v>
                </c:pt>
                <c:pt idx="16">
                  <c:v>12.095965638879091</c:v>
                </c:pt>
                <c:pt idx="17">
                  <c:v>12.179098823438613</c:v>
                </c:pt>
                <c:pt idx="18">
                  <c:v>12.270376036180267</c:v>
                </c:pt>
                <c:pt idx="19">
                  <c:v>12.35779784410413</c:v>
                </c:pt>
                <c:pt idx="20">
                  <c:v>12.445260452407835</c:v>
                </c:pt>
                <c:pt idx="21">
                  <c:v>12.529738262002319</c:v>
                </c:pt>
                <c:pt idx="22">
                  <c:v>12.630256824801121</c:v>
                </c:pt>
                <c:pt idx="23">
                  <c:v>12.721198911381897</c:v>
                </c:pt>
                <c:pt idx="24">
                  <c:v>12.82478273704429</c:v>
                </c:pt>
                <c:pt idx="25">
                  <c:v>12.91470131082993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38.484100274261245</c:v>
                </c:pt>
                <c:pt idx="1">
                  <c:v>35.303018397689883</c:v>
                </c:pt>
                <c:pt idx="2">
                  <c:v>37.143036459052333</c:v>
                </c:pt>
                <c:pt idx="3">
                  <c:v>36.804465415409133</c:v>
                </c:pt>
                <c:pt idx="4">
                  <c:v>37.364367546423587</c:v>
                </c:pt>
                <c:pt idx="5">
                  <c:v>37.860207956364867</c:v>
                </c:pt>
                <c:pt idx="6">
                  <c:v>38.898636981915352</c:v>
                </c:pt>
                <c:pt idx="7">
                  <c:v>38.074809606933499</c:v>
                </c:pt>
                <c:pt idx="8">
                  <c:v>37.329107612857904</c:v>
                </c:pt>
                <c:pt idx="9">
                  <c:v>38.852246506944439</c:v>
                </c:pt>
                <c:pt idx="10">
                  <c:v>39.930600695391107</c:v>
                </c:pt>
                <c:pt idx="11">
                  <c:v>39.446811698941787</c:v>
                </c:pt>
                <c:pt idx="12">
                  <c:v>39.696192575045025</c:v>
                </c:pt>
                <c:pt idx="13">
                  <c:v>40.014920684469175</c:v>
                </c:pt>
                <c:pt idx="14">
                  <c:v>40.406731641501011</c:v>
                </c:pt>
                <c:pt idx="15">
                  <c:v>40.672810796260528</c:v>
                </c:pt>
                <c:pt idx="16">
                  <c:v>40.897749208922527</c:v>
                </c:pt>
                <c:pt idx="17">
                  <c:v>41.096852230906983</c:v>
                </c:pt>
                <c:pt idx="18">
                  <c:v>41.283687106512048</c:v>
                </c:pt>
                <c:pt idx="19">
                  <c:v>41.479816433664702</c:v>
                </c:pt>
                <c:pt idx="20">
                  <c:v>41.689195435885601</c:v>
                </c:pt>
                <c:pt idx="21">
                  <c:v>41.885163628967923</c:v>
                </c:pt>
                <c:pt idx="22">
                  <c:v>42.069049287461873</c:v>
                </c:pt>
                <c:pt idx="23">
                  <c:v>42.271471014068567</c:v>
                </c:pt>
                <c:pt idx="24">
                  <c:v>42.467777260975197</c:v>
                </c:pt>
                <c:pt idx="25">
                  <c:v>42.654559709369963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51.52056030092966</c:v>
                </c:pt>
                <c:pt idx="1">
                  <c:v>50.592119451593078</c:v>
                </c:pt>
                <c:pt idx="2">
                  <c:v>51.546352441867661</c:v>
                </c:pt>
                <c:pt idx="3">
                  <c:v>49.180917285154536</c:v>
                </c:pt>
                <c:pt idx="4">
                  <c:v>48.842944803282151</c:v>
                </c:pt>
                <c:pt idx="5">
                  <c:v>50.314128105232726</c:v>
                </c:pt>
                <c:pt idx="6">
                  <c:v>49.002850531121766</c:v>
                </c:pt>
                <c:pt idx="7">
                  <c:v>49.144081779292193</c:v>
                </c:pt>
                <c:pt idx="8">
                  <c:v>47.395609905624042</c:v>
                </c:pt>
                <c:pt idx="9">
                  <c:v>47.63161211405599</c:v>
                </c:pt>
                <c:pt idx="10">
                  <c:v>48.878719947304411</c:v>
                </c:pt>
                <c:pt idx="11">
                  <c:v>50.39625031647504</c:v>
                </c:pt>
                <c:pt idx="12">
                  <c:v>50.253505353023407</c:v>
                </c:pt>
                <c:pt idx="13">
                  <c:v>50.137926539113529</c:v>
                </c:pt>
                <c:pt idx="14">
                  <c:v>50.111127581767889</c:v>
                </c:pt>
                <c:pt idx="15">
                  <c:v>49.918131167867855</c:v>
                </c:pt>
                <c:pt idx="16">
                  <c:v>49.68722343072902</c:v>
                </c:pt>
                <c:pt idx="17">
                  <c:v>49.402722545831828</c:v>
                </c:pt>
                <c:pt idx="18">
                  <c:v>49.096154306150574</c:v>
                </c:pt>
                <c:pt idx="19">
                  <c:v>48.815198143966903</c:v>
                </c:pt>
                <c:pt idx="20">
                  <c:v>48.574826910051371</c:v>
                </c:pt>
                <c:pt idx="21">
                  <c:v>48.30388324514837</c:v>
                </c:pt>
                <c:pt idx="22">
                  <c:v>47.99561168130252</c:v>
                </c:pt>
                <c:pt idx="23">
                  <c:v>47.674382107294996</c:v>
                </c:pt>
                <c:pt idx="24">
                  <c:v>47.381412654494184</c:v>
                </c:pt>
                <c:pt idx="25">
                  <c:v>47.126683844116123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18.792333565773134</c:v>
                </c:pt>
                <c:pt idx="1">
                  <c:v>16.75990522530136</c:v>
                </c:pt>
                <c:pt idx="2">
                  <c:v>16.286350828579796</c:v>
                </c:pt>
                <c:pt idx="3">
                  <c:v>16.43861254435933</c:v>
                </c:pt>
                <c:pt idx="4">
                  <c:v>15.8177551735044</c:v>
                </c:pt>
                <c:pt idx="5">
                  <c:v>14.893574785089269</c:v>
                </c:pt>
                <c:pt idx="6">
                  <c:v>14.003761938893588</c:v>
                </c:pt>
                <c:pt idx="7">
                  <c:v>14.229719421065997</c:v>
                </c:pt>
                <c:pt idx="8">
                  <c:v>14.308348223256701</c:v>
                </c:pt>
                <c:pt idx="9">
                  <c:v>13.092066898875309</c:v>
                </c:pt>
                <c:pt idx="10">
                  <c:v>12.76755902864493</c:v>
                </c:pt>
                <c:pt idx="11">
                  <c:v>12.81287062257311</c:v>
                </c:pt>
                <c:pt idx="12">
                  <c:v>12.538241026482734</c:v>
                </c:pt>
                <c:pt idx="13">
                  <c:v>12.254649570767402</c:v>
                </c:pt>
                <c:pt idx="14">
                  <c:v>11.971007054226769</c:v>
                </c:pt>
                <c:pt idx="15">
                  <c:v>11.669649386727066</c:v>
                </c:pt>
                <c:pt idx="16">
                  <c:v>11.355847177305266</c:v>
                </c:pt>
                <c:pt idx="17">
                  <c:v>11.061133648879888</c:v>
                </c:pt>
                <c:pt idx="18">
                  <c:v>10.788462421952447</c:v>
                </c:pt>
                <c:pt idx="19">
                  <c:v>10.473474160162368</c:v>
                </c:pt>
                <c:pt idx="20">
                  <c:v>10.171383245725227</c:v>
                </c:pt>
                <c:pt idx="21">
                  <c:v>9.9491091211765585</c:v>
                </c:pt>
                <c:pt idx="22">
                  <c:v>9.7182627853942556</c:v>
                </c:pt>
                <c:pt idx="23">
                  <c:v>9.4703669110139437</c:v>
                </c:pt>
                <c:pt idx="24">
                  <c:v>9.0712600164273436</c:v>
                </c:pt>
                <c:pt idx="25">
                  <c:v>8.8023879694890734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4.1595386826440359</c:v>
                </c:pt>
                <c:pt idx="1">
                  <c:v>4.671586671518881</c:v>
                </c:pt>
                <c:pt idx="2">
                  <c:v>5.2451541450150492</c:v>
                </c:pt>
                <c:pt idx="3">
                  <c:v>4.4874595647429327</c:v>
                </c:pt>
                <c:pt idx="4">
                  <c:v>6.2831263719025578</c:v>
                </c:pt>
                <c:pt idx="5">
                  <c:v>5.4646355413582013</c:v>
                </c:pt>
                <c:pt idx="6">
                  <c:v>5.3350712444415489</c:v>
                </c:pt>
                <c:pt idx="7">
                  <c:v>5.0925055726050781</c:v>
                </c:pt>
                <c:pt idx="8">
                  <c:v>4.4923407590880746</c:v>
                </c:pt>
                <c:pt idx="9">
                  <c:v>5.7987298429656535</c:v>
                </c:pt>
                <c:pt idx="10">
                  <c:v>4.6632021084971971</c:v>
                </c:pt>
                <c:pt idx="11">
                  <c:v>4.4325528009449515</c:v>
                </c:pt>
                <c:pt idx="12">
                  <c:v>4.498175014971193</c:v>
                </c:pt>
                <c:pt idx="13">
                  <c:v>4.5852974203045971</c:v>
                </c:pt>
                <c:pt idx="14">
                  <c:v>4.6756578724430842</c:v>
                </c:pt>
                <c:pt idx="15">
                  <c:v>4.7520856564201832</c:v>
                </c:pt>
                <c:pt idx="16">
                  <c:v>4.8245425494293386</c:v>
                </c:pt>
                <c:pt idx="17">
                  <c:v>4.8944917092829101</c:v>
                </c:pt>
                <c:pt idx="18">
                  <c:v>4.9599168227866617</c:v>
                </c:pt>
                <c:pt idx="19">
                  <c:v>5.0246403947272507</c:v>
                </c:pt>
                <c:pt idx="20">
                  <c:v>5.0997212155147285</c:v>
                </c:pt>
                <c:pt idx="21">
                  <c:v>5.1729140079908458</c:v>
                </c:pt>
                <c:pt idx="22">
                  <c:v>5.2457812371738113</c:v>
                </c:pt>
                <c:pt idx="23">
                  <c:v>5.3205412442887576</c:v>
                </c:pt>
                <c:pt idx="24">
                  <c:v>5.3959105678228214</c:v>
                </c:pt>
                <c:pt idx="25">
                  <c:v>5.479851390035674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20.226245055548876</c:v>
                </c:pt>
                <c:pt idx="1">
                  <c:v>20.423493775131192</c:v>
                </c:pt>
                <c:pt idx="2">
                  <c:v>19.758588053199567</c:v>
                </c:pt>
                <c:pt idx="3">
                  <c:v>20.07664433488355</c:v>
                </c:pt>
                <c:pt idx="4">
                  <c:v>20.151058682210923</c:v>
                </c:pt>
                <c:pt idx="5">
                  <c:v>20.24069538118955</c:v>
                </c:pt>
                <c:pt idx="6">
                  <c:v>20.702527242975677</c:v>
                </c:pt>
                <c:pt idx="7">
                  <c:v>20.192091217493157</c:v>
                </c:pt>
                <c:pt idx="8">
                  <c:v>19.180320076114004</c:v>
                </c:pt>
                <c:pt idx="9">
                  <c:v>20.202716951274898</c:v>
                </c:pt>
                <c:pt idx="10">
                  <c:v>17.629799649142853</c:v>
                </c:pt>
                <c:pt idx="11">
                  <c:v>17.88562063123149</c:v>
                </c:pt>
                <c:pt idx="12">
                  <c:v>17.807488821367635</c:v>
                </c:pt>
                <c:pt idx="13">
                  <c:v>17.800510672685675</c:v>
                </c:pt>
                <c:pt idx="14">
                  <c:v>17.795811824311951</c:v>
                </c:pt>
                <c:pt idx="15">
                  <c:v>17.729044129792381</c:v>
                </c:pt>
                <c:pt idx="16">
                  <c:v>17.651088113334417</c:v>
                </c:pt>
                <c:pt idx="17">
                  <c:v>17.565294667655408</c:v>
                </c:pt>
                <c:pt idx="18">
                  <c:v>17.487116988121652</c:v>
                </c:pt>
                <c:pt idx="19">
                  <c:v>17.411201523624154</c:v>
                </c:pt>
                <c:pt idx="20">
                  <c:v>17.335372802154527</c:v>
                </c:pt>
                <c:pt idx="21">
                  <c:v>17.255944884230068</c:v>
                </c:pt>
                <c:pt idx="22">
                  <c:v>17.179537331384545</c:v>
                </c:pt>
                <c:pt idx="23">
                  <c:v>17.110181081579583</c:v>
                </c:pt>
                <c:pt idx="24">
                  <c:v>17.052263137001685</c:v>
                </c:pt>
                <c:pt idx="25">
                  <c:v>16.981536516626541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20.566759355671213</c:v>
                </c:pt>
                <c:pt idx="1">
                  <c:v>18.648758349904163</c:v>
                </c:pt>
                <c:pt idx="2">
                  <c:v>16.653667410239084</c:v>
                </c:pt>
                <c:pt idx="3">
                  <c:v>17.517439157822761</c:v>
                </c:pt>
                <c:pt idx="4">
                  <c:v>17.145857648986567</c:v>
                </c:pt>
                <c:pt idx="5">
                  <c:v>17.244733574323817</c:v>
                </c:pt>
                <c:pt idx="6">
                  <c:v>18.329415198468975</c:v>
                </c:pt>
                <c:pt idx="7">
                  <c:v>18.653896040838937</c:v>
                </c:pt>
                <c:pt idx="8">
                  <c:v>14.848208757808857</c:v>
                </c:pt>
                <c:pt idx="9">
                  <c:v>15.82031208473623</c:v>
                </c:pt>
                <c:pt idx="10">
                  <c:v>14.159837998940313</c:v>
                </c:pt>
                <c:pt idx="11">
                  <c:v>14.665437989552006</c:v>
                </c:pt>
                <c:pt idx="12">
                  <c:v>14.558369216045186</c:v>
                </c:pt>
                <c:pt idx="13">
                  <c:v>14.572691068761577</c:v>
                </c:pt>
                <c:pt idx="14">
                  <c:v>14.562731985360934</c:v>
                </c:pt>
                <c:pt idx="15">
                  <c:v>14.449457909836502</c:v>
                </c:pt>
                <c:pt idx="16">
                  <c:v>14.322174281355396</c:v>
                </c:pt>
                <c:pt idx="17">
                  <c:v>14.186915135503188</c:v>
                </c:pt>
                <c:pt idx="18">
                  <c:v>14.055233429957228</c:v>
                </c:pt>
                <c:pt idx="19">
                  <c:v>13.920737238788893</c:v>
                </c:pt>
                <c:pt idx="20">
                  <c:v>13.797136554151185</c:v>
                </c:pt>
                <c:pt idx="21">
                  <c:v>13.669918528323766</c:v>
                </c:pt>
                <c:pt idx="22">
                  <c:v>13.536853536078423</c:v>
                </c:pt>
                <c:pt idx="23">
                  <c:v>13.401797900223819</c:v>
                </c:pt>
                <c:pt idx="24">
                  <c:v>13.280585567069643</c:v>
                </c:pt>
                <c:pt idx="25">
                  <c:v>13.149497607261418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12.017530866300225</c:v>
                </c:pt>
                <c:pt idx="1">
                  <c:v>13.228324443948726</c:v>
                </c:pt>
                <c:pt idx="2">
                  <c:v>13.845633102112691</c:v>
                </c:pt>
                <c:pt idx="3">
                  <c:v>13.762242859502534</c:v>
                </c:pt>
                <c:pt idx="4">
                  <c:v>14.005742541393467</c:v>
                </c:pt>
                <c:pt idx="5">
                  <c:v>14.7419559565567</c:v>
                </c:pt>
                <c:pt idx="6">
                  <c:v>14.137465324206152</c:v>
                </c:pt>
                <c:pt idx="7">
                  <c:v>14.028709990637591</c:v>
                </c:pt>
                <c:pt idx="8">
                  <c:v>13.40818922108909</c:v>
                </c:pt>
                <c:pt idx="9">
                  <c:v>12.945350346427785</c:v>
                </c:pt>
                <c:pt idx="10">
                  <c:v>11.848670530182449</c:v>
                </c:pt>
                <c:pt idx="11">
                  <c:v>12.356971909674396</c:v>
                </c:pt>
                <c:pt idx="12">
                  <c:v>12.477861115498733</c:v>
                </c:pt>
                <c:pt idx="13">
                  <c:v>12.600061793938476</c:v>
                </c:pt>
                <c:pt idx="14">
                  <c:v>12.7363774266148</c:v>
                </c:pt>
                <c:pt idx="15">
                  <c:v>12.838776721517569</c:v>
                </c:pt>
                <c:pt idx="16">
                  <c:v>12.90673042919132</c:v>
                </c:pt>
                <c:pt idx="17">
                  <c:v>12.949415528898076</c:v>
                </c:pt>
                <c:pt idx="18">
                  <c:v>13.011249929112518</c:v>
                </c:pt>
                <c:pt idx="19">
                  <c:v>13.072970371584711</c:v>
                </c:pt>
                <c:pt idx="20">
                  <c:v>13.138639801113614</c:v>
                </c:pt>
                <c:pt idx="21">
                  <c:v>13.19760145357948</c:v>
                </c:pt>
                <c:pt idx="22">
                  <c:v>13.244607607123754</c:v>
                </c:pt>
                <c:pt idx="23">
                  <c:v>13.279900190995788</c:v>
                </c:pt>
                <c:pt idx="24">
                  <c:v>13.333161584960244</c:v>
                </c:pt>
                <c:pt idx="25">
                  <c:v>13.395362834378092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44.226832784170007</c:v>
                </c:pt>
                <c:pt idx="1">
                  <c:v>41.356473878174867</c:v>
                </c:pt>
                <c:pt idx="2">
                  <c:v>41.537165338189077</c:v>
                </c:pt>
                <c:pt idx="3">
                  <c:v>43.315315358038802</c:v>
                </c:pt>
                <c:pt idx="4">
                  <c:v>43.425430215445353</c:v>
                </c:pt>
                <c:pt idx="5">
                  <c:v>45.924671647635215</c:v>
                </c:pt>
                <c:pt idx="6">
                  <c:v>46.280712523795486</c:v>
                </c:pt>
                <c:pt idx="7">
                  <c:v>45.408572138761009</c:v>
                </c:pt>
                <c:pt idx="8">
                  <c:v>43.684833912119927</c:v>
                </c:pt>
                <c:pt idx="9">
                  <c:v>46.031597890424003</c:v>
                </c:pt>
                <c:pt idx="10">
                  <c:v>44.201207053536457</c:v>
                </c:pt>
                <c:pt idx="11">
                  <c:v>44.647656983975629</c:v>
                </c:pt>
                <c:pt idx="12">
                  <c:v>44.905544497765845</c:v>
                </c:pt>
                <c:pt idx="13">
                  <c:v>45.223262831598468</c:v>
                </c:pt>
                <c:pt idx="14">
                  <c:v>45.601876162027793</c:v>
                </c:pt>
                <c:pt idx="15">
                  <c:v>45.909112512070791</c:v>
                </c:pt>
                <c:pt idx="16">
                  <c:v>46.187670561763355</c:v>
                </c:pt>
                <c:pt idx="17">
                  <c:v>46.450379353626808</c:v>
                </c:pt>
                <c:pt idx="18">
                  <c:v>46.694582865787311</c:v>
                </c:pt>
                <c:pt idx="19">
                  <c:v>46.949158795068016</c:v>
                </c:pt>
                <c:pt idx="20">
                  <c:v>47.229042121088206</c:v>
                </c:pt>
                <c:pt idx="21">
                  <c:v>47.499693581987472</c:v>
                </c:pt>
                <c:pt idx="22">
                  <c:v>47.771139487854356</c:v>
                </c:pt>
                <c:pt idx="23">
                  <c:v>48.046401106352533</c:v>
                </c:pt>
                <c:pt idx="24">
                  <c:v>48.309805304471148</c:v>
                </c:pt>
                <c:pt idx="25">
                  <c:v>48.56262108859039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11.852419407074562</c:v>
                </c:pt>
                <c:pt idx="1">
                  <c:v>13.425468451431346</c:v>
                </c:pt>
                <c:pt idx="2">
                  <c:v>13.640910565889024</c:v>
                </c:pt>
                <c:pt idx="3">
                  <c:v>13.604273325769755</c:v>
                </c:pt>
                <c:pt idx="4">
                  <c:v>13.86117886997139</c:v>
                </c:pt>
                <c:pt idx="5">
                  <c:v>15.181862932091617</c:v>
                </c:pt>
                <c:pt idx="6">
                  <c:v>13.885745786936567</c:v>
                </c:pt>
                <c:pt idx="7">
                  <c:v>14.554510888573571</c:v>
                </c:pt>
                <c:pt idx="8">
                  <c:v>13.648947004263016</c:v>
                </c:pt>
                <c:pt idx="9">
                  <c:v>15.312578486882646</c:v>
                </c:pt>
                <c:pt idx="10">
                  <c:v>13.964262782834993</c:v>
                </c:pt>
                <c:pt idx="11">
                  <c:v>12.920243388451487</c:v>
                </c:pt>
                <c:pt idx="12">
                  <c:v>12.883255389985454</c:v>
                </c:pt>
                <c:pt idx="13">
                  <c:v>12.924572280441547</c:v>
                </c:pt>
                <c:pt idx="14">
                  <c:v>12.994021884043525</c:v>
                </c:pt>
                <c:pt idx="15">
                  <c:v>13.043302372865158</c:v>
                </c:pt>
                <c:pt idx="16">
                  <c:v>13.077696830388923</c:v>
                </c:pt>
                <c:pt idx="17">
                  <c:v>13.107097776621464</c:v>
                </c:pt>
                <c:pt idx="18">
                  <c:v>13.143033912339529</c:v>
                </c:pt>
                <c:pt idx="19">
                  <c:v>13.177252278804707</c:v>
                </c:pt>
                <c:pt idx="20">
                  <c:v>13.20209875160597</c:v>
                </c:pt>
                <c:pt idx="21">
                  <c:v>13.217820940438498</c:v>
                </c:pt>
                <c:pt idx="22">
                  <c:v>13.235225327429317</c:v>
                </c:pt>
                <c:pt idx="23">
                  <c:v>13.255039996590051</c:v>
                </c:pt>
                <c:pt idx="24">
                  <c:v>13.276483448897082</c:v>
                </c:pt>
                <c:pt idx="25">
                  <c:v>13.297256778834157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1.1263027281761573</c:v>
                </c:pt>
                <c:pt idx="1">
                  <c:v>0.83710330744530859</c:v>
                </c:pt>
                <c:pt idx="2">
                  <c:v>0.83279395224061836</c:v>
                </c:pt>
                <c:pt idx="3">
                  <c:v>0.7565412271822477</c:v>
                </c:pt>
                <c:pt idx="4">
                  <c:v>0.83185845898154098</c:v>
                </c:pt>
                <c:pt idx="5">
                  <c:v>0.77021917298979559</c:v>
                </c:pt>
                <c:pt idx="6">
                  <c:v>0.67074885473695012</c:v>
                </c:pt>
                <c:pt idx="7">
                  <c:v>0.67951455000327998</c:v>
                </c:pt>
                <c:pt idx="8">
                  <c:v>0.666870392527252</c:v>
                </c:pt>
                <c:pt idx="9">
                  <c:v>0.63875605840035021</c:v>
                </c:pt>
                <c:pt idx="10">
                  <c:v>0.76193755125104723</c:v>
                </c:pt>
                <c:pt idx="11">
                  <c:v>0.58043452181598476</c:v>
                </c:pt>
                <c:pt idx="12">
                  <c:v>0.59126969982267885</c:v>
                </c:pt>
                <c:pt idx="13">
                  <c:v>0.59879041322254045</c:v>
                </c:pt>
                <c:pt idx="14">
                  <c:v>0.60739326892786216</c:v>
                </c:pt>
                <c:pt idx="15">
                  <c:v>0.61182844568453032</c:v>
                </c:pt>
                <c:pt idx="16">
                  <c:v>0.61620977447040459</c:v>
                </c:pt>
                <c:pt idx="17">
                  <c:v>0.6200264508008354</c:v>
                </c:pt>
                <c:pt idx="18">
                  <c:v>0.62375992405796388</c:v>
                </c:pt>
                <c:pt idx="19">
                  <c:v>0.62722455860886839</c:v>
                </c:pt>
                <c:pt idx="20">
                  <c:v>0.63080814083235803</c:v>
                </c:pt>
                <c:pt idx="21">
                  <c:v>0.63369468064315293</c:v>
                </c:pt>
                <c:pt idx="22">
                  <c:v>0.63673037200075377</c:v>
                </c:pt>
                <c:pt idx="23">
                  <c:v>0.63916541961051454</c:v>
                </c:pt>
                <c:pt idx="24">
                  <c:v>0.64176825131570248</c:v>
                </c:pt>
                <c:pt idx="25">
                  <c:v>0.64357694148243361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33.883319327467717</c:v>
                </c:pt>
                <c:pt idx="1">
                  <c:v>36.369999242468332</c:v>
                </c:pt>
                <c:pt idx="2">
                  <c:v>38.609219865638238</c:v>
                </c:pt>
                <c:pt idx="3">
                  <c:v>38.324298539705786</c:v>
                </c:pt>
                <c:pt idx="4">
                  <c:v>36.82725381502398</c:v>
                </c:pt>
                <c:pt idx="5">
                  <c:v>36.323164051497521</c:v>
                </c:pt>
                <c:pt idx="6">
                  <c:v>36.994023715244928</c:v>
                </c:pt>
                <c:pt idx="7">
                  <c:v>34.688281918304007</c:v>
                </c:pt>
                <c:pt idx="8">
                  <c:v>33.997798643098413</c:v>
                </c:pt>
                <c:pt idx="9">
                  <c:v>34.533431966157686</c:v>
                </c:pt>
                <c:pt idx="10">
                  <c:v>34.686315133776922</c:v>
                </c:pt>
                <c:pt idx="11">
                  <c:v>34.424887480727072</c:v>
                </c:pt>
                <c:pt idx="12">
                  <c:v>34.320834589430341</c:v>
                </c:pt>
                <c:pt idx="13">
                  <c:v>34.325923334165267</c:v>
                </c:pt>
                <c:pt idx="14">
                  <c:v>34.371271710688973</c:v>
                </c:pt>
                <c:pt idx="15">
                  <c:v>34.356100327448765</c:v>
                </c:pt>
                <c:pt idx="16">
                  <c:v>34.295486279310111</c:v>
                </c:pt>
                <c:pt idx="17">
                  <c:v>34.210427822104457</c:v>
                </c:pt>
                <c:pt idx="18">
                  <c:v>34.136169828369198</c:v>
                </c:pt>
                <c:pt idx="19">
                  <c:v>34.046290078839931</c:v>
                </c:pt>
                <c:pt idx="20">
                  <c:v>33.937282757896156</c:v>
                </c:pt>
                <c:pt idx="21">
                  <c:v>33.871778708352018</c:v>
                </c:pt>
                <c:pt idx="22">
                  <c:v>33.77362355570078</c:v>
                </c:pt>
                <c:pt idx="23">
                  <c:v>33.66889014725831</c:v>
                </c:pt>
                <c:pt idx="24">
                  <c:v>33.561952255117554</c:v>
                </c:pt>
                <c:pt idx="25">
                  <c:v>33.476881786389846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8.4634345214316795</c:v>
                </c:pt>
                <c:pt idx="1">
                  <c:v>8.4262455505648219</c:v>
                </c:pt>
                <c:pt idx="2">
                  <c:v>8.5371698413834771</c:v>
                </c:pt>
                <c:pt idx="3">
                  <c:v>8.3286945603998319</c:v>
                </c:pt>
                <c:pt idx="4">
                  <c:v>7.810090536931618</c:v>
                </c:pt>
                <c:pt idx="5">
                  <c:v>8.6866342774624652</c:v>
                </c:pt>
                <c:pt idx="6">
                  <c:v>8.4887835098451916</c:v>
                </c:pt>
                <c:pt idx="7">
                  <c:v>8.9946111662825672</c:v>
                </c:pt>
                <c:pt idx="8">
                  <c:v>9.0680685594181938</c:v>
                </c:pt>
                <c:pt idx="9">
                  <c:v>9.0649006517336144</c:v>
                </c:pt>
                <c:pt idx="10">
                  <c:v>9.2735011400335967</c:v>
                </c:pt>
                <c:pt idx="11">
                  <c:v>9.814104353156841</c:v>
                </c:pt>
                <c:pt idx="12">
                  <c:v>9.9024480205332033</c:v>
                </c:pt>
                <c:pt idx="13">
                  <c:v>10.024336702855166</c:v>
                </c:pt>
                <c:pt idx="14">
                  <c:v>10.168944982930189</c:v>
                </c:pt>
                <c:pt idx="15">
                  <c:v>10.293987511553064</c:v>
                </c:pt>
                <c:pt idx="16">
                  <c:v>10.422252458066405</c:v>
                </c:pt>
                <c:pt idx="17">
                  <c:v>10.54257361617354</c:v>
                </c:pt>
                <c:pt idx="18">
                  <c:v>10.649524277755136</c:v>
                </c:pt>
                <c:pt idx="19">
                  <c:v>10.76272342821456</c:v>
                </c:pt>
                <c:pt idx="20">
                  <c:v>10.879666721147911</c:v>
                </c:pt>
                <c:pt idx="21">
                  <c:v>10.987223340714095</c:v>
                </c:pt>
                <c:pt idx="22">
                  <c:v>11.097022537225941</c:v>
                </c:pt>
                <c:pt idx="23">
                  <c:v>11.213522797095004</c:v>
                </c:pt>
                <c:pt idx="24">
                  <c:v>11.326400456723226</c:v>
                </c:pt>
                <c:pt idx="25">
                  <c:v>11.440306874808813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10.208698470495454</c:v>
                </c:pt>
                <c:pt idx="1">
                  <c:v>10.01492864699209</c:v>
                </c:pt>
                <c:pt idx="2">
                  <c:v>10.219259583462627</c:v>
                </c:pt>
                <c:pt idx="3">
                  <c:v>9.8288311143849523</c:v>
                </c:pt>
                <c:pt idx="4">
                  <c:v>9.7451793243053686</c:v>
                </c:pt>
                <c:pt idx="5">
                  <c:v>9.7900790649676086</c:v>
                </c:pt>
                <c:pt idx="6">
                  <c:v>9.8467553126705791</c:v>
                </c:pt>
                <c:pt idx="7">
                  <c:v>10.218965499950109</c:v>
                </c:pt>
                <c:pt idx="8">
                  <c:v>9.9908681843299387</c:v>
                </c:pt>
                <c:pt idx="9">
                  <c:v>9.5462568423475442</c:v>
                </c:pt>
                <c:pt idx="10">
                  <c:v>8.4168241816998322</c:v>
                </c:pt>
                <c:pt idx="11">
                  <c:v>9.0189431260941291</c:v>
                </c:pt>
                <c:pt idx="12">
                  <c:v>8.9293892405047721</c:v>
                </c:pt>
                <c:pt idx="13">
                  <c:v>8.908059738214325</c:v>
                </c:pt>
                <c:pt idx="14">
                  <c:v>8.8879422205947272</c:v>
                </c:pt>
                <c:pt idx="15">
                  <c:v>8.8347188288095229</c:v>
                </c:pt>
                <c:pt idx="16">
                  <c:v>8.7632369079890342</c:v>
                </c:pt>
                <c:pt idx="17">
                  <c:v>8.6989124863803227</c:v>
                </c:pt>
                <c:pt idx="18">
                  <c:v>8.6398874520731699</c:v>
                </c:pt>
                <c:pt idx="19">
                  <c:v>8.5771604468766771</c:v>
                </c:pt>
                <c:pt idx="20">
                  <c:v>8.5191198926782832</c:v>
                </c:pt>
                <c:pt idx="21">
                  <c:v>8.4656533216174683</c:v>
                </c:pt>
                <c:pt idx="22">
                  <c:v>8.408141806302293</c:v>
                </c:pt>
                <c:pt idx="23">
                  <c:v>8.3584170486193994</c:v>
                </c:pt>
                <c:pt idx="24">
                  <c:v>8.3287236286218551</c:v>
                </c:pt>
                <c:pt idx="25">
                  <c:v>8.2980259508181859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19.549971814655002</c:v>
                </c:pt>
                <c:pt idx="1">
                  <c:v>19.872294788523337</c:v>
                </c:pt>
                <c:pt idx="2">
                  <c:v>20.204129901920357</c:v>
                </c:pt>
                <c:pt idx="3">
                  <c:v>18.811216091560532</c:v>
                </c:pt>
                <c:pt idx="4">
                  <c:v>20.357049059648556</c:v>
                </c:pt>
                <c:pt idx="5">
                  <c:v>20.426955973046041</c:v>
                </c:pt>
                <c:pt idx="6">
                  <c:v>21.524955855596691</c:v>
                </c:pt>
                <c:pt idx="7">
                  <c:v>20.456342390830383</c:v>
                </c:pt>
                <c:pt idx="8">
                  <c:v>21.110854549847993</c:v>
                </c:pt>
                <c:pt idx="9">
                  <c:v>21.68165861156827</c:v>
                </c:pt>
                <c:pt idx="10">
                  <c:v>17.802100251315817</c:v>
                </c:pt>
                <c:pt idx="11">
                  <c:v>18.180033157170904</c:v>
                </c:pt>
                <c:pt idx="12">
                  <c:v>18.014801157138677</c:v>
                </c:pt>
                <c:pt idx="13">
                  <c:v>17.958130865501879</c:v>
                </c:pt>
                <c:pt idx="14">
                  <c:v>17.930593734739919</c:v>
                </c:pt>
                <c:pt idx="15">
                  <c:v>17.847802002905208</c:v>
                </c:pt>
                <c:pt idx="16">
                  <c:v>17.776119922412466</c:v>
                </c:pt>
                <c:pt idx="17">
                  <c:v>17.710108199634679</c:v>
                </c:pt>
                <c:pt idx="18">
                  <c:v>17.639500831197111</c:v>
                </c:pt>
                <c:pt idx="19">
                  <c:v>17.574349799702855</c:v>
                </c:pt>
                <c:pt idx="20">
                  <c:v>17.514040453751601</c:v>
                </c:pt>
                <c:pt idx="21">
                  <c:v>17.441717990521479</c:v>
                </c:pt>
                <c:pt idx="22">
                  <c:v>17.395239050879006</c:v>
                </c:pt>
                <c:pt idx="23">
                  <c:v>17.360914808731486</c:v>
                </c:pt>
                <c:pt idx="24">
                  <c:v>17.333700227763632</c:v>
                </c:pt>
                <c:pt idx="25">
                  <c:v>17.310167900217209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8.098207563587593</c:v>
                </c:pt>
                <c:pt idx="1">
                  <c:v>8.1050385263441402</c:v>
                </c:pt>
                <c:pt idx="2">
                  <c:v>7.9387468185305572</c:v>
                </c:pt>
                <c:pt idx="3">
                  <c:v>7.5810134461088703</c:v>
                </c:pt>
                <c:pt idx="4">
                  <c:v>8.3552869235762302</c:v>
                </c:pt>
                <c:pt idx="5">
                  <c:v>8.3773489231705724</c:v>
                </c:pt>
                <c:pt idx="6">
                  <c:v>8.4510499249092188</c:v>
                </c:pt>
                <c:pt idx="7">
                  <c:v>7.7496362583658449</c:v>
                </c:pt>
                <c:pt idx="8">
                  <c:v>7.2127982075139894</c:v>
                </c:pt>
                <c:pt idx="9">
                  <c:v>7.1561152866789097</c:v>
                </c:pt>
                <c:pt idx="10">
                  <c:v>6.341778536929751</c:v>
                </c:pt>
                <c:pt idx="11">
                  <c:v>10.972336226450796</c:v>
                </c:pt>
                <c:pt idx="12">
                  <c:v>11.101396731128458</c:v>
                </c:pt>
                <c:pt idx="13">
                  <c:v>11.264171351562039</c:v>
                </c:pt>
                <c:pt idx="14">
                  <c:v>11.433226138588886</c:v>
                </c:pt>
                <c:pt idx="15">
                  <c:v>11.534768494058882</c:v>
                </c:pt>
                <c:pt idx="16">
                  <c:v>11.602139468966765</c:v>
                </c:pt>
                <c:pt idx="17">
                  <c:v>11.700422503379166</c:v>
                </c:pt>
                <c:pt idx="18">
                  <c:v>11.836751203005388</c:v>
                </c:pt>
                <c:pt idx="19">
                  <c:v>11.980595451124861</c:v>
                </c:pt>
                <c:pt idx="20">
                  <c:v>12.117075372463665</c:v>
                </c:pt>
                <c:pt idx="21">
                  <c:v>12.242553551097584</c:v>
                </c:pt>
                <c:pt idx="22">
                  <c:v>12.36771003735093</c:v>
                </c:pt>
                <c:pt idx="23">
                  <c:v>12.492193715638699</c:v>
                </c:pt>
                <c:pt idx="24">
                  <c:v>12.610903095943639</c:v>
                </c:pt>
                <c:pt idx="25">
                  <c:v>12.735926409293159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60.299911034568481</c:v>
                </c:pt>
                <c:pt idx="1">
                  <c:v>61.575282080950771</c:v>
                </c:pt>
                <c:pt idx="2">
                  <c:v>62.058511350073843</c:v>
                </c:pt>
                <c:pt idx="3">
                  <c:v>60.67561167386183</c:v>
                </c:pt>
                <c:pt idx="4">
                  <c:v>62.081828817268708</c:v>
                </c:pt>
                <c:pt idx="5">
                  <c:v>63.24954250150315</c:v>
                </c:pt>
                <c:pt idx="6">
                  <c:v>62.159726749813807</c:v>
                </c:pt>
                <c:pt idx="7">
                  <c:v>61.689694208931947</c:v>
                </c:pt>
                <c:pt idx="8">
                  <c:v>59.831394645826258</c:v>
                </c:pt>
                <c:pt idx="9">
                  <c:v>61.679506919961106</c:v>
                </c:pt>
                <c:pt idx="10">
                  <c:v>56.38905742526449</c:v>
                </c:pt>
                <c:pt idx="11">
                  <c:v>51.768902647804886</c:v>
                </c:pt>
                <c:pt idx="12">
                  <c:v>51.662214586425222</c:v>
                </c:pt>
                <c:pt idx="13">
                  <c:v>51.524865250690389</c:v>
                </c:pt>
                <c:pt idx="14">
                  <c:v>51.432589615894798</c:v>
                </c:pt>
                <c:pt idx="15">
                  <c:v>51.199537255863312</c:v>
                </c:pt>
                <c:pt idx="16">
                  <c:v>50.943561098116007</c:v>
                </c:pt>
                <c:pt idx="17">
                  <c:v>50.629544830815348</c:v>
                </c:pt>
                <c:pt idx="18">
                  <c:v>50.269990376522671</c:v>
                </c:pt>
                <c:pt idx="19">
                  <c:v>49.914399210985295</c:v>
                </c:pt>
                <c:pt idx="20">
                  <c:v>49.565752669558897</c:v>
                </c:pt>
                <c:pt idx="21">
                  <c:v>49.221111554704322</c:v>
                </c:pt>
                <c:pt idx="22">
                  <c:v>48.87576619811523</c:v>
                </c:pt>
                <c:pt idx="23">
                  <c:v>48.566802939256156</c:v>
                </c:pt>
                <c:pt idx="24">
                  <c:v>48.218323709380797</c:v>
                </c:pt>
                <c:pt idx="25">
                  <c:v>47.80578661839133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55.014304371108793</c:v>
                </c:pt>
                <c:pt idx="1">
                  <c:v>60.083374775655543</c:v>
                </c:pt>
                <c:pt idx="2">
                  <c:v>63.24758643527079</c:v>
                </c:pt>
                <c:pt idx="3">
                  <c:v>64.255452712026738</c:v>
                </c:pt>
                <c:pt idx="4">
                  <c:v>63.160855976824251</c:v>
                </c:pt>
                <c:pt idx="5">
                  <c:v>65.575766377211721</c:v>
                </c:pt>
                <c:pt idx="6">
                  <c:v>67.681169525877294</c:v>
                </c:pt>
                <c:pt idx="7">
                  <c:v>68.243014281165983</c:v>
                </c:pt>
                <c:pt idx="8">
                  <c:v>67.565104474697549</c:v>
                </c:pt>
                <c:pt idx="9">
                  <c:v>71.428787597385394</c:v>
                </c:pt>
                <c:pt idx="10">
                  <c:v>72.060539083855474</c:v>
                </c:pt>
                <c:pt idx="11">
                  <c:v>65.444055761505098</c:v>
                </c:pt>
                <c:pt idx="12">
                  <c:v>66.113921027431417</c:v>
                </c:pt>
                <c:pt idx="13">
                  <c:v>66.925210481835848</c:v>
                </c:pt>
                <c:pt idx="14">
                  <c:v>67.81000496998621</c:v>
                </c:pt>
                <c:pt idx="15">
                  <c:v>68.492183292606398</c:v>
                </c:pt>
                <c:pt idx="16">
                  <c:v>69.123714002698676</c:v>
                </c:pt>
                <c:pt idx="17">
                  <c:v>69.737177158888983</c:v>
                </c:pt>
                <c:pt idx="18">
                  <c:v>70.332447654541639</c:v>
                </c:pt>
                <c:pt idx="19">
                  <c:v>70.916115223968248</c:v>
                </c:pt>
                <c:pt idx="20">
                  <c:v>71.530954040821229</c:v>
                </c:pt>
                <c:pt idx="21">
                  <c:v>72.127512573205877</c:v>
                </c:pt>
                <c:pt idx="22">
                  <c:v>72.745896278183238</c:v>
                </c:pt>
                <c:pt idx="23">
                  <c:v>73.354665985970399</c:v>
                </c:pt>
                <c:pt idx="24">
                  <c:v>74.025041026233453</c:v>
                </c:pt>
                <c:pt idx="25">
                  <c:v>74.666776175794951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120.5766262756257</c:v>
                </c:pt>
                <c:pt idx="1">
                  <c:v>115.97313161630149</c:v>
                </c:pt>
                <c:pt idx="2">
                  <c:v>119.79480194410169</c:v>
                </c:pt>
                <c:pt idx="3">
                  <c:v>122.59618232804974</c:v>
                </c:pt>
                <c:pt idx="4">
                  <c:v>120.344389409721</c:v>
                </c:pt>
                <c:pt idx="5">
                  <c:v>122.09553264282567</c:v>
                </c:pt>
                <c:pt idx="6">
                  <c:v>128.3398036835037</c:v>
                </c:pt>
                <c:pt idx="7">
                  <c:v>123.57124001744046</c:v>
                </c:pt>
                <c:pt idx="8">
                  <c:v>124.00813481041732</c:v>
                </c:pt>
                <c:pt idx="9">
                  <c:v>131.52392841432447</c:v>
                </c:pt>
                <c:pt idx="10">
                  <c:v>136.24024819121524</c:v>
                </c:pt>
                <c:pt idx="11">
                  <c:v>139.94470676491576</c:v>
                </c:pt>
                <c:pt idx="12">
                  <c:v>141.06263997189717</c:v>
                </c:pt>
                <c:pt idx="13">
                  <c:v>142.5717311916431</c:v>
                </c:pt>
                <c:pt idx="14">
                  <c:v>144.26183610309022</c:v>
                </c:pt>
                <c:pt idx="15">
                  <c:v>145.59811018451987</c:v>
                </c:pt>
                <c:pt idx="16">
                  <c:v>146.86546531753658</c:v>
                </c:pt>
                <c:pt idx="17">
                  <c:v>148.07716258689871</c:v>
                </c:pt>
                <c:pt idx="18">
                  <c:v>149.27833296098621</c:v>
                </c:pt>
                <c:pt idx="19">
                  <c:v>150.47256129787735</c:v>
                </c:pt>
                <c:pt idx="20">
                  <c:v>151.72045291630587</c:v>
                </c:pt>
                <c:pt idx="21">
                  <c:v>152.92230382575343</c:v>
                </c:pt>
                <c:pt idx="22">
                  <c:v>154.13372591817085</c:v>
                </c:pt>
                <c:pt idx="23">
                  <c:v>155.3848921418662</c:v>
                </c:pt>
                <c:pt idx="24">
                  <c:v>156.66387402237046</c:v>
                </c:pt>
                <c:pt idx="25">
                  <c:v>157.90427498792502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75.730003874771711</c:v>
                </c:pt>
                <c:pt idx="1">
                  <c:v>76.423471217750404</c:v>
                </c:pt>
                <c:pt idx="2">
                  <c:v>80.008958422286014</c:v>
                </c:pt>
                <c:pt idx="3">
                  <c:v>77.927253876444695</c:v>
                </c:pt>
                <c:pt idx="4">
                  <c:v>77.800113371021894</c:v>
                </c:pt>
                <c:pt idx="5">
                  <c:v>80.727499091848472</c:v>
                </c:pt>
                <c:pt idx="6">
                  <c:v>81.753433076961699</c:v>
                </c:pt>
                <c:pt idx="7">
                  <c:v>81.484612659457966</c:v>
                </c:pt>
                <c:pt idx="8">
                  <c:v>79.873309672959635</c:v>
                </c:pt>
                <c:pt idx="9">
                  <c:v>81.763693035800216</c:v>
                </c:pt>
                <c:pt idx="10">
                  <c:v>85.078439405574414</c:v>
                </c:pt>
                <c:pt idx="11">
                  <c:v>85.684991317480609</c:v>
                </c:pt>
                <c:pt idx="12">
                  <c:v>86.460644540548373</c:v>
                </c:pt>
                <c:pt idx="13">
                  <c:v>87.32580849269813</c:v>
                </c:pt>
                <c:pt idx="14">
                  <c:v>88.338585463761518</c:v>
                </c:pt>
                <c:pt idx="15">
                  <c:v>89.069403799452829</c:v>
                </c:pt>
                <c:pt idx="16">
                  <c:v>89.738841396936721</c:v>
                </c:pt>
                <c:pt idx="17">
                  <c:v>90.357193978624124</c:v>
                </c:pt>
                <c:pt idx="18">
                  <c:v>90.983884815283474</c:v>
                </c:pt>
                <c:pt idx="19">
                  <c:v>91.626947597074206</c:v>
                </c:pt>
                <c:pt idx="20">
                  <c:v>92.299625633139101</c:v>
                </c:pt>
                <c:pt idx="21">
                  <c:v>92.926564690515477</c:v>
                </c:pt>
                <c:pt idx="22">
                  <c:v>93.583125252330007</c:v>
                </c:pt>
                <c:pt idx="23">
                  <c:v>94.230924457614435</c:v>
                </c:pt>
                <c:pt idx="24">
                  <c:v>94.889431045385834</c:v>
                </c:pt>
                <c:pt idx="25">
                  <c:v>95.513078325547283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70.312893866702794</c:v>
                </c:pt>
                <c:pt idx="1">
                  <c:v>67.352024676894445</c:v>
                </c:pt>
                <c:pt idx="2">
                  <c:v>67.832703270447453</c:v>
                </c:pt>
                <c:pt idx="3">
                  <c:v>65.619529829513866</c:v>
                </c:pt>
                <c:pt idx="4">
                  <c:v>64.660699976786546</c:v>
                </c:pt>
                <c:pt idx="5">
                  <c:v>65.207702890321997</c:v>
                </c:pt>
                <c:pt idx="6">
                  <c:v>63.006612470015355</c:v>
                </c:pt>
                <c:pt idx="7">
                  <c:v>63.373801200358187</c:v>
                </c:pt>
                <c:pt idx="8">
                  <c:v>61.703958128880743</c:v>
                </c:pt>
                <c:pt idx="9">
                  <c:v>60.723679012931299</c:v>
                </c:pt>
                <c:pt idx="10">
                  <c:v>61.646278975949343</c:v>
                </c:pt>
                <c:pt idx="11">
                  <c:v>63.209120939048148</c:v>
                </c:pt>
                <c:pt idx="12">
                  <c:v>62.791746379506137</c:v>
                </c:pt>
                <c:pt idx="13">
                  <c:v>62.392576109880935</c:v>
                </c:pt>
                <c:pt idx="14">
                  <c:v>62.082134635994656</c:v>
                </c:pt>
                <c:pt idx="15">
                  <c:v>61.587780554594922</c:v>
                </c:pt>
                <c:pt idx="16">
                  <c:v>61.043070608034284</c:v>
                </c:pt>
                <c:pt idx="17">
                  <c:v>60.463856194711717</c:v>
                </c:pt>
                <c:pt idx="18">
                  <c:v>59.884616728103019</c:v>
                </c:pt>
                <c:pt idx="19">
                  <c:v>59.288672304129271</c:v>
                </c:pt>
                <c:pt idx="20">
                  <c:v>58.746210155776595</c:v>
                </c:pt>
                <c:pt idx="21">
                  <c:v>58.252992366324932</c:v>
                </c:pt>
                <c:pt idx="22">
                  <c:v>57.71387446669678</c:v>
                </c:pt>
                <c:pt idx="23">
                  <c:v>57.144749018308943</c:v>
                </c:pt>
                <c:pt idx="24">
                  <c:v>56.45267267092153</c:v>
                </c:pt>
                <c:pt idx="25">
                  <c:v>55.929071813605198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56.970073960164349</c:v>
                </c:pt>
                <c:pt idx="1">
                  <c:v>56.972163240502965</c:v>
                </c:pt>
                <c:pt idx="2">
                  <c:v>55.503042710566397</c:v>
                </c:pt>
                <c:pt idx="3">
                  <c:v>55.843785916951774</c:v>
                </c:pt>
                <c:pt idx="4">
                  <c:v>57.585785244493515</c:v>
                </c:pt>
                <c:pt idx="5">
                  <c:v>57.69202045342827</c:v>
                </c:pt>
                <c:pt idx="6">
                  <c:v>58.504479010092361</c:v>
                </c:pt>
                <c:pt idx="7">
                  <c:v>57.967202821574759</c:v>
                </c:pt>
                <c:pt idx="8">
                  <c:v>51.929058814100024</c:v>
                </c:pt>
                <c:pt idx="9">
                  <c:v>54.767109225404567</c:v>
                </c:pt>
                <c:pt idx="10">
                  <c:v>48.301510286762806</c:v>
                </c:pt>
                <c:pt idx="11">
                  <c:v>49.34058333140284</c:v>
                </c:pt>
                <c:pt idx="12">
                  <c:v>49.341894167882749</c:v>
                </c:pt>
                <c:pt idx="13">
                  <c:v>49.558560955690325</c:v>
                </c:pt>
                <c:pt idx="14">
                  <c:v>49.770579108730772</c:v>
                </c:pt>
                <c:pt idx="15">
                  <c:v>49.769364417566635</c:v>
                </c:pt>
                <c:pt idx="16">
                  <c:v>49.70453537331047</c:v>
                </c:pt>
                <c:pt idx="17">
                  <c:v>49.596117041339582</c:v>
                </c:pt>
                <c:pt idx="18">
                  <c:v>49.513517169978059</c:v>
                </c:pt>
                <c:pt idx="19">
                  <c:v>49.429549528725005</c:v>
                </c:pt>
                <c:pt idx="20">
                  <c:v>49.370870372934057</c:v>
                </c:pt>
                <c:pt idx="21">
                  <c:v>49.296378874124159</c:v>
                </c:pt>
                <c:pt idx="22">
                  <c:v>49.206779711760532</c:v>
                </c:pt>
                <c:pt idx="23">
                  <c:v>49.112420417087947</c:v>
                </c:pt>
                <c:pt idx="24">
                  <c:v>49.061920856854393</c:v>
                </c:pt>
                <c:pt idx="25">
                  <c:v>49.006248348301725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57.205554919420727</c:v>
                </c:pt>
                <c:pt idx="1">
                  <c:v>55.619045637051521</c:v>
                </c:pt>
                <c:pt idx="2">
                  <c:v>56.01086985631872</c:v>
                </c:pt>
                <c:pt idx="3">
                  <c:v>57.676129910990802</c:v>
                </c:pt>
                <c:pt idx="4">
                  <c:v>58.118467544398285</c:v>
                </c:pt>
                <c:pt idx="5">
                  <c:v>61.876753752716631</c:v>
                </c:pt>
                <c:pt idx="6">
                  <c:v>60.837207165469003</c:v>
                </c:pt>
                <c:pt idx="7">
                  <c:v>60.64259757733786</c:v>
                </c:pt>
                <c:pt idx="8">
                  <c:v>58.000651308910193</c:v>
                </c:pt>
                <c:pt idx="9">
                  <c:v>61.982932435706999</c:v>
                </c:pt>
                <c:pt idx="10">
                  <c:v>58.927407387622495</c:v>
                </c:pt>
                <c:pt idx="11">
                  <c:v>58.148334894243106</c:v>
                </c:pt>
                <c:pt idx="12">
                  <c:v>58.380069587573978</c:v>
                </c:pt>
                <c:pt idx="13">
                  <c:v>58.746625525262552</c:v>
                </c:pt>
                <c:pt idx="14">
                  <c:v>59.203291314999184</c:v>
                </c:pt>
                <c:pt idx="15">
                  <c:v>59.564243330620478</c:v>
                </c:pt>
                <c:pt idx="16">
                  <c:v>59.881577166622684</c:v>
                </c:pt>
                <c:pt idx="17">
                  <c:v>60.177503581049109</c:v>
                </c:pt>
                <c:pt idx="18">
                  <c:v>60.461376702184808</c:v>
                </c:pt>
                <c:pt idx="19">
                  <c:v>60.75363563248159</c:v>
                </c:pt>
                <c:pt idx="20">
                  <c:v>61.061949013526529</c:v>
                </c:pt>
                <c:pt idx="21">
                  <c:v>61.351209203069125</c:v>
                </c:pt>
                <c:pt idx="22">
                  <c:v>61.64309518728443</c:v>
                </c:pt>
                <c:pt idx="23">
                  <c:v>61.940606522553097</c:v>
                </c:pt>
                <c:pt idx="24">
                  <c:v>62.228057004683933</c:v>
                </c:pt>
                <c:pt idx="25">
                  <c:v>62.50345480890698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42.346753848899397</c:v>
                </c:pt>
                <c:pt idx="1">
                  <c:v>44.796244793033154</c:v>
                </c:pt>
                <c:pt idx="2">
                  <c:v>47.146389707021712</c:v>
                </c:pt>
                <c:pt idx="3">
                  <c:v>46.652993100105618</c:v>
                </c:pt>
                <c:pt idx="4">
                  <c:v>44.637344351955598</c:v>
                </c:pt>
                <c:pt idx="5">
                  <c:v>45.009798328959988</c:v>
                </c:pt>
                <c:pt idx="6">
                  <c:v>45.48280722509012</c:v>
                </c:pt>
                <c:pt idx="7">
                  <c:v>43.682893084586574</c:v>
                </c:pt>
                <c:pt idx="8">
                  <c:v>43.065867202516607</c:v>
                </c:pt>
                <c:pt idx="9">
                  <c:v>43.598332617891302</c:v>
                </c:pt>
                <c:pt idx="10">
                  <c:v>43.959816273810517</c:v>
                </c:pt>
                <c:pt idx="11">
                  <c:v>44.238991833883915</c:v>
                </c:pt>
                <c:pt idx="12">
                  <c:v>44.223282609963547</c:v>
                </c:pt>
                <c:pt idx="13">
                  <c:v>44.350260037020433</c:v>
                </c:pt>
                <c:pt idx="14">
                  <c:v>44.540216693619158</c:v>
                </c:pt>
                <c:pt idx="15">
                  <c:v>44.650087839001827</c:v>
                </c:pt>
                <c:pt idx="16">
                  <c:v>44.717738737376514</c:v>
                </c:pt>
                <c:pt idx="17">
                  <c:v>44.753001438277998</c:v>
                </c:pt>
                <c:pt idx="18">
                  <c:v>44.785694106124332</c:v>
                </c:pt>
                <c:pt idx="19">
                  <c:v>44.809013507054487</c:v>
                </c:pt>
                <c:pt idx="20">
                  <c:v>44.816949479044069</c:v>
                </c:pt>
                <c:pt idx="21">
                  <c:v>44.859002049066113</c:v>
                </c:pt>
                <c:pt idx="22">
                  <c:v>44.870646092926719</c:v>
                </c:pt>
                <c:pt idx="23">
                  <c:v>44.882412944353312</c:v>
                </c:pt>
                <c:pt idx="24">
                  <c:v>44.888352711840781</c:v>
                </c:pt>
                <c:pt idx="25">
                  <c:v>44.917188661198658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29.758670285150458</c:v>
                </c:pt>
                <c:pt idx="1">
                  <c:v>29.887223435515427</c:v>
                </c:pt>
                <c:pt idx="2">
                  <c:v>30.423389485382984</c:v>
                </c:pt>
                <c:pt idx="3">
                  <c:v>28.640047205945486</c:v>
                </c:pt>
                <c:pt idx="4">
                  <c:v>30.102228383953925</c:v>
                </c:pt>
                <c:pt idx="5">
                  <c:v>30.217035038013648</c:v>
                </c:pt>
                <c:pt idx="6">
                  <c:v>31.371711168267268</c:v>
                </c:pt>
                <c:pt idx="7">
                  <c:v>30.675307890780491</c:v>
                </c:pt>
                <c:pt idx="8">
                  <c:v>31.101722734177933</c:v>
                </c:pt>
                <c:pt idx="9">
                  <c:v>31.227915453915813</c:v>
                </c:pt>
                <c:pt idx="10">
                  <c:v>26.218924433015651</c:v>
                </c:pt>
                <c:pt idx="11">
                  <c:v>27.198976283265033</c:v>
                </c:pt>
                <c:pt idx="12">
                  <c:v>26.94419039764345</c:v>
                </c:pt>
                <c:pt idx="13">
                  <c:v>26.866190603716205</c:v>
                </c:pt>
                <c:pt idx="14">
                  <c:v>26.818535955334646</c:v>
                </c:pt>
                <c:pt idx="15">
                  <c:v>26.682520831714733</c:v>
                </c:pt>
                <c:pt idx="16">
                  <c:v>26.539356830401502</c:v>
                </c:pt>
                <c:pt idx="17">
                  <c:v>26.409020686015001</c:v>
                </c:pt>
                <c:pt idx="18">
                  <c:v>26.279388283270279</c:v>
                </c:pt>
                <c:pt idx="19">
                  <c:v>26.151510246579534</c:v>
                </c:pt>
                <c:pt idx="20">
                  <c:v>26.033160346429884</c:v>
                </c:pt>
                <c:pt idx="21">
                  <c:v>25.907371312138949</c:v>
                </c:pt>
                <c:pt idx="22">
                  <c:v>25.803380857181299</c:v>
                </c:pt>
                <c:pt idx="23">
                  <c:v>25.719331857350888</c:v>
                </c:pt>
                <c:pt idx="24">
                  <c:v>25.662423856385487</c:v>
                </c:pt>
                <c:pt idx="25">
                  <c:v>25.608193851035395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68.398118598156074</c:v>
                </c:pt>
                <c:pt idx="1">
                  <c:v>69.680320607294917</c:v>
                </c:pt>
                <c:pt idx="2">
                  <c:v>69.997258168604404</c:v>
                </c:pt>
                <c:pt idx="3">
                  <c:v>68.256625119970707</c:v>
                </c:pt>
                <c:pt idx="4">
                  <c:v>70.437115740844945</c:v>
                </c:pt>
                <c:pt idx="5">
                  <c:v>71.626891424673715</c:v>
                </c:pt>
                <c:pt idx="6">
                  <c:v>70.610776674723027</c:v>
                </c:pt>
                <c:pt idx="7">
                  <c:v>69.439330467297793</c:v>
                </c:pt>
                <c:pt idx="8">
                  <c:v>67.044192853340249</c:v>
                </c:pt>
                <c:pt idx="9">
                  <c:v>68.835622206640011</c:v>
                </c:pt>
                <c:pt idx="10">
                  <c:v>62.730835962194242</c:v>
                </c:pt>
                <c:pt idx="11">
                  <c:v>62.741238874255686</c:v>
                </c:pt>
                <c:pt idx="12">
                  <c:v>62.763611317553682</c:v>
                </c:pt>
                <c:pt idx="13">
                  <c:v>62.78903660225243</c:v>
                </c:pt>
                <c:pt idx="14">
                  <c:v>62.865815754483684</c:v>
                </c:pt>
                <c:pt idx="15">
                  <c:v>62.734305749922193</c:v>
                </c:pt>
                <c:pt idx="16">
                  <c:v>62.545700567082775</c:v>
                </c:pt>
                <c:pt idx="17">
                  <c:v>62.329967334194514</c:v>
                </c:pt>
                <c:pt idx="18">
                  <c:v>62.106741579528062</c:v>
                </c:pt>
                <c:pt idx="19">
                  <c:v>61.894994662110157</c:v>
                </c:pt>
                <c:pt idx="20">
                  <c:v>61.682828042022564</c:v>
                </c:pt>
                <c:pt idx="21">
                  <c:v>61.463665105801908</c:v>
                </c:pt>
                <c:pt idx="22">
                  <c:v>61.243476235466161</c:v>
                </c:pt>
                <c:pt idx="23">
                  <c:v>61.058996654894855</c:v>
                </c:pt>
                <c:pt idx="24">
                  <c:v>60.829226805324438</c:v>
                </c:pt>
                <c:pt idx="25">
                  <c:v>60.541713027684487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55.014304371108793</c:v>
                </c:pt>
                <c:pt idx="1">
                  <c:v>60.083374775655543</c:v>
                </c:pt>
                <c:pt idx="2">
                  <c:v>63.24758643527079</c:v>
                </c:pt>
                <c:pt idx="3">
                  <c:v>64.255452712026738</c:v>
                </c:pt>
                <c:pt idx="4">
                  <c:v>63.160855976824251</c:v>
                </c:pt>
                <c:pt idx="5">
                  <c:v>65.575766377211721</c:v>
                </c:pt>
                <c:pt idx="6">
                  <c:v>67.681169525877294</c:v>
                </c:pt>
                <c:pt idx="7">
                  <c:v>68.243014281165983</c:v>
                </c:pt>
                <c:pt idx="8">
                  <c:v>67.565104474697549</c:v>
                </c:pt>
                <c:pt idx="9">
                  <c:v>71.428787597385394</c:v>
                </c:pt>
                <c:pt idx="10">
                  <c:v>72.060539083855474</c:v>
                </c:pt>
                <c:pt idx="11">
                  <c:v>65.444055761505098</c:v>
                </c:pt>
                <c:pt idx="12">
                  <c:v>66.113921027431417</c:v>
                </c:pt>
                <c:pt idx="13">
                  <c:v>66.925210481835848</c:v>
                </c:pt>
                <c:pt idx="14">
                  <c:v>67.81000496998621</c:v>
                </c:pt>
                <c:pt idx="15">
                  <c:v>68.492183292606398</c:v>
                </c:pt>
                <c:pt idx="16">
                  <c:v>69.123714002698676</c:v>
                </c:pt>
                <c:pt idx="17">
                  <c:v>69.737177158888983</c:v>
                </c:pt>
                <c:pt idx="18">
                  <c:v>70.332447654541639</c:v>
                </c:pt>
                <c:pt idx="19">
                  <c:v>70.916115223968248</c:v>
                </c:pt>
                <c:pt idx="20">
                  <c:v>71.530954040821229</c:v>
                </c:pt>
                <c:pt idx="21">
                  <c:v>72.127512573205877</c:v>
                </c:pt>
                <c:pt idx="22">
                  <c:v>72.745896278183238</c:v>
                </c:pt>
                <c:pt idx="23">
                  <c:v>73.354665985970399</c:v>
                </c:pt>
                <c:pt idx="24">
                  <c:v>74.025041026233453</c:v>
                </c:pt>
                <c:pt idx="25">
                  <c:v>74.666776175794951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120.5766262756257</c:v>
                </c:pt>
                <c:pt idx="1">
                  <c:v>115.97313161630149</c:v>
                </c:pt>
                <c:pt idx="2">
                  <c:v>119.79480194410169</c:v>
                </c:pt>
                <c:pt idx="3">
                  <c:v>122.59618232804974</c:v>
                </c:pt>
                <c:pt idx="4">
                  <c:v>120.344389409721</c:v>
                </c:pt>
                <c:pt idx="5">
                  <c:v>122.09553264282567</c:v>
                </c:pt>
                <c:pt idx="6">
                  <c:v>128.3398036835037</c:v>
                </c:pt>
                <c:pt idx="7">
                  <c:v>123.57124001744046</c:v>
                </c:pt>
                <c:pt idx="8">
                  <c:v>124.00813481041732</c:v>
                </c:pt>
                <c:pt idx="9">
                  <c:v>131.52392841432447</c:v>
                </c:pt>
                <c:pt idx="10">
                  <c:v>136.24024819121524</c:v>
                </c:pt>
                <c:pt idx="11">
                  <c:v>139.94470676491576</c:v>
                </c:pt>
                <c:pt idx="12">
                  <c:v>141.06263997189717</c:v>
                </c:pt>
                <c:pt idx="13">
                  <c:v>142.5717311916431</c:v>
                </c:pt>
                <c:pt idx="14">
                  <c:v>144.26183610309022</c:v>
                </c:pt>
                <c:pt idx="15">
                  <c:v>145.59811018451987</c:v>
                </c:pt>
                <c:pt idx="16">
                  <c:v>146.86546531753658</c:v>
                </c:pt>
                <c:pt idx="17">
                  <c:v>148.07716258689871</c:v>
                </c:pt>
                <c:pt idx="18">
                  <c:v>149.27833296098621</c:v>
                </c:pt>
                <c:pt idx="19">
                  <c:v>150.47256129787735</c:v>
                </c:pt>
                <c:pt idx="20">
                  <c:v>151.72045291630587</c:v>
                </c:pt>
                <c:pt idx="21">
                  <c:v>152.92230382575343</c:v>
                </c:pt>
                <c:pt idx="22">
                  <c:v>154.13372591817085</c:v>
                </c:pt>
                <c:pt idx="23">
                  <c:v>155.3848921418662</c:v>
                </c:pt>
                <c:pt idx="24">
                  <c:v>156.66387402237046</c:v>
                </c:pt>
                <c:pt idx="25">
                  <c:v>157.90427498792502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75.730003874771711</c:v>
                </c:pt>
                <c:pt idx="1">
                  <c:v>76.423471217750404</c:v>
                </c:pt>
                <c:pt idx="2">
                  <c:v>80.008958422286014</c:v>
                </c:pt>
                <c:pt idx="3">
                  <c:v>77.927253876444695</c:v>
                </c:pt>
                <c:pt idx="4">
                  <c:v>77.800113371021894</c:v>
                </c:pt>
                <c:pt idx="5">
                  <c:v>80.727499091848472</c:v>
                </c:pt>
                <c:pt idx="6">
                  <c:v>81.753433076961699</c:v>
                </c:pt>
                <c:pt idx="7">
                  <c:v>81.484612659457966</c:v>
                </c:pt>
                <c:pt idx="8">
                  <c:v>79.873309672959635</c:v>
                </c:pt>
                <c:pt idx="9">
                  <c:v>81.763693035800216</c:v>
                </c:pt>
                <c:pt idx="10">
                  <c:v>85.078439405574414</c:v>
                </c:pt>
                <c:pt idx="11">
                  <c:v>85.684991317480609</c:v>
                </c:pt>
                <c:pt idx="12">
                  <c:v>86.460644540548373</c:v>
                </c:pt>
                <c:pt idx="13">
                  <c:v>87.32580849269813</c:v>
                </c:pt>
                <c:pt idx="14">
                  <c:v>88.338585463761518</c:v>
                </c:pt>
                <c:pt idx="15">
                  <c:v>89.069403799452829</c:v>
                </c:pt>
                <c:pt idx="16">
                  <c:v>89.738841396936721</c:v>
                </c:pt>
                <c:pt idx="17">
                  <c:v>90.357193978624124</c:v>
                </c:pt>
                <c:pt idx="18">
                  <c:v>90.983884815283474</c:v>
                </c:pt>
                <c:pt idx="19">
                  <c:v>91.626947597074206</c:v>
                </c:pt>
                <c:pt idx="20">
                  <c:v>92.299625633139101</c:v>
                </c:pt>
                <c:pt idx="21">
                  <c:v>92.926564690515477</c:v>
                </c:pt>
                <c:pt idx="22">
                  <c:v>93.583125252330007</c:v>
                </c:pt>
                <c:pt idx="23">
                  <c:v>94.230924457614435</c:v>
                </c:pt>
                <c:pt idx="24">
                  <c:v>94.889431045385834</c:v>
                </c:pt>
                <c:pt idx="25">
                  <c:v>95.513078325547283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70.312893866702794</c:v>
                </c:pt>
                <c:pt idx="1">
                  <c:v>67.352024676894445</c:v>
                </c:pt>
                <c:pt idx="2">
                  <c:v>67.832703270447453</c:v>
                </c:pt>
                <c:pt idx="3">
                  <c:v>65.619529829513866</c:v>
                </c:pt>
                <c:pt idx="4">
                  <c:v>64.660699976786546</c:v>
                </c:pt>
                <c:pt idx="5">
                  <c:v>65.207702890321997</c:v>
                </c:pt>
                <c:pt idx="6">
                  <c:v>63.006612470015355</c:v>
                </c:pt>
                <c:pt idx="7">
                  <c:v>63.373801200358187</c:v>
                </c:pt>
                <c:pt idx="8">
                  <c:v>61.703958128880743</c:v>
                </c:pt>
                <c:pt idx="9">
                  <c:v>60.723679012931299</c:v>
                </c:pt>
                <c:pt idx="10">
                  <c:v>61.646278975949343</c:v>
                </c:pt>
                <c:pt idx="11">
                  <c:v>63.209120939048148</c:v>
                </c:pt>
                <c:pt idx="12">
                  <c:v>62.791746379506137</c:v>
                </c:pt>
                <c:pt idx="13">
                  <c:v>62.392576109880935</c:v>
                </c:pt>
                <c:pt idx="14">
                  <c:v>62.082134635994656</c:v>
                </c:pt>
                <c:pt idx="15">
                  <c:v>61.587780554594922</c:v>
                </c:pt>
                <c:pt idx="16">
                  <c:v>61.043070608034284</c:v>
                </c:pt>
                <c:pt idx="17">
                  <c:v>60.463856194711717</c:v>
                </c:pt>
                <c:pt idx="18">
                  <c:v>59.884616728103019</c:v>
                </c:pt>
                <c:pt idx="19">
                  <c:v>59.288672304129271</c:v>
                </c:pt>
                <c:pt idx="20">
                  <c:v>58.746210155776595</c:v>
                </c:pt>
                <c:pt idx="21">
                  <c:v>58.252992366324932</c:v>
                </c:pt>
                <c:pt idx="22">
                  <c:v>57.71387446669678</c:v>
                </c:pt>
                <c:pt idx="23">
                  <c:v>57.144749018308943</c:v>
                </c:pt>
                <c:pt idx="24">
                  <c:v>56.45267267092153</c:v>
                </c:pt>
                <c:pt idx="25">
                  <c:v>55.929071813605198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56.970073960164349</c:v>
                </c:pt>
                <c:pt idx="1">
                  <c:v>56.972163240502965</c:v>
                </c:pt>
                <c:pt idx="2">
                  <c:v>55.503042710566397</c:v>
                </c:pt>
                <c:pt idx="3">
                  <c:v>55.843785916951774</c:v>
                </c:pt>
                <c:pt idx="4">
                  <c:v>57.585785244493515</c:v>
                </c:pt>
                <c:pt idx="5">
                  <c:v>57.69202045342827</c:v>
                </c:pt>
                <c:pt idx="6">
                  <c:v>58.504479010092361</c:v>
                </c:pt>
                <c:pt idx="7">
                  <c:v>57.967202821574759</c:v>
                </c:pt>
                <c:pt idx="8">
                  <c:v>51.929058814100024</c:v>
                </c:pt>
                <c:pt idx="9">
                  <c:v>54.767109225404567</c:v>
                </c:pt>
                <c:pt idx="10">
                  <c:v>48.301510286762806</c:v>
                </c:pt>
                <c:pt idx="11">
                  <c:v>49.34058333140284</c:v>
                </c:pt>
                <c:pt idx="12">
                  <c:v>49.341894167882749</c:v>
                </c:pt>
                <c:pt idx="13">
                  <c:v>49.558560955690325</c:v>
                </c:pt>
                <c:pt idx="14">
                  <c:v>49.770579108730772</c:v>
                </c:pt>
                <c:pt idx="15">
                  <c:v>49.769364417566635</c:v>
                </c:pt>
                <c:pt idx="16">
                  <c:v>49.70453537331047</c:v>
                </c:pt>
                <c:pt idx="17">
                  <c:v>49.596117041339582</c:v>
                </c:pt>
                <c:pt idx="18">
                  <c:v>49.513517169978059</c:v>
                </c:pt>
                <c:pt idx="19">
                  <c:v>49.429549528725005</c:v>
                </c:pt>
                <c:pt idx="20">
                  <c:v>49.370870372934057</c:v>
                </c:pt>
                <c:pt idx="21">
                  <c:v>49.296378874124159</c:v>
                </c:pt>
                <c:pt idx="22">
                  <c:v>49.206779711760532</c:v>
                </c:pt>
                <c:pt idx="23">
                  <c:v>49.112420417087947</c:v>
                </c:pt>
                <c:pt idx="24">
                  <c:v>49.061920856854393</c:v>
                </c:pt>
                <c:pt idx="25">
                  <c:v>49.006248348301725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57.205554919420727</c:v>
                </c:pt>
                <c:pt idx="1">
                  <c:v>55.619045637051521</c:v>
                </c:pt>
                <c:pt idx="2">
                  <c:v>56.01086985631872</c:v>
                </c:pt>
                <c:pt idx="3">
                  <c:v>57.676129910990802</c:v>
                </c:pt>
                <c:pt idx="4">
                  <c:v>58.118467544398285</c:v>
                </c:pt>
                <c:pt idx="5">
                  <c:v>61.876753752716631</c:v>
                </c:pt>
                <c:pt idx="6">
                  <c:v>60.837207165469003</c:v>
                </c:pt>
                <c:pt idx="7">
                  <c:v>60.64259757733786</c:v>
                </c:pt>
                <c:pt idx="8">
                  <c:v>58.000651308910193</c:v>
                </c:pt>
                <c:pt idx="9">
                  <c:v>61.982932435706999</c:v>
                </c:pt>
                <c:pt idx="10">
                  <c:v>58.927407387622495</c:v>
                </c:pt>
                <c:pt idx="11">
                  <c:v>58.148334894243106</c:v>
                </c:pt>
                <c:pt idx="12">
                  <c:v>58.380069587573978</c:v>
                </c:pt>
                <c:pt idx="13">
                  <c:v>58.746625525262552</c:v>
                </c:pt>
                <c:pt idx="14">
                  <c:v>59.203291314999184</c:v>
                </c:pt>
                <c:pt idx="15">
                  <c:v>59.564243330620478</c:v>
                </c:pt>
                <c:pt idx="16">
                  <c:v>59.881577166622684</c:v>
                </c:pt>
                <c:pt idx="17">
                  <c:v>60.177503581049109</c:v>
                </c:pt>
                <c:pt idx="18">
                  <c:v>60.461376702184808</c:v>
                </c:pt>
                <c:pt idx="19">
                  <c:v>60.75363563248159</c:v>
                </c:pt>
                <c:pt idx="20">
                  <c:v>61.061949013526529</c:v>
                </c:pt>
                <c:pt idx="21">
                  <c:v>61.351209203069125</c:v>
                </c:pt>
                <c:pt idx="22">
                  <c:v>61.64309518728443</c:v>
                </c:pt>
                <c:pt idx="23">
                  <c:v>61.940606522553097</c:v>
                </c:pt>
                <c:pt idx="24">
                  <c:v>62.228057004683933</c:v>
                </c:pt>
                <c:pt idx="25">
                  <c:v>62.50345480890698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42.346753848899397</c:v>
                </c:pt>
                <c:pt idx="1">
                  <c:v>44.796244793033154</c:v>
                </c:pt>
                <c:pt idx="2">
                  <c:v>47.146389707021712</c:v>
                </c:pt>
                <c:pt idx="3">
                  <c:v>46.652993100105618</c:v>
                </c:pt>
                <c:pt idx="4">
                  <c:v>44.637344351955598</c:v>
                </c:pt>
                <c:pt idx="5">
                  <c:v>45.009798328959988</c:v>
                </c:pt>
                <c:pt idx="6">
                  <c:v>45.48280722509012</c:v>
                </c:pt>
                <c:pt idx="7">
                  <c:v>43.682893084586574</c:v>
                </c:pt>
                <c:pt idx="8">
                  <c:v>43.065867202516607</c:v>
                </c:pt>
                <c:pt idx="9">
                  <c:v>43.598332617891302</c:v>
                </c:pt>
                <c:pt idx="10">
                  <c:v>43.959816273810517</c:v>
                </c:pt>
                <c:pt idx="11">
                  <c:v>44.238991833883915</c:v>
                </c:pt>
                <c:pt idx="12">
                  <c:v>44.223282609963547</c:v>
                </c:pt>
                <c:pt idx="13">
                  <c:v>44.350260037020433</c:v>
                </c:pt>
                <c:pt idx="14">
                  <c:v>44.540216693619158</c:v>
                </c:pt>
                <c:pt idx="15">
                  <c:v>44.650087839001827</c:v>
                </c:pt>
                <c:pt idx="16">
                  <c:v>44.717738737376514</c:v>
                </c:pt>
                <c:pt idx="17">
                  <c:v>44.753001438277998</c:v>
                </c:pt>
                <c:pt idx="18">
                  <c:v>44.785694106124332</c:v>
                </c:pt>
                <c:pt idx="19">
                  <c:v>44.809013507054487</c:v>
                </c:pt>
                <c:pt idx="20">
                  <c:v>44.816949479044069</c:v>
                </c:pt>
                <c:pt idx="21">
                  <c:v>44.859002049066113</c:v>
                </c:pt>
                <c:pt idx="22">
                  <c:v>44.870646092926719</c:v>
                </c:pt>
                <c:pt idx="23">
                  <c:v>44.882412944353312</c:v>
                </c:pt>
                <c:pt idx="24">
                  <c:v>44.888352711840781</c:v>
                </c:pt>
                <c:pt idx="25">
                  <c:v>44.917188661198658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29.758670285150458</c:v>
                </c:pt>
                <c:pt idx="1">
                  <c:v>29.887223435515427</c:v>
                </c:pt>
                <c:pt idx="2">
                  <c:v>30.423389485382984</c:v>
                </c:pt>
                <c:pt idx="3">
                  <c:v>28.640047205945486</c:v>
                </c:pt>
                <c:pt idx="4">
                  <c:v>30.102228383953925</c:v>
                </c:pt>
                <c:pt idx="5">
                  <c:v>30.217035038013648</c:v>
                </c:pt>
                <c:pt idx="6">
                  <c:v>31.371711168267268</c:v>
                </c:pt>
                <c:pt idx="7">
                  <c:v>30.675307890780491</c:v>
                </c:pt>
                <c:pt idx="8">
                  <c:v>31.101722734177933</c:v>
                </c:pt>
                <c:pt idx="9">
                  <c:v>31.227915453915813</c:v>
                </c:pt>
                <c:pt idx="10">
                  <c:v>26.218924433015651</c:v>
                </c:pt>
                <c:pt idx="11">
                  <c:v>27.198976283265033</c:v>
                </c:pt>
                <c:pt idx="12">
                  <c:v>26.94419039764345</c:v>
                </c:pt>
                <c:pt idx="13">
                  <c:v>26.866190603716205</c:v>
                </c:pt>
                <c:pt idx="14">
                  <c:v>26.818535955334646</c:v>
                </c:pt>
                <c:pt idx="15">
                  <c:v>26.682520831714733</c:v>
                </c:pt>
                <c:pt idx="16">
                  <c:v>26.539356830401502</c:v>
                </c:pt>
                <c:pt idx="17">
                  <c:v>26.409020686015001</c:v>
                </c:pt>
                <c:pt idx="18">
                  <c:v>26.279388283270279</c:v>
                </c:pt>
                <c:pt idx="19">
                  <c:v>26.151510246579534</c:v>
                </c:pt>
                <c:pt idx="20">
                  <c:v>26.033160346429884</c:v>
                </c:pt>
                <c:pt idx="21">
                  <c:v>25.907371312138949</c:v>
                </c:pt>
                <c:pt idx="22">
                  <c:v>25.803380857181299</c:v>
                </c:pt>
                <c:pt idx="23">
                  <c:v>25.719331857350888</c:v>
                </c:pt>
                <c:pt idx="24">
                  <c:v>25.662423856385487</c:v>
                </c:pt>
                <c:pt idx="25">
                  <c:v>25.608193851035395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68.398118598156074</c:v>
                </c:pt>
                <c:pt idx="1">
                  <c:v>69.680320607294917</c:v>
                </c:pt>
                <c:pt idx="2">
                  <c:v>69.997258168604404</c:v>
                </c:pt>
                <c:pt idx="3">
                  <c:v>68.256625119970707</c:v>
                </c:pt>
                <c:pt idx="4">
                  <c:v>70.437115740844945</c:v>
                </c:pt>
                <c:pt idx="5">
                  <c:v>71.626891424673715</c:v>
                </c:pt>
                <c:pt idx="6">
                  <c:v>70.610776674723027</c:v>
                </c:pt>
                <c:pt idx="7">
                  <c:v>69.439330467297793</c:v>
                </c:pt>
                <c:pt idx="8">
                  <c:v>67.044192853340249</c:v>
                </c:pt>
                <c:pt idx="9">
                  <c:v>68.835622206640011</c:v>
                </c:pt>
                <c:pt idx="10">
                  <c:v>62.730835962194242</c:v>
                </c:pt>
                <c:pt idx="11">
                  <c:v>62.741238874255686</c:v>
                </c:pt>
                <c:pt idx="12">
                  <c:v>62.763611317553682</c:v>
                </c:pt>
                <c:pt idx="13">
                  <c:v>62.78903660225243</c:v>
                </c:pt>
                <c:pt idx="14">
                  <c:v>62.865815754483684</c:v>
                </c:pt>
                <c:pt idx="15">
                  <c:v>62.734305749922193</c:v>
                </c:pt>
                <c:pt idx="16">
                  <c:v>62.545700567082775</c:v>
                </c:pt>
                <c:pt idx="17">
                  <c:v>62.329967334194514</c:v>
                </c:pt>
                <c:pt idx="18">
                  <c:v>62.106741579528062</c:v>
                </c:pt>
                <c:pt idx="19">
                  <c:v>61.894994662110157</c:v>
                </c:pt>
                <c:pt idx="20">
                  <c:v>61.682828042022564</c:v>
                </c:pt>
                <c:pt idx="21">
                  <c:v>61.463665105801908</c:v>
                </c:pt>
                <c:pt idx="22">
                  <c:v>61.243476235466161</c:v>
                </c:pt>
                <c:pt idx="23">
                  <c:v>61.058996654894855</c:v>
                </c:pt>
                <c:pt idx="24">
                  <c:v>60.829226805324438</c:v>
                </c:pt>
                <c:pt idx="25">
                  <c:v>60.541713027684487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74.666776175794951</c:v>
                </c:pt>
                <c:pt idx="1">
                  <c:v>157.90427498792502</c:v>
                </c:pt>
                <c:pt idx="2">
                  <c:v>95.513078325547283</c:v>
                </c:pt>
                <c:pt idx="3">
                  <c:v>55.929071813605198</c:v>
                </c:pt>
                <c:pt idx="4">
                  <c:v>49.006248348301725</c:v>
                </c:pt>
                <c:pt idx="5">
                  <c:v>62.50345480890698</c:v>
                </c:pt>
                <c:pt idx="6">
                  <c:v>44.917188661198658</c:v>
                </c:pt>
                <c:pt idx="7">
                  <c:v>25.608193851035395</c:v>
                </c:pt>
                <c:pt idx="8">
                  <c:v>60.541713027684487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72.060539083855474</c:v>
                </c:pt>
                <c:pt idx="1">
                  <c:v>136.24024819121524</c:v>
                </c:pt>
                <c:pt idx="2">
                  <c:v>85.078439405574414</c:v>
                </c:pt>
                <c:pt idx="3">
                  <c:v>61.646278975949343</c:v>
                </c:pt>
                <c:pt idx="4">
                  <c:v>48.301510286762806</c:v>
                </c:pt>
                <c:pt idx="5">
                  <c:v>58.927407387622495</c:v>
                </c:pt>
                <c:pt idx="6">
                  <c:v>43.959816273810517</c:v>
                </c:pt>
                <c:pt idx="7">
                  <c:v>26.218924433015651</c:v>
                </c:pt>
                <c:pt idx="8">
                  <c:v>62.730835962194242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11.91636894552977</c:v>
                </c:pt>
                <c:pt idx="1">
                  <c:v>25.200573738477328</c:v>
                </c:pt>
                <c:pt idx="2">
                  <c:v>15.243313542435615</c:v>
                </c:pt>
                <c:pt idx="3">
                  <c:v>8.9259438889234151</c:v>
                </c:pt>
                <c:pt idx="4">
                  <c:v>7.8211028500776827</c:v>
                </c:pt>
                <c:pt idx="5">
                  <c:v>9.9751759218798597</c:v>
                </c:pt>
                <c:pt idx="6">
                  <c:v>7.1685134874796397</c:v>
                </c:pt>
                <c:pt idx="7">
                  <c:v>4.0869139071857843</c:v>
                </c:pt>
                <c:pt idx="8">
                  <c:v>9.6620937180109028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12.107677729811522</c:v>
                </c:pt>
                <c:pt idx="1">
                  <c:v>22.891211194093593</c:v>
                </c:pt>
                <c:pt idx="2">
                  <c:v>14.294957256415774</c:v>
                </c:pt>
                <c:pt idx="3">
                  <c:v>10.357864214896956</c:v>
                </c:pt>
                <c:pt idx="4">
                  <c:v>8.1156639660266396</c:v>
                </c:pt>
                <c:pt idx="5">
                  <c:v>9.901036922196651</c:v>
                </c:pt>
                <c:pt idx="6">
                  <c:v>7.386168564263043</c:v>
                </c:pt>
                <c:pt idx="7">
                  <c:v>4.4053276799362262</c:v>
                </c:pt>
                <c:pt idx="8">
                  <c:v>10.540092472359589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10.928766172503616</c:v>
                </c:pt>
                <c:pt idx="1">
                  <c:v>20.348271940660482</c:v>
                </c:pt>
                <c:pt idx="2">
                  <c:v>13.453932908550831</c:v>
                </c:pt>
                <c:pt idx="3">
                  <c:v>10.867425222834562</c:v>
                </c:pt>
                <c:pt idx="4">
                  <c:v>9.6148720234235796</c:v>
                </c:pt>
                <c:pt idx="5">
                  <c:v>10.312293864582649</c:v>
                </c:pt>
                <c:pt idx="6">
                  <c:v>7.5012704934194829</c:v>
                </c:pt>
                <c:pt idx="7">
                  <c:v>5.0359291030956248</c:v>
                </c:pt>
                <c:pt idx="8">
                  <c:v>11.937238270929191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9.5459072363644051E-2</c:v>
                </c:pt>
                <c:pt idx="1">
                  <c:v>0.10416908629295661</c:v>
                </c:pt>
                <c:pt idx="2">
                  <c:v>0.10720565870055136</c:v>
                </c:pt>
                <c:pt idx="3">
                  <c:v>0.10937694089214527</c:v>
                </c:pt>
                <c:pt idx="4">
                  <c:v>0.10762746674486579</c:v>
                </c:pt>
                <c:pt idx="5">
                  <c:v>0.10928766172503616</c:v>
                </c:pt>
                <c:pt idx="6">
                  <c:v>0.11139319658366741</c:v>
                </c:pt>
                <c:pt idx="7">
                  <c:v>0.11391302377172659</c:v>
                </c:pt>
                <c:pt idx="8">
                  <c:v>0.1156358541186556</c:v>
                </c:pt>
                <c:pt idx="9">
                  <c:v>0.11789808005484079</c:v>
                </c:pt>
                <c:pt idx="10">
                  <c:v>0.12107677729811522</c:v>
                </c:pt>
                <c:pt idx="11">
                  <c:v>0.10981449105967617</c:v>
                </c:pt>
                <c:pt idx="12">
                  <c:v>0.11054323826403631</c:v>
                </c:pt>
                <c:pt idx="13">
                  <c:v>0.11125904862272928</c:v>
                </c:pt>
                <c:pt idx="14">
                  <c:v>0.11195478382539316</c:v>
                </c:pt>
                <c:pt idx="15">
                  <c:v>0.11262420215573579</c:v>
                </c:pt>
                <c:pt idx="16">
                  <c:v>0.11328784909318647</c:v>
                </c:pt>
                <c:pt idx="17">
                  <c:v>0.11396807189216722</c:v>
                </c:pt>
                <c:pt idx="18">
                  <c:v>0.11461777638910615</c:v>
                </c:pt>
                <c:pt idx="19">
                  <c:v>0.11524648078221132</c:v>
                </c:pt>
                <c:pt idx="20">
                  <c:v>0.11588407865175983</c:v>
                </c:pt>
                <c:pt idx="21">
                  <c:v>0.11650249887855553</c:v>
                </c:pt>
                <c:pt idx="22">
                  <c:v>0.11715371479261132</c:v>
                </c:pt>
                <c:pt idx="23">
                  <c:v>0.11777657428599245</c:v>
                </c:pt>
                <c:pt idx="24">
                  <c:v>0.11849675448932116</c:v>
                </c:pt>
                <c:pt idx="25">
                  <c:v>0.11916368945529771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0.20922072949183118</c:v>
                </c:pt>
                <c:pt idx="1">
                  <c:v>0.2010675199272895</c:v>
                </c:pt>
                <c:pt idx="2">
                  <c:v>0.20305408277457423</c:v>
                </c:pt>
                <c:pt idx="3">
                  <c:v>0.20868571961034446</c:v>
                </c:pt>
                <c:pt idx="4">
                  <c:v>0.2050694463969672</c:v>
                </c:pt>
                <c:pt idx="5">
                  <c:v>0.20348271940660481</c:v>
                </c:pt>
                <c:pt idx="6">
                  <c:v>0.21122833841929686</c:v>
                </c:pt>
                <c:pt idx="7">
                  <c:v>0.20626834482446491</c:v>
                </c:pt>
                <c:pt idx="8">
                  <c:v>0.21223657830402823</c:v>
                </c:pt>
                <c:pt idx="9">
                  <c:v>0.21708920398764794</c:v>
                </c:pt>
                <c:pt idx="10">
                  <c:v>0.22891211194093594</c:v>
                </c:pt>
                <c:pt idx="11">
                  <c:v>0.23482586112770296</c:v>
                </c:pt>
                <c:pt idx="12">
                  <c:v>0.235858360512266</c:v>
                </c:pt>
                <c:pt idx="13">
                  <c:v>0.23701673941216689</c:v>
                </c:pt>
                <c:pt idx="14">
                  <c:v>0.23817728198551771</c:v>
                </c:pt>
                <c:pt idx="15">
                  <c:v>0.23941229796779714</c:v>
                </c:pt>
                <c:pt idx="16">
                  <c:v>0.24069992349143918</c:v>
                </c:pt>
                <c:pt idx="17">
                  <c:v>0.2419952943154183</c:v>
                </c:pt>
                <c:pt idx="18">
                  <c:v>0.2432725030572144</c:v>
                </c:pt>
                <c:pt idx="19">
                  <c:v>0.24453444875114755</c:v>
                </c:pt>
                <c:pt idx="20">
                  <c:v>0.24579547602287172</c:v>
                </c:pt>
                <c:pt idx="21">
                  <c:v>0.24700464350387483</c:v>
                </c:pt>
                <c:pt idx="22">
                  <c:v>0.24822484139982168</c:v>
                </c:pt>
                <c:pt idx="23">
                  <c:v>0.2494824295944251</c:v>
                </c:pt>
                <c:pt idx="24">
                  <c:v>0.2507821726271775</c:v>
                </c:pt>
                <c:pt idx="25">
                  <c:v>0.25200573738477328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0.13140429571217674</c:v>
                </c:pt>
                <c:pt idx="1">
                  <c:v>0.13249860211438613</c:v>
                </c:pt>
                <c:pt idx="2">
                  <c:v>0.1356164491491631</c:v>
                </c:pt>
                <c:pt idx="3">
                  <c:v>0.13264935941437619</c:v>
                </c:pt>
                <c:pt idx="4">
                  <c:v>0.1325730784531946</c:v>
                </c:pt>
                <c:pt idx="5">
                  <c:v>0.13453932908550831</c:v>
                </c:pt>
                <c:pt idx="6">
                  <c:v>0.1345540614313675</c:v>
                </c:pt>
                <c:pt idx="7">
                  <c:v>0.13601624600964471</c:v>
                </c:pt>
                <c:pt idx="8">
                  <c:v>0.13670101537067014</c:v>
                </c:pt>
                <c:pt idx="9">
                  <c:v>0.13495654555204939</c:v>
                </c:pt>
                <c:pt idx="10">
                  <c:v>0.14294957256415775</c:v>
                </c:pt>
                <c:pt idx="11">
                  <c:v>0.14377858467807014</c:v>
                </c:pt>
                <c:pt idx="12">
                  <c:v>0.14456319457958658</c:v>
                </c:pt>
                <c:pt idx="13">
                  <c:v>0.14517378881826909</c:v>
                </c:pt>
                <c:pt idx="14">
                  <c:v>0.14584761118088516</c:v>
                </c:pt>
                <c:pt idx="15">
                  <c:v>0.1464600784668417</c:v>
                </c:pt>
                <c:pt idx="16">
                  <c:v>0.1470742778893023</c:v>
                </c:pt>
                <c:pt idx="17">
                  <c:v>0.14766636102674152</c:v>
                </c:pt>
                <c:pt idx="18">
                  <c:v>0.14827253867222623</c:v>
                </c:pt>
                <c:pt idx="19">
                  <c:v>0.14890385946874218</c:v>
                </c:pt>
                <c:pt idx="20">
                  <c:v>0.14953046858978927</c:v>
                </c:pt>
                <c:pt idx="21">
                  <c:v>0.15009774512405041</c:v>
                </c:pt>
                <c:pt idx="22">
                  <c:v>0.15071105486538242</c:v>
                </c:pt>
                <c:pt idx="23">
                  <c:v>0.15129501750498842</c:v>
                </c:pt>
                <c:pt idx="24">
                  <c:v>0.15189575660257595</c:v>
                </c:pt>
                <c:pt idx="25">
                  <c:v>0.15243313542435616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0.12200469860423553</c:v>
                </c:pt>
                <c:pt idx="1">
                  <c:v>0.11677105183871077</c:v>
                </c:pt>
                <c:pt idx="2">
                  <c:v>0.11497750420863517</c:v>
                </c:pt>
                <c:pt idx="3">
                  <c:v>0.1116989007563202</c:v>
                </c:pt>
                <c:pt idx="4">
                  <c:v>0.11018323340970738</c:v>
                </c:pt>
                <c:pt idx="5">
                  <c:v>0.10867425222834562</c:v>
                </c:pt>
                <c:pt idx="6">
                  <c:v>0.10369956692695605</c:v>
                </c:pt>
                <c:pt idx="7">
                  <c:v>0.10578520598310438</c:v>
                </c:pt>
                <c:pt idx="8">
                  <c:v>0.1056046602193436</c:v>
                </c:pt>
                <c:pt idx="9">
                  <c:v>0.10022856904480187</c:v>
                </c:pt>
                <c:pt idx="10">
                  <c:v>0.10357864214896956</c:v>
                </c:pt>
                <c:pt idx="11">
                  <c:v>0.10606429209624302</c:v>
                </c:pt>
                <c:pt idx="12">
                  <c:v>0.10498852394739533</c:v>
                </c:pt>
                <c:pt idx="13">
                  <c:v>0.10372382259433664</c:v>
                </c:pt>
                <c:pt idx="14">
                  <c:v>0.10249803057333633</c:v>
                </c:pt>
                <c:pt idx="15">
                  <c:v>0.1012710401984302</c:v>
                </c:pt>
                <c:pt idx="16">
                  <c:v>0.10004436640886696</c:v>
                </c:pt>
                <c:pt idx="17">
                  <c:v>9.8813135122694268E-2</c:v>
                </c:pt>
                <c:pt idx="18">
                  <c:v>9.7591393989340469E-2</c:v>
                </c:pt>
                <c:pt idx="19">
                  <c:v>9.6350608204089888E-2</c:v>
                </c:pt>
                <c:pt idx="20">
                  <c:v>9.517209059311281E-2</c:v>
                </c:pt>
                <c:pt idx="21">
                  <c:v>9.4091962078162478E-2</c:v>
                </c:pt>
                <c:pt idx="22">
                  <c:v>9.2945377468333354E-2</c:v>
                </c:pt>
                <c:pt idx="23">
                  <c:v>9.1750302279291651E-2</c:v>
                </c:pt>
                <c:pt idx="24">
                  <c:v>9.0367508089344351E-2</c:v>
                </c:pt>
                <c:pt idx="25">
                  <c:v>8.9259438889234155E-2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9.8852661592163202E-2</c:v>
                </c:pt>
                <c:pt idx="1">
                  <c:v>9.8775047358042017E-2</c:v>
                </c:pt>
                <c:pt idx="2">
                  <c:v>9.4078534676745901E-2</c:v>
                </c:pt>
                <c:pt idx="3">
                  <c:v>9.5058430275269154E-2</c:v>
                </c:pt>
                <c:pt idx="4">
                  <c:v>9.8127425452449304E-2</c:v>
                </c:pt>
                <c:pt idx="5">
                  <c:v>9.6148720234235791E-2</c:v>
                </c:pt>
                <c:pt idx="6">
                  <c:v>9.6289721011758589E-2</c:v>
                </c:pt>
                <c:pt idx="7">
                  <c:v>9.6760370604217702E-2</c:v>
                </c:pt>
                <c:pt idx="8">
                  <c:v>8.8875183665187957E-2</c:v>
                </c:pt>
                <c:pt idx="9">
                  <c:v>9.0396844815903168E-2</c:v>
                </c:pt>
                <c:pt idx="10">
                  <c:v>8.11566396602664E-2</c:v>
                </c:pt>
                <c:pt idx="11">
                  <c:v>8.2793020452021762E-2</c:v>
                </c:pt>
                <c:pt idx="12">
                  <c:v>8.2500215970189222E-2</c:v>
                </c:pt>
                <c:pt idx="13">
                  <c:v>8.238806129026896E-2</c:v>
                </c:pt>
                <c:pt idx="14">
                  <c:v>8.2171567860065228E-2</c:v>
                </c:pt>
                <c:pt idx="15">
                  <c:v>8.1837586274338875E-2</c:v>
                </c:pt>
                <c:pt idx="16">
                  <c:v>8.1461477929248807E-2</c:v>
                </c:pt>
                <c:pt idx="17">
                  <c:v>8.1052518367088142E-2</c:v>
                </c:pt>
                <c:pt idx="18">
                  <c:v>8.0690057412785746E-2</c:v>
                </c:pt>
                <c:pt idx="19">
                  <c:v>8.0328450195622625E-2</c:v>
                </c:pt>
                <c:pt idx="20">
                  <c:v>7.9983524644979612E-2</c:v>
                </c:pt>
                <c:pt idx="21">
                  <c:v>7.9624974154910474E-2</c:v>
                </c:pt>
                <c:pt idx="22">
                  <c:v>7.9245116647814515E-2</c:v>
                </c:pt>
                <c:pt idx="23">
                  <c:v>7.8853779154612169E-2</c:v>
                </c:pt>
                <c:pt idx="24">
                  <c:v>7.8536645302079516E-2</c:v>
                </c:pt>
                <c:pt idx="25">
                  <c:v>7.8211028500776825E-2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9.9261260668110432E-2</c:v>
                </c:pt>
                <c:pt idx="1">
                  <c:v>9.6429090178959551E-2</c:v>
                </c:pt>
                <c:pt idx="2">
                  <c:v>9.4939309715523321E-2</c:v>
                </c:pt>
                <c:pt idx="3">
                  <c:v>9.8177483558237813E-2</c:v>
                </c:pt>
                <c:pt idx="4">
                  <c:v>9.9035127630197117E-2</c:v>
                </c:pt>
                <c:pt idx="5">
                  <c:v>0.1031229386458265</c:v>
                </c:pt>
                <c:pt idx="6">
                  <c:v>0.10012904659978311</c:v>
                </c:pt>
                <c:pt idx="7">
                  <c:v>0.10122620948343768</c:v>
                </c:pt>
                <c:pt idx="8">
                  <c:v>9.9266550472897397E-2</c:v>
                </c:pt>
                <c:pt idx="9">
                  <c:v>0.10230705260642368</c:v>
                </c:pt>
                <c:pt idx="10">
                  <c:v>9.9010369221966502E-2</c:v>
                </c:pt>
                <c:pt idx="11">
                  <c:v>9.7572342179546773E-2</c:v>
                </c:pt>
                <c:pt idx="12">
                  <c:v>9.7612149483806462E-2</c:v>
                </c:pt>
                <c:pt idx="13">
                  <c:v>9.7662653859122553E-2</c:v>
                </c:pt>
                <c:pt idx="14">
                  <c:v>9.7745040482687021E-2</c:v>
                </c:pt>
                <c:pt idx="15">
                  <c:v>9.7943663928222222E-2</c:v>
                </c:pt>
                <c:pt idx="16">
                  <c:v>9.8140778101846501E-2</c:v>
                </c:pt>
                <c:pt idx="17">
                  <c:v>9.8345162993767193E-2</c:v>
                </c:pt>
                <c:pt idx="18">
                  <c:v>9.8531315006510189E-2</c:v>
                </c:pt>
                <c:pt idx="19">
                  <c:v>9.8731334609285556E-2</c:v>
                </c:pt>
                <c:pt idx="20">
                  <c:v>9.8923714872795748E-2</c:v>
                </c:pt>
                <c:pt idx="21">
                  <c:v>9.9096293860462134E-2</c:v>
                </c:pt>
                <c:pt idx="22">
                  <c:v>9.9273195630015645E-2</c:v>
                </c:pt>
                <c:pt idx="23">
                  <c:v>9.9450421419929214E-2</c:v>
                </c:pt>
                <c:pt idx="24">
                  <c:v>9.9612545849428621E-2</c:v>
                </c:pt>
                <c:pt idx="25">
                  <c:v>9.97517592187986E-2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7.3478741324418145E-2</c:v>
                </c:pt>
                <c:pt idx="1">
                  <c:v>7.7665142926302375E-2</c:v>
                </c:pt>
                <c:pt idx="2">
                  <c:v>7.991387575029317E-2</c:v>
                </c:pt>
                <c:pt idx="3">
                  <c:v>7.9413675468460676E-2</c:v>
                </c:pt>
                <c:pt idx="4">
                  <c:v>7.6063001688609813E-2</c:v>
                </c:pt>
                <c:pt idx="5">
                  <c:v>7.5012704934194832E-2</c:v>
                </c:pt>
                <c:pt idx="6">
                  <c:v>7.4857974853173748E-2</c:v>
                </c:pt>
                <c:pt idx="7">
                  <c:v>7.2916627302841958E-2</c:v>
                </c:pt>
                <c:pt idx="8">
                  <c:v>7.3706070256852038E-2</c:v>
                </c:pt>
                <c:pt idx="9">
                  <c:v>7.1962018146166568E-2</c:v>
                </c:pt>
                <c:pt idx="10">
                  <c:v>7.3861685642630431E-2</c:v>
                </c:pt>
                <c:pt idx="11">
                  <c:v>7.4232599381297948E-2</c:v>
                </c:pt>
                <c:pt idx="12">
                  <c:v>7.394183842677679E-2</c:v>
                </c:pt>
                <c:pt idx="13">
                  <c:v>7.3729581160283081E-2</c:v>
                </c:pt>
                <c:pt idx="14">
                  <c:v>7.3536203598235997E-2</c:v>
                </c:pt>
                <c:pt idx="15">
                  <c:v>7.3419772553723492E-2</c:v>
                </c:pt>
                <c:pt idx="16">
                  <c:v>7.3288545196958987E-2</c:v>
                </c:pt>
                <c:pt idx="17">
                  <c:v>7.3137650434102933E-2</c:v>
                </c:pt>
                <c:pt idx="18">
                  <c:v>7.2985326739943124E-2</c:v>
                </c:pt>
                <c:pt idx="19">
                  <c:v>7.2819571372477618E-2</c:v>
                </c:pt>
                <c:pt idx="20">
                  <c:v>7.2605922401057676E-2</c:v>
                </c:pt>
                <c:pt idx="21">
                  <c:v>7.2457591416453235E-2</c:v>
                </c:pt>
                <c:pt idx="22">
                  <c:v>7.22619851273653E-2</c:v>
                </c:pt>
                <c:pt idx="23">
                  <c:v>7.2062175885119845E-2</c:v>
                </c:pt>
                <c:pt idx="24">
                  <c:v>7.1855740125021036E-2</c:v>
                </c:pt>
                <c:pt idx="25">
                  <c:v>7.16851348747964E-2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5.1636298825725707E-2</c:v>
                </c:pt>
                <c:pt idx="1">
                  <c:v>5.181674246388257E-2</c:v>
                </c:pt>
                <c:pt idx="2">
                  <c:v>5.1568126050499576E-2</c:v>
                </c:pt>
                <c:pt idx="3">
                  <c:v>4.8751671930974128E-2</c:v>
                </c:pt>
                <c:pt idx="4">
                  <c:v>5.1294849226380855E-2</c:v>
                </c:pt>
                <c:pt idx="5">
                  <c:v>5.0359291030956252E-2</c:v>
                </c:pt>
                <c:pt idx="6">
                  <c:v>5.1633197443444037E-2</c:v>
                </c:pt>
                <c:pt idx="7">
                  <c:v>5.1204025991153909E-2</c:v>
                </c:pt>
                <c:pt idx="8">
                  <c:v>5.3229759664992708E-2</c:v>
                </c:pt>
                <c:pt idx="9">
                  <c:v>5.1543801875566661E-2</c:v>
                </c:pt>
                <c:pt idx="10">
                  <c:v>4.4053276799362266E-2</c:v>
                </c:pt>
                <c:pt idx="11">
                  <c:v>4.5639618497603028E-2</c:v>
                </c:pt>
                <c:pt idx="12">
                  <c:v>4.5050997016535241E-2</c:v>
                </c:pt>
                <c:pt idx="13">
                  <c:v>4.4663390449816313E-2</c:v>
                </c:pt>
                <c:pt idx="14">
                  <c:v>4.4277587012741884E-2</c:v>
                </c:pt>
                <c:pt idx="15">
                  <c:v>4.3875044942538223E-2</c:v>
                </c:pt>
                <c:pt idx="16">
                  <c:v>4.3495733627903328E-2</c:v>
                </c:pt>
                <c:pt idx="17">
                  <c:v>4.3158976184080454E-2</c:v>
                </c:pt>
                <c:pt idx="18">
                  <c:v>4.2826393085153312E-2</c:v>
                </c:pt>
                <c:pt idx="19">
                  <c:v>4.2499078150851702E-2</c:v>
                </c:pt>
                <c:pt idx="20">
                  <c:v>4.2175151185847658E-2</c:v>
                </c:pt>
                <c:pt idx="21">
                  <c:v>4.1846355011555272E-2</c:v>
                </c:pt>
                <c:pt idx="22">
                  <c:v>4.1555085252746302E-2</c:v>
                </c:pt>
                <c:pt idx="23">
                  <c:v>4.1294371099211635E-2</c:v>
                </c:pt>
                <c:pt idx="24">
                  <c:v>4.1079530617664256E-2</c:v>
                </c:pt>
                <c:pt idx="25">
                  <c:v>4.0869139071857845E-2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0.11868224141769503</c:v>
                </c:pt>
                <c:pt idx="1">
                  <c:v>0.12080771689947059</c:v>
                </c:pt>
                <c:pt idx="2">
                  <c:v>0.11864645897401439</c:v>
                </c:pt>
                <c:pt idx="3">
                  <c:v>0.11618781809387195</c:v>
                </c:pt>
                <c:pt idx="4">
                  <c:v>0.12002637099762792</c:v>
                </c:pt>
                <c:pt idx="5">
                  <c:v>0.11937238270929192</c:v>
                </c:pt>
                <c:pt idx="6">
                  <c:v>0.11621489673055269</c:v>
                </c:pt>
                <c:pt idx="7">
                  <c:v>0.11590994602940805</c:v>
                </c:pt>
                <c:pt idx="8">
                  <c:v>0.11474432792737231</c:v>
                </c:pt>
                <c:pt idx="9">
                  <c:v>0.11361788391660012</c:v>
                </c:pt>
                <c:pt idx="10">
                  <c:v>0.10540092472359588</c:v>
                </c:pt>
                <c:pt idx="11">
                  <c:v>0.10527919052783813</c:v>
                </c:pt>
                <c:pt idx="12">
                  <c:v>0.10494148179940817</c:v>
                </c:pt>
                <c:pt idx="13">
                  <c:v>0.10438291379300718</c:v>
                </c:pt>
                <c:pt idx="14">
                  <c:v>0.10379189348113754</c:v>
                </c:pt>
                <c:pt idx="15">
                  <c:v>0.10315631351237232</c:v>
                </c:pt>
                <c:pt idx="16">
                  <c:v>0.10250704826124747</c:v>
                </c:pt>
                <c:pt idx="17">
                  <c:v>0.10186282966393999</c:v>
                </c:pt>
                <c:pt idx="18">
                  <c:v>0.1012126956477204</c:v>
                </c:pt>
                <c:pt idx="19">
                  <c:v>0.10058616846557152</c:v>
                </c:pt>
                <c:pt idx="20">
                  <c:v>9.9929573037785449E-2</c:v>
                </c:pt>
                <c:pt idx="21">
                  <c:v>9.9277935971975623E-2</c:v>
                </c:pt>
                <c:pt idx="22">
                  <c:v>9.8629628815909587E-2</c:v>
                </c:pt>
                <c:pt idx="23">
                  <c:v>9.8034928776429567E-2</c:v>
                </c:pt>
                <c:pt idx="24">
                  <c:v>9.7373346297387739E-2</c:v>
                </c:pt>
                <c:pt idx="25">
                  <c:v>9.6620937180109029E-2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5.8530212201736731</c:v>
                </c:pt>
                <c:pt idx="1">
                  <c:v>9.4283957714987991</c:v>
                </c:pt>
                <c:pt idx="2">
                  <c:v>1.0361939439517442</c:v>
                </c:pt>
                <c:pt idx="3">
                  <c:v>-4.4840238773906975</c:v>
                </c:pt>
                <c:pt idx="4">
                  <c:v>-2.9249112280237028</c:v>
                </c:pt>
                <c:pt idx="5">
                  <c:v>0.10617868299036815</c:v>
                </c:pt>
                <c:pt idx="6">
                  <c:v>-1.4114657110686863</c:v>
                </c:pt>
                <c:pt idx="7">
                  <c:v>1.0108804159021645</c:v>
                </c:pt>
                <c:pt idx="8">
                  <c:v>-2.7912692180337046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0.63175148647007973</c:v>
                </c:pt>
                <c:pt idx="1">
                  <c:v>4.7163197768907708</c:v>
                </c:pt>
                <c:pt idx="2">
                  <c:v>3.3147463697741983</c:v>
                </c:pt>
                <c:pt idx="3">
                  <c:v>0.92259996301804392</c:v>
                </c:pt>
                <c:pt idx="4">
                  <c:v>-6.4655989386417616</c:v>
                </c:pt>
                <c:pt idx="5">
                  <c:v>-3.0555250480845046</c:v>
                </c:pt>
                <c:pt idx="6">
                  <c:v>0.36148365591921561</c:v>
                </c:pt>
                <c:pt idx="7">
                  <c:v>-5.0089910209001616</c:v>
                </c:pt>
                <c:pt idx="8">
                  <c:v>-6.1047862444457692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-3.5683557912490755</c:v>
                </c:pt>
                <c:pt idx="1">
                  <c:v>9.3578619933046241</c:v>
                </c:pt>
                <c:pt idx="2">
                  <c:v>3.9909643938784143</c:v>
                </c:pt>
                <c:pt idx="3">
                  <c:v>-5.8498421354421737E-2</c:v>
                </c:pt>
                <c:pt idx="4">
                  <c:v>1.4678541308038291</c:v>
                </c:pt>
                <c:pt idx="5">
                  <c:v>0.6368359429979833</c:v>
                </c:pt>
                <c:pt idx="6">
                  <c:v>0.69027156519130983</c:v>
                </c:pt>
                <c:pt idx="7">
                  <c:v>0.46359639869908165</c:v>
                </c:pt>
                <c:pt idx="8">
                  <c:v>3.4697877279512568E-3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6.1745928831885522</c:v>
                </c:pt>
                <c:pt idx="1">
                  <c:v>12.306164803405153</c:v>
                </c:pt>
                <c:pt idx="2">
                  <c:v>6.4436745260944548</c:v>
                </c:pt>
                <c:pt idx="3">
                  <c:v>-5.6587087409897237</c:v>
                </c:pt>
                <c:pt idx="4">
                  <c:v>-0.76311606926491038</c:v>
                </c:pt>
                <c:pt idx="5">
                  <c:v>2.9392114782865022</c:v>
                </c:pt>
                <c:pt idx="6">
                  <c:v>0.26710082219683073</c:v>
                </c:pt>
                <c:pt idx="7">
                  <c:v>-1.0743269806793379</c:v>
                </c:pt>
                <c:pt idx="8">
                  <c:v>-2.1925927222377055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2.6062370919394766</c:v>
                </c:pt>
                <c:pt idx="1">
                  <c:v>21.664026796709777</c:v>
                </c:pt>
                <c:pt idx="2">
                  <c:v>10.434638919972869</c:v>
                </c:pt>
                <c:pt idx="3">
                  <c:v>-5.7172071623441454</c:v>
                </c:pt>
                <c:pt idx="4">
                  <c:v>0.70473806153891871</c:v>
                </c:pt>
                <c:pt idx="5">
                  <c:v>3.5760474212844855</c:v>
                </c:pt>
                <c:pt idx="6">
                  <c:v>0.95737238738814057</c:v>
                </c:pt>
                <c:pt idx="7">
                  <c:v>-0.6107305819802562</c:v>
                </c:pt>
                <c:pt idx="8">
                  <c:v>-2.1891229345097543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3.219559551267114</c:v>
                </c:pt>
                <c:pt idx="1">
                  <c:v>8.8844991084404228</c:v>
                </c:pt>
                <c:pt idx="2">
                  <c:v>10.718899517242846</c:v>
                </c:pt>
                <c:pt idx="3">
                  <c:v>-7.2788995917084449</c:v>
                </c:pt>
                <c:pt idx="4">
                  <c:v>1.8500688673599441</c:v>
                </c:pt>
                <c:pt idx="5">
                  <c:v>0.27345941265583207</c:v>
                </c:pt>
                <c:pt idx="6">
                  <c:v>-0.73687773518457789</c:v>
                </c:pt>
                <c:pt idx="7">
                  <c:v>0.87648161598306151</c:v>
                </c:pt>
                <c:pt idx="8">
                  <c:v>-1.5610960452632128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-0.61332245932762675</c:v>
                </c:pt>
                <c:pt idx="1">
                  <c:v>12.779527688269383</c:v>
                </c:pt>
                <c:pt idx="2">
                  <c:v>-0.28426059726979247</c:v>
                </c:pt>
                <c:pt idx="3">
                  <c:v>1.5616924293642391</c:v>
                </c:pt>
                <c:pt idx="4">
                  <c:v>-1.1453308058209686</c:v>
                </c:pt>
                <c:pt idx="5">
                  <c:v>3.3025880086286765</c:v>
                </c:pt>
                <c:pt idx="6">
                  <c:v>1.6942501225727327</c:v>
                </c:pt>
                <c:pt idx="7">
                  <c:v>-1.4872121979633022</c:v>
                </c:pt>
                <c:pt idx="8">
                  <c:v>-0.62802688924657346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1.4617126588988718</c:v>
                </c:pt>
                <c:pt idx="1">
                  <c:v>4.0166723468665566E-2</c:v>
                </c:pt>
                <c:pt idx="2">
                  <c:v>0.86670313720620662</c:v>
                </c:pt>
                <c:pt idx="3">
                  <c:v>0.1047126560518481</c:v>
                </c:pt>
                <c:pt idx="4">
                  <c:v>2.558947193794733</c:v>
                </c:pt>
                <c:pt idx="5">
                  <c:v>0.83593442010684615</c:v>
                </c:pt>
                <c:pt idx="6">
                  <c:v>-0.29514827201097171</c:v>
                </c:pt>
                <c:pt idx="7">
                  <c:v>0.90461989426191636</c:v>
                </c:pt>
                <c:pt idx="8">
                  <c:v>1.0202127308837237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2.0369991866985089</c:v>
                </c:pt>
                <c:pt idx="1">
                  <c:v>4.1624028764412095</c:v>
                </c:pt>
                <c:pt idx="2">
                  <c:v>3.472900095284885</c:v>
                </c:pt>
                <c:pt idx="3">
                  <c:v>-3.6891649209217725</c:v>
                </c:pt>
                <c:pt idx="4">
                  <c:v>1.530924404902164</c:v>
                </c:pt>
                <c:pt idx="5">
                  <c:v>-0.44456255673469158</c:v>
                </c:pt>
                <c:pt idx="6">
                  <c:v>1.1908155961032953</c:v>
                </c:pt>
                <c:pt idx="7">
                  <c:v>1.3896644271098832</c:v>
                </c:pt>
                <c:pt idx="8">
                  <c:v>-4.0932419056449518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-0.89247475365791473</c:v>
                </c:pt>
                <c:pt idx="1">
                  <c:v>17.461457196800083</c:v>
                </c:pt>
                <c:pt idx="2">
                  <c:v>6.0950356874819747</c:v>
                </c:pt>
                <c:pt idx="3">
                  <c:v>-2.1327548974742854</c:v>
                </c:pt>
                <c:pt idx="4">
                  <c:v>-3.3851335371578983</c:v>
                </c:pt>
                <c:pt idx="5">
                  <c:v>3.184675557912346</c:v>
                </c:pt>
                <c:pt idx="6">
                  <c:v>6.1705063295823592E-2</c:v>
                </c:pt>
                <c:pt idx="7">
                  <c:v>-2.9050149033520167</c:v>
                </c:pt>
                <c:pt idx="8">
                  <c:v>0.88390624025140951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0.4442099477156507</c:v>
                </c:pt>
                <c:pt idx="1">
                  <c:v>0.69515554345721942</c:v>
                </c:pt>
                <c:pt idx="2">
                  <c:v>0.40188463503342842</c:v>
                </c:pt>
                <c:pt idx="3">
                  <c:v>-0.15095859113395349</c:v>
                </c:pt>
                <c:pt idx="4">
                  <c:v>0.55461674234946789</c:v>
                </c:pt>
                <c:pt idx="5">
                  <c:v>0.50355508017059414</c:v>
                </c:pt>
                <c:pt idx="6">
                  <c:v>-0.23004264765460658</c:v>
                </c:pt>
                <c:pt idx="7">
                  <c:v>0.12304759590715197</c:v>
                </c:pt>
                <c:pt idx="8">
                  <c:v>0.48780061561273069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1.878525310814922</c:v>
                </c:pt>
                <c:pt idx="1">
                  <c:v>1.7390208564934007</c:v>
                </c:pt>
                <c:pt idx="2">
                  <c:v>3.1216503917222411</c:v>
                </c:pt>
                <c:pt idx="3">
                  <c:v>-3.4064743493988239</c:v>
                </c:pt>
                <c:pt idx="4">
                  <c:v>0.62315958968777219</c:v>
                </c:pt>
                <c:pt idx="5">
                  <c:v>-1.895794420545279</c:v>
                </c:pt>
                <c:pt idx="6">
                  <c:v>0.10963195018405969</c:v>
                </c:pt>
                <c:pt idx="7">
                  <c:v>0.75849579799754374</c:v>
                </c:pt>
                <c:pt idx="8">
                  <c:v>-2.9152348780321233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0.89682429273652531</c:v>
                </c:pt>
                <c:pt idx="1">
                  <c:v>6.4503227084897716</c:v>
                </c:pt>
                <c:pt idx="2">
                  <c:v>7.1953644904871616</c:v>
                </c:pt>
                <c:pt idx="3">
                  <c:v>-3.7214666511757031</c:v>
                </c:pt>
                <c:pt idx="4">
                  <c:v>0.67229253532270183</c:v>
                </c:pt>
                <c:pt idx="5">
                  <c:v>1.6656987530305081</c:v>
                </c:pt>
                <c:pt idx="6">
                  <c:v>-0.61646703771403555</c:v>
                </c:pt>
                <c:pt idx="7">
                  <c:v>-5.0617779216357572E-3</c:v>
                </c:pt>
                <c:pt idx="8">
                  <c:v>0.86633821715617998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1.0175027111832202</c:v>
                </c:pt>
                <c:pt idx="1">
                  <c:v>-0.65498881998855563</c:v>
                </c:pt>
                <c:pt idx="2">
                  <c:v>0.46481850217278176</c:v>
                </c:pt>
                <c:pt idx="3">
                  <c:v>0.25567124718580259</c:v>
                </c:pt>
                <c:pt idx="4">
                  <c:v>2.0043304514452664</c:v>
                </c:pt>
                <c:pt idx="5">
                  <c:v>0.33237933993625268</c:v>
                </c:pt>
                <c:pt idx="6">
                  <c:v>-6.5105624356367242E-2</c:v>
                </c:pt>
                <c:pt idx="7">
                  <c:v>0.78157229835476461</c:v>
                </c:pt>
                <c:pt idx="8">
                  <c:v>0.53241211527099086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0.15847387588357709</c:v>
                </c:pt>
                <c:pt idx="1">
                  <c:v>2.4233820199478115</c:v>
                </c:pt>
                <c:pt idx="2">
                  <c:v>0.3512497035626394</c:v>
                </c:pt>
                <c:pt idx="3">
                  <c:v>-0.28269057152295129</c:v>
                </c:pt>
                <c:pt idx="4">
                  <c:v>0.90776481521439445</c:v>
                </c:pt>
                <c:pt idx="5">
                  <c:v>1.4512318638105759</c:v>
                </c:pt>
                <c:pt idx="6">
                  <c:v>1.0811836459192339</c:v>
                </c:pt>
                <c:pt idx="7">
                  <c:v>0.63116862911234151</c:v>
                </c:pt>
                <c:pt idx="8">
                  <c:v>-1.1780070276128125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-1.7892990463944187</c:v>
                </c:pt>
                <c:pt idx="1">
                  <c:v>11.011134488310233</c:v>
                </c:pt>
                <c:pt idx="2">
                  <c:v>-1.1003288030051976</c:v>
                </c:pt>
                <c:pt idx="3">
                  <c:v>1.5887117537013804</c:v>
                </c:pt>
                <c:pt idx="4">
                  <c:v>-4.0574260724806095</c:v>
                </c:pt>
                <c:pt idx="5">
                  <c:v>1.5189768048818486</c:v>
                </c:pt>
                <c:pt idx="6">
                  <c:v>0.67817210100986181</c:v>
                </c:pt>
                <c:pt idx="7">
                  <c:v>-2.899953125430395</c:v>
                </c:pt>
                <c:pt idx="8">
                  <c:v>1.7568023095241969E-2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31.831844221635052</c:v>
                </c:pt>
                <c:pt idx="1">
                  <c:v>29.112635500006121</c:v>
                </c:pt>
                <c:pt idx="2">
                  <c:v>23.5711900791263</c:v>
                </c:pt>
                <c:pt idx="3">
                  <c:v>25.44155280701084</c:v>
                </c:pt>
                <c:pt idx="4">
                  <c:v>18.489514731402121</c:v>
                </c:pt>
                <c:pt idx="5">
                  <c:v>22.757164503531637</c:v>
                </c:pt>
                <c:pt idx="6">
                  <c:v>20.829685996148083</c:v>
                </c:pt>
                <c:pt idx="7">
                  <c:v>21.383442125533712</c:v>
                </c:pt>
                <c:pt idx="8">
                  <c:v>20.010453111724306</c:v>
                </c:pt>
                <c:pt idx="9">
                  <c:v>22.336812884658709</c:v>
                </c:pt>
                <c:pt idx="10">
                  <c:v>19.441206725995468</c:v>
                </c:pt>
                <c:pt idx="11">
                  <c:v>21.75010756152373</c:v>
                </c:pt>
                <c:pt idx="12">
                  <c:v>19.467701802040171</c:v>
                </c:pt>
                <c:pt idx="13">
                  <c:v>18.913759409541754</c:v>
                </c:pt>
                <c:pt idx="14">
                  <c:v>18.347320363931601</c:v>
                </c:pt>
                <c:pt idx="15">
                  <c:v>18.210093345636547</c:v>
                </c:pt>
                <c:pt idx="16">
                  <c:v>18.112085477657292</c:v>
                </c:pt>
                <c:pt idx="17">
                  <c:v>18.022061844383444</c:v>
                </c:pt>
                <c:pt idx="18">
                  <c:v>17.930075322489031</c:v>
                </c:pt>
                <c:pt idx="19">
                  <c:v>17.813994715889788</c:v>
                </c:pt>
                <c:pt idx="20">
                  <c:v>17.67449907448281</c:v>
                </c:pt>
                <c:pt idx="21">
                  <c:v>17.508809877869258</c:v>
                </c:pt>
                <c:pt idx="22">
                  <c:v>17.316277324131054</c:v>
                </c:pt>
                <c:pt idx="23">
                  <c:v>17.098514298433297</c:v>
                </c:pt>
                <c:pt idx="24">
                  <c:v>16.891578054243087</c:v>
                </c:pt>
                <c:pt idx="25">
                  <c:v>17.286158907346003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88.964172369801901</c:v>
                </c:pt>
                <c:pt idx="1">
                  <c:v>86.436111857211714</c:v>
                </c:pt>
                <c:pt idx="2">
                  <c:v>83.142478734316555</c:v>
                </c:pt>
                <c:pt idx="3">
                  <c:v>80.217095264588153</c:v>
                </c:pt>
                <c:pt idx="4">
                  <c:v>77.804104289102654</c:v>
                </c:pt>
                <c:pt idx="5">
                  <c:v>80.921293875997293</c:v>
                </c:pt>
                <c:pt idx="6">
                  <c:v>79.895641781539766</c:v>
                </c:pt>
                <c:pt idx="7">
                  <c:v>73.890104181214681</c:v>
                </c:pt>
                <c:pt idx="8">
                  <c:v>71.035441018819213</c:v>
                </c:pt>
                <c:pt idx="9">
                  <c:v>71.141065776911333</c:v>
                </c:pt>
                <c:pt idx="10">
                  <c:v>61.860251738463937</c:v>
                </c:pt>
                <c:pt idx="11">
                  <c:v>67.275651908008228</c:v>
                </c:pt>
                <c:pt idx="12">
                  <c:v>63.169789013362035</c:v>
                </c:pt>
                <c:pt idx="13">
                  <c:v>61.478139468362038</c:v>
                </c:pt>
                <c:pt idx="14">
                  <c:v>59.85281982727647</c:v>
                </c:pt>
                <c:pt idx="15">
                  <c:v>58.009117111525946</c:v>
                </c:pt>
                <c:pt idx="16">
                  <c:v>56.101858991185367</c:v>
                </c:pt>
                <c:pt idx="17">
                  <c:v>54.169316126508946</c:v>
                </c:pt>
                <c:pt idx="18">
                  <c:v>52.237215071449903</c:v>
                </c:pt>
                <c:pt idx="19">
                  <c:v>50.305887416252929</c:v>
                </c:pt>
                <c:pt idx="20">
                  <c:v>48.423628024689293</c:v>
                </c:pt>
                <c:pt idx="21">
                  <c:v>46.540687465975914</c:v>
                </c:pt>
                <c:pt idx="22">
                  <c:v>44.66192700385583</c:v>
                </c:pt>
                <c:pt idx="23">
                  <c:v>42.783731814173805</c:v>
                </c:pt>
                <c:pt idx="24">
                  <c:v>40.89367333482587</c:v>
                </c:pt>
                <c:pt idx="25">
                  <c:v>38.945799975734516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119.26734826221347</c:v>
                </c:pt>
                <c:pt idx="1">
                  <c:v>121.37788199623087</c:v>
                </c:pt>
                <c:pt idx="2">
                  <c:v>120.30360057617204</c:v>
                </c:pt>
                <c:pt idx="3">
                  <c:v>122.17238551654626</c:v>
                </c:pt>
                <c:pt idx="4">
                  <c:v>117.62913807096643</c:v>
                </c:pt>
                <c:pt idx="5">
                  <c:v>118.79787144068784</c:v>
                </c:pt>
                <c:pt idx="6">
                  <c:v>119.95636152726338</c:v>
                </c:pt>
                <c:pt idx="7">
                  <c:v>114.9325454921515</c:v>
                </c:pt>
                <c:pt idx="8">
                  <c:v>109.24810981231676</c:v>
                </c:pt>
                <c:pt idx="9">
                  <c:v>114.21768782951294</c:v>
                </c:pt>
                <c:pt idx="10">
                  <c:v>104.62594800686769</c:v>
                </c:pt>
                <c:pt idx="11">
                  <c:v>109.5498210909751</c:v>
                </c:pt>
                <c:pt idx="12">
                  <c:v>105.68955231970635</c:v>
                </c:pt>
                <c:pt idx="13">
                  <c:v>104.54462675448156</c:v>
                </c:pt>
                <c:pt idx="14">
                  <c:v>103.47755123525806</c:v>
                </c:pt>
                <c:pt idx="15">
                  <c:v>102.0260724633083</c:v>
                </c:pt>
                <c:pt idx="16">
                  <c:v>100.47941317822129</c:v>
                </c:pt>
                <c:pt idx="17">
                  <c:v>98.876655622998413</c:v>
                </c:pt>
                <c:pt idx="18">
                  <c:v>97.281720786974859</c:v>
                </c:pt>
                <c:pt idx="19">
                  <c:v>95.681734844702007</c:v>
                </c:pt>
                <c:pt idx="20">
                  <c:v>94.11998080311281</c:v>
                </c:pt>
                <c:pt idx="21">
                  <c:v>92.537672993674192</c:v>
                </c:pt>
                <c:pt idx="22">
                  <c:v>90.946926846399023</c:v>
                </c:pt>
                <c:pt idx="23">
                  <c:v>89.353528335793627</c:v>
                </c:pt>
                <c:pt idx="24">
                  <c:v>87.751992647332685</c:v>
                </c:pt>
                <c:pt idx="25">
                  <c:v>86.040032804357423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120.79279608552852</c:v>
                </c:pt>
                <c:pt idx="1">
                  <c:v>118.57785593674285</c:v>
                </c:pt>
                <c:pt idx="2">
                  <c:v>124.86584031509005</c:v>
                </c:pt>
                <c:pt idx="3">
                  <c:v>117.49113433411131</c:v>
                </c:pt>
                <c:pt idx="4">
                  <c:v>119.12310748385758</c:v>
                </c:pt>
                <c:pt idx="5">
                  <c:v>123.60930477056147</c:v>
                </c:pt>
                <c:pt idx="6">
                  <c:v>126.23453583167341</c:v>
                </c:pt>
                <c:pt idx="7">
                  <c:v>122.54797163697475</c:v>
                </c:pt>
                <c:pt idx="8">
                  <c:v>120.89263611363475</c:v>
                </c:pt>
                <c:pt idx="9">
                  <c:v>116.74249142809579</c:v>
                </c:pt>
                <c:pt idx="10">
                  <c:v>121.9056802078336</c:v>
                </c:pt>
                <c:pt idx="11">
                  <c:v>117.03968655003749</c:v>
                </c:pt>
                <c:pt idx="12">
                  <c:v>118.8300694782244</c:v>
                </c:pt>
                <c:pt idx="13">
                  <c:v>119.15543864274593</c:v>
                </c:pt>
                <c:pt idx="14">
                  <c:v>119.63650036220379</c:v>
                </c:pt>
                <c:pt idx="15">
                  <c:v>119.705370832596</c:v>
                </c:pt>
                <c:pt idx="16">
                  <c:v>119.65620272615179</c:v>
                </c:pt>
                <c:pt idx="17">
                  <c:v>119.54272308880685</c:v>
                </c:pt>
                <c:pt idx="18">
                  <c:v>119.43897033057611</c:v>
                </c:pt>
                <c:pt idx="19">
                  <c:v>119.35120630072915</c:v>
                </c:pt>
                <c:pt idx="20">
                  <c:v>119.3150903993667</c:v>
                </c:pt>
                <c:pt idx="21">
                  <c:v>119.27957813389585</c:v>
                </c:pt>
                <c:pt idx="22">
                  <c:v>119.26025950655139</c:v>
                </c:pt>
                <c:pt idx="23">
                  <c:v>119.26667547901239</c:v>
                </c:pt>
                <c:pt idx="24">
                  <c:v>119.28503909006999</c:v>
                </c:pt>
                <c:pt idx="25">
                  <c:v>119.20300469963783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30.704412097305752</c:v>
                </c:pt>
                <c:pt idx="1">
                  <c:v>32.239859068738582</c:v>
                </c:pt>
                <c:pt idx="2">
                  <c:v>34.426822941250961</c:v>
                </c:pt>
                <c:pt idx="3">
                  <c:v>34.417377379660827</c:v>
                </c:pt>
                <c:pt idx="4">
                  <c:v>35.481077709739473</c:v>
                </c:pt>
                <c:pt idx="5">
                  <c:v>34.110744719014157</c:v>
                </c:pt>
                <c:pt idx="6">
                  <c:v>33.71314096830551</c:v>
                </c:pt>
                <c:pt idx="7">
                  <c:v>34.876965365643393</c:v>
                </c:pt>
                <c:pt idx="8">
                  <c:v>34.110973771044129</c:v>
                </c:pt>
                <c:pt idx="9">
                  <c:v>36.824887139520023</c:v>
                </c:pt>
                <c:pt idx="10">
                  <c:v>36.967709929646212</c:v>
                </c:pt>
                <c:pt idx="11">
                  <c:v>35.839488610534147</c:v>
                </c:pt>
                <c:pt idx="12">
                  <c:v>36.378212449735699</c:v>
                </c:pt>
                <c:pt idx="13">
                  <c:v>36.882524818294215</c:v>
                </c:pt>
                <c:pt idx="14">
                  <c:v>37.448207798831788</c:v>
                </c:pt>
                <c:pt idx="15">
                  <c:v>37.882703284622416</c:v>
                </c:pt>
                <c:pt idx="16">
                  <c:v>38.32489496476429</c:v>
                </c:pt>
                <c:pt idx="17">
                  <c:v>38.762016624447313</c:v>
                </c:pt>
                <c:pt idx="18" formatCode="General">
                  <c:v>39.211095820799109</c:v>
                </c:pt>
                <c:pt idx="19" formatCode="General">
                  <c:v>39.677406537079065</c:v>
                </c:pt>
                <c:pt idx="20" formatCode="General">
                  <c:v>40.177019200067292</c:v>
                </c:pt>
                <c:pt idx="21" formatCode="General">
                  <c:v>40.687244018443131</c:v>
                </c:pt>
                <c:pt idx="22">
                  <c:v>41.207248299936687</c:v>
                </c:pt>
                <c:pt idx="23">
                  <c:v>41.757620529022759</c:v>
                </c:pt>
                <c:pt idx="24">
                  <c:v>42.333953340870487</c:v>
                </c:pt>
                <c:pt idx="25">
                  <c:v>42.872941107989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36.659163664100802</c:v>
                </c:pt>
                <c:pt idx="1">
                  <c:v>36.199585079737986</c:v>
                </c:pt>
                <c:pt idx="2">
                  <c:v>37.618949440249807</c:v>
                </c:pt>
                <c:pt idx="3">
                  <c:v>37.853540449829126</c:v>
                </c:pt>
                <c:pt idx="4">
                  <c:v>37.831932200965454</c:v>
                </c:pt>
                <c:pt idx="5">
                  <c:v>36.121184187113656</c:v>
                </c:pt>
                <c:pt idx="6">
                  <c:v>35.200808128628452</c:v>
                </c:pt>
                <c:pt idx="7">
                  <c:v>35.623953421656459</c:v>
                </c:pt>
                <c:pt idx="8">
                  <c:v>34.930709831688503</c:v>
                </c:pt>
                <c:pt idx="9">
                  <c:v>37.111746046636704</c:v>
                </c:pt>
                <c:pt idx="10">
                  <c:v>36.784215430401375</c:v>
                </c:pt>
                <c:pt idx="11">
                  <c:v>35.47273436736922</c:v>
                </c:pt>
                <c:pt idx="12">
                  <c:v>35.773391722998952</c:v>
                </c:pt>
                <c:pt idx="13">
                  <c:v>36.051265825767025</c:v>
                </c:pt>
                <c:pt idx="14">
                  <c:v>36.424116399795096</c:v>
                </c:pt>
                <c:pt idx="15">
                  <c:v>36.687489552400088</c:v>
                </c:pt>
                <c:pt idx="16">
                  <c:v>36.973206352279092</c:v>
                </c:pt>
                <c:pt idx="17">
                  <c:v>37.248713658416179</c:v>
                </c:pt>
                <c:pt idx="18" formatCode="General">
                  <c:v>37.530013309140756</c:v>
                </c:pt>
                <c:pt idx="19" formatCode="General">
                  <c:v>37.872744194213574</c:v>
                </c:pt>
                <c:pt idx="20" formatCode="General">
                  <c:v>38.245465687955516</c:v>
                </c:pt>
                <c:pt idx="21" formatCode="General">
                  <c:v>38.641317285219614</c:v>
                </c:pt>
                <c:pt idx="22">
                  <c:v>39.079380900341476</c:v>
                </c:pt>
                <c:pt idx="23">
                  <c:v>39.550750138754751</c:v>
                </c:pt>
                <c:pt idx="24">
                  <c:v>40.033437189482314</c:v>
                </c:pt>
                <c:pt idx="25">
                  <c:v>40.48246868094386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96.97093423762287</c:v>
                </c:pt>
                <c:pt idx="1">
                  <c:v>102.20949701010342</c:v>
                </c:pt>
                <c:pt idx="2">
                  <c:v>111.03104146214551</c:v>
                </c:pt>
                <c:pt idx="3">
                  <c:v>116.10026759380807</c:v>
                </c:pt>
                <c:pt idx="4">
                  <c:v>119.99974966196909</c:v>
                </c:pt>
                <c:pt idx="5">
                  <c:v>119.46874528193426</c:v>
                </c:pt>
                <c:pt idx="6">
                  <c:v>117.14369282070469</c:v>
                </c:pt>
                <c:pt idx="7">
                  <c:v>120.07799819658581</c:v>
                </c:pt>
                <c:pt idx="8">
                  <c:v>120.61676124264298</c:v>
                </c:pt>
                <c:pt idx="9">
                  <c:v>130.19071469081018</c:v>
                </c:pt>
                <c:pt idx="10">
                  <c:v>130.04186909649559</c:v>
                </c:pt>
                <c:pt idx="11">
                  <c:v>129.94209608892047</c:v>
                </c:pt>
                <c:pt idx="12">
                  <c:v>131.95202665134101</c:v>
                </c:pt>
                <c:pt idx="13">
                  <c:v>134.36653682496072</c:v>
                </c:pt>
                <c:pt idx="14">
                  <c:v>136.97694807996513</c:v>
                </c:pt>
                <c:pt idx="15">
                  <c:v>139.10802154081134</c:v>
                </c:pt>
                <c:pt idx="16">
                  <c:v>141.1186372235525</c:v>
                </c:pt>
                <c:pt idx="17">
                  <c:v>143.10709241027996</c:v>
                </c:pt>
                <c:pt idx="18" formatCode="General">
                  <c:v>145.12853293707994</c:v>
                </c:pt>
                <c:pt idx="19" formatCode="General">
                  <c:v>147.13905039506616</c:v>
                </c:pt>
                <c:pt idx="20" formatCode="General">
                  <c:v>149.20852303685788</c:v>
                </c:pt>
                <c:pt idx="21" formatCode="General">
                  <c:v>151.28913758589508</c:v>
                </c:pt>
                <c:pt idx="22" formatCode="General">
                  <c:v>153.38631779159465</c:v>
                </c:pt>
                <c:pt idx="23" formatCode="General">
                  <c:v>155.5201728578248</c:v>
                </c:pt>
                <c:pt idx="24" formatCode="General">
                  <c:v>157.67140674139105</c:v>
                </c:pt>
                <c:pt idx="25" formatCode="General">
                  <c:v>159.75471740847507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44.772839782854845</c:v>
                </c:pt>
                <c:pt idx="1">
                  <c:v>44.468478132620987</c:v>
                </c:pt>
                <c:pt idx="2">
                  <c:v>48.185094198724791</c:v>
                </c:pt>
                <c:pt idx="3">
                  <c:v>47.050439653121799</c:v>
                </c:pt>
                <c:pt idx="4">
                  <c:v>53.125724385540508</c:v>
                </c:pt>
                <c:pt idx="5">
                  <c:v>56.366712390651955</c:v>
                </c:pt>
                <c:pt idx="6">
                  <c:v>65.45969046897909</c:v>
                </c:pt>
                <c:pt idx="7">
                  <c:v>66.481982910650359</c:v>
                </c:pt>
                <c:pt idx="8">
                  <c:v>64.472769684557221</c:v>
                </c:pt>
                <c:pt idx="9">
                  <c:v>67.795040981877264</c:v>
                </c:pt>
                <c:pt idx="10">
                  <c:v>73.261421544528048</c:v>
                </c:pt>
                <c:pt idx="11">
                  <c:v>69.33120046061191</c:v>
                </c:pt>
                <c:pt idx="12">
                  <c:v>76.157875498181468</c:v>
                </c:pt>
                <c:pt idx="13">
                  <c:v>79.071177542248861</c:v>
                </c:pt>
                <c:pt idx="14">
                  <c:v>82.057074666738998</c:v>
                </c:pt>
                <c:pt idx="15">
                  <c:v>84.685340453754534</c:v>
                </c:pt>
                <c:pt idx="16">
                  <c:v>87.209719869675041</c:v>
                </c:pt>
                <c:pt idx="17">
                  <c:v>89.649536341350483</c:v>
                </c:pt>
                <c:pt idx="18" formatCode="General">
                  <c:v>92.015971011959024</c:v>
                </c:pt>
                <c:pt idx="19" formatCode="General">
                  <c:v>94.329615940248544</c:v>
                </c:pt>
                <c:pt idx="20" formatCode="General">
                  <c:v>96.612270751306113</c:v>
                </c:pt>
                <c:pt idx="21" formatCode="General">
                  <c:v>98.830134675727663</c:v>
                </c:pt>
                <c:pt idx="22" formatCode="General">
                  <c:v>100.99395793470822</c:v>
                </c:pt>
                <c:pt idx="23" formatCode="General">
                  <c:v>103.11407484760119</c:v>
                </c:pt>
                <c:pt idx="24" formatCode="General">
                  <c:v>105.16791486155596</c:v>
                </c:pt>
                <c:pt idx="25" formatCode="General">
                  <c:v>107.06399412116203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6.3494892789368516</c:v>
                </c:pt>
                <c:pt idx="1">
                  <c:v>6.1650954186078364</c:v>
                </c:pt>
                <c:pt idx="2">
                  <c:v>6.8199822529237819</c:v>
                </c:pt>
                <c:pt idx="3">
                  <c:v>6.7242070013240118</c:v>
                </c:pt>
                <c:pt idx="4">
                  <c:v>7.362651466457045</c:v>
                </c:pt>
                <c:pt idx="5">
                  <c:v>7.8759788305086209</c:v>
                </c:pt>
                <c:pt idx="6">
                  <c:v>9.1544424767576658</c:v>
                </c:pt>
                <c:pt idx="7">
                  <c:v>9.2650366695891808</c:v>
                </c:pt>
                <c:pt idx="8">
                  <c:v>8.9741454135725593</c:v>
                </c:pt>
                <c:pt idx="9">
                  <c:v>9.4915532219768526</c:v>
                </c:pt>
                <c:pt idx="10">
                  <c:v>10.275697319768641</c:v>
                </c:pt>
                <c:pt idx="11">
                  <c:v>9.7502133620199984</c:v>
                </c:pt>
                <c:pt idx="12">
                  <c:v>10.663381064410027</c:v>
                </c:pt>
                <c:pt idx="13">
                  <c:v>11.062530713597319</c:v>
                </c:pt>
                <c:pt idx="14">
                  <c:v>11.470461265998912</c:v>
                </c:pt>
                <c:pt idx="15">
                  <c:v>11.833791415344248</c:v>
                </c:pt>
                <c:pt idx="16">
                  <c:v>12.183981216514209</c:v>
                </c:pt>
                <c:pt idx="17">
                  <c:v>12.522884282807883</c:v>
                </c:pt>
                <c:pt idx="18" formatCode="General">
                  <c:v>12.852405409531441</c:v>
                </c:pt>
                <c:pt idx="19" formatCode="General">
                  <c:v>13.171359655818515</c:v>
                </c:pt>
                <c:pt idx="20" formatCode="General">
                  <c:v>13.486523022161315</c:v>
                </c:pt>
                <c:pt idx="21" formatCode="General">
                  <c:v>13.792417963299126</c:v>
                </c:pt>
                <c:pt idx="22" formatCode="General">
                  <c:v>14.091704392481843</c:v>
                </c:pt>
                <c:pt idx="23" formatCode="General">
                  <c:v>14.383931699383064</c:v>
                </c:pt>
                <c:pt idx="24" formatCode="General">
                  <c:v>14.672004740228996</c:v>
                </c:pt>
                <c:pt idx="25" formatCode="General">
                  <c:v>14.940882294354667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31.831844221635052</c:v>
                </c:pt>
                <c:pt idx="1">
                  <c:v>29.112635500006121</c:v>
                </c:pt>
                <c:pt idx="2">
                  <c:v>23.5711900791263</c:v>
                </c:pt>
                <c:pt idx="3">
                  <c:v>25.44155280701084</c:v>
                </c:pt>
                <c:pt idx="4">
                  <c:v>18.489514731402121</c:v>
                </c:pt>
                <c:pt idx="5">
                  <c:v>22.757164503531637</c:v>
                </c:pt>
                <c:pt idx="6">
                  <c:v>20.829685996148083</c:v>
                </c:pt>
                <c:pt idx="7">
                  <c:v>21.383442125533712</c:v>
                </c:pt>
                <c:pt idx="8">
                  <c:v>20.010453111724306</c:v>
                </c:pt>
                <c:pt idx="9">
                  <c:v>22.336812884658709</c:v>
                </c:pt>
                <c:pt idx="10">
                  <c:v>19.441206725995468</c:v>
                </c:pt>
                <c:pt idx="11">
                  <c:v>21.75010756152373</c:v>
                </c:pt>
                <c:pt idx="12">
                  <c:v>19.467701802040171</c:v>
                </c:pt>
                <c:pt idx="13">
                  <c:v>18.913759409541754</c:v>
                </c:pt>
                <c:pt idx="14">
                  <c:v>18.347320363931601</c:v>
                </c:pt>
                <c:pt idx="15">
                  <c:v>18.210093345636547</c:v>
                </c:pt>
                <c:pt idx="16">
                  <c:v>18.112085477657292</c:v>
                </c:pt>
                <c:pt idx="17">
                  <c:v>18.022061844383444</c:v>
                </c:pt>
                <c:pt idx="18">
                  <c:v>17.930075322489031</c:v>
                </c:pt>
                <c:pt idx="19">
                  <c:v>17.813994715889788</c:v>
                </c:pt>
                <c:pt idx="20">
                  <c:v>17.67449907448281</c:v>
                </c:pt>
                <c:pt idx="21">
                  <c:v>17.508809877869258</c:v>
                </c:pt>
                <c:pt idx="22">
                  <c:v>17.316277324131054</c:v>
                </c:pt>
                <c:pt idx="23">
                  <c:v>17.098514298433297</c:v>
                </c:pt>
                <c:pt idx="24">
                  <c:v>16.891578054243087</c:v>
                </c:pt>
                <c:pt idx="25">
                  <c:v>17.286158907346003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88.964172369801901</c:v>
                </c:pt>
                <c:pt idx="1">
                  <c:v>86.436111857211714</c:v>
                </c:pt>
                <c:pt idx="2">
                  <c:v>83.142478734316555</c:v>
                </c:pt>
                <c:pt idx="3">
                  <c:v>80.217095264588153</c:v>
                </c:pt>
                <c:pt idx="4">
                  <c:v>77.804104289102654</c:v>
                </c:pt>
                <c:pt idx="5">
                  <c:v>80.921293875997293</c:v>
                </c:pt>
                <c:pt idx="6">
                  <c:v>79.895641781539766</c:v>
                </c:pt>
                <c:pt idx="7">
                  <c:v>73.890104181214681</c:v>
                </c:pt>
                <c:pt idx="8">
                  <c:v>71.035441018819213</c:v>
                </c:pt>
                <c:pt idx="9">
                  <c:v>71.141065776911333</c:v>
                </c:pt>
                <c:pt idx="10">
                  <c:v>61.860251738463937</c:v>
                </c:pt>
                <c:pt idx="11">
                  <c:v>67.275651908008228</c:v>
                </c:pt>
                <c:pt idx="12">
                  <c:v>63.169789013362035</c:v>
                </c:pt>
                <c:pt idx="13">
                  <c:v>61.478139468362038</c:v>
                </c:pt>
                <c:pt idx="14">
                  <c:v>59.85281982727647</c:v>
                </c:pt>
                <c:pt idx="15">
                  <c:v>58.009117111525946</c:v>
                </c:pt>
                <c:pt idx="16">
                  <c:v>56.101858991185367</c:v>
                </c:pt>
                <c:pt idx="17">
                  <c:v>54.169316126508946</c:v>
                </c:pt>
                <c:pt idx="18">
                  <c:v>52.237215071449903</c:v>
                </c:pt>
                <c:pt idx="19">
                  <c:v>50.305887416252929</c:v>
                </c:pt>
                <c:pt idx="20">
                  <c:v>48.423628024689293</c:v>
                </c:pt>
                <c:pt idx="21">
                  <c:v>46.540687465975914</c:v>
                </c:pt>
                <c:pt idx="22">
                  <c:v>44.66192700385583</c:v>
                </c:pt>
                <c:pt idx="23">
                  <c:v>42.783731814173805</c:v>
                </c:pt>
                <c:pt idx="24">
                  <c:v>40.89367333482587</c:v>
                </c:pt>
                <c:pt idx="25">
                  <c:v>38.945799975734516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119.26734826221347</c:v>
                </c:pt>
                <c:pt idx="1">
                  <c:v>121.37788199623087</c:v>
                </c:pt>
                <c:pt idx="2">
                  <c:v>120.30360057617204</c:v>
                </c:pt>
                <c:pt idx="3">
                  <c:v>122.17238551654626</c:v>
                </c:pt>
                <c:pt idx="4">
                  <c:v>117.62913807096643</c:v>
                </c:pt>
                <c:pt idx="5">
                  <c:v>118.79787144068784</c:v>
                </c:pt>
                <c:pt idx="6">
                  <c:v>119.95636152726338</c:v>
                </c:pt>
                <c:pt idx="7">
                  <c:v>114.9325454921515</c:v>
                </c:pt>
                <c:pt idx="8">
                  <c:v>109.24810981231676</c:v>
                </c:pt>
                <c:pt idx="9">
                  <c:v>114.21768782951294</c:v>
                </c:pt>
                <c:pt idx="10">
                  <c:v>104.62594800686769</c:v>
                </c:pt>
                <c:pt idx="11">
                  <c:v>109.5498210909751</c:v>
                </c:pt>
                <c:pt idx="12">
                  <c:v>105.68955231970635</c:v>
                </c:pt>
                <c:pt idx="13">
                  <c:v>104.54462675448156</c:v>
                </c:pt>
                <c:pt idx="14">
                  <c:v>103.47755123525806</c:v>
                </c:pt>
                <c:pt idx="15">
                  <c:v>102.0260724633083</c:v>
                </c:pt>
                <c:pt idx="16">
                  <c:v>100.47941317822129</c:v>
                </c:pt>
                <c:pt idx="17">
                  <c:v>98.876655622998413</c:v>
                </c:pt>
                <c:pt idx="18">
                  <c:v>97.281720786974859</c:v>
                </c:pt>
                <c:pt idx="19">
                  <c:v>95.681734844702007</c:v>
                </c:pt>
                <c:pt idx="20">
                  <c:v>94.11998080311281</c:v>
                </c:pt>
                <c:pt idx="21">
                  <c:v>92.537672993674192</c:v>
                </c:pt>
                <c:pt idx="22">
                  <c:v>90.946926846399023</c:v>
                </c:pt>
                <c:pt idx="23">
                  <c:v>89.353528335793627</c:v>
                </c:pt>
                <c:pt idx="24">
                  <c:v>87.751992647332685</c:v>
                </c:pt>
                <c:pt idx="25">
                  <c:v>86.040032804357423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120.79279608552852</c:v>
                </c:pt>
                <c:pt idx="1">
                  <c:v>118.57785593674285</c:v>
                </c:pt>
                <c:pt idx="2">
                  <c:v>124.86584031509005</c:v>
                </c:pt>
                <c:pt idx="3">
                  <c:v>117.49113433411131</c:v>
                </c:pt>
                <c:pt idx="4">
                  <c:v>119.12310748385758</c:v>
                </c:pt>
                <c:pt idx="5">
                  <c:v>123.60930477056147</c:v>
                </c:pt>
                <c:pt idx="6">
                  <c:v>126.23453583167341</c:v>
                </c:pt>
                <c:pt idx="7">
                  <c:v>122.54797163697475</c:v>
                </c:pt>
                <c:pt idx="8">
                  <c:v>120.89263611363475</c:v>
                </c:pt>
                <c:pt idx="9">
                  <c:v>116.74249142809579</c:v>
                </c:pt>
                <c:pt idx="10">
                  <c:v>121.9056802078336</c:v>
                </c:pt>
                <c:pt idx="11">
                  <c:v>117.03968655003749</c:v>
                </c:pt>
                <c:pt idx="12">
                  <c:v>118.8300694782244</c:v>
                </c:pt>
                <c:pt idx="13">
                  <c:v>119.15543864274593</c:v>
                </c:pt>
                <c:pt idx="14">
                  <c:v>119.63650036220379</c:v>
                </c:pt>
                <c:pt idx="15">
                  <c:v>119.705370832596</c:v>
                </c:pt>
                <c:pt idx="16">
                  <c:v>119.65620272615179</c:v>
                </c:pt>
                <c:pt idx="17">
                  <c:v>119.54272308880685</c:v>
                </c:pt>
                <c:pt idx="18">
                  <c:v>119.43897033057611</c:v>
                </c:pt>
                <c:pt idx="19">
                  <c:v>119.35120630072915</c:v>
                </c:pt>
                <c:pt idx="20">
                  <c:v>119.3150903993667</c:v>
                </c:pt>
                <c:pt idx="21">
                  <c:v>119.27957813389585</c:v>
                </c:pt>
                <c:pt idx="22">
                  <c:v>119.26025950655139</c:v>
                </c:pt>
                <c:pt idx="23">
                  <c:v>119.26667547901239</c:v>
                </c:pt>
                <c:pt idx="24">
                  <c:v>119.28503909006999</c:v>
                </c:pt>
                <c:pt idx="25">
                  <c:v>119.20300469963783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30.704412097305752</c:v>
                </c:pt>
                <c:pt idx="1">
                  <c:v>32.239859068738582</c:v>
                </c:pt>
                <c:pt idx="2">
                  <c:v>34.426822941250961</c:v>
                </c:pt>
                <c:pt idx="3">
                  <c:v>34.417377379660827</c:v>
                </c:pt>
                <c:pt idx="4">
                  <c:v>35.481077709739473</c:v>
                </c:pt>
                <c:pt idx="5">
                  <c:v>34.110744719014157</c:v>
                </c:pt>
                <c:pt idx="6">
                  <c:v>33.71314096830551</c:v>
                </c:pt>
                <c:pt idx="7">
                  <c:v>34.876965365643393</c:v>
                </c:pt>
                <c:pt idx="8">
                  <c:v>34.110973771044129</c:v>
                </c:pt>
                <c:pt idx="9">
                  <c:v>36.824887139520023</c:v>
                </c:pt>
                <c:pt idx="10">
                  <c:v>36.967709929646212</c:v>
                </c:pt>
                <c:pt idx="11">
                  <c:v>35.839488610534147</c:v>
                </c:pt>
                <c:pt idx="12">
                  <c:v>36.378212449735699</c:v>
                </c:pt>
                <c:pt idx="13">
                  <c:v>36.882524818294215</c:v>
                </c:pt>
                <c:pt idx="14">
                  <c:v>37.448207798831788</c:v>
                </c:pt>
                <c:pt idx="15">
                  <c:v>37.882703284622416</c:v>
                </c:pt>
                <c:pt idx="16">
                  <c:v>38.32489496476429</c:v>
                </c:pt>
                <c:pt idx="17">
                  <c:v>38.762016624447313</c:v>
                </c:pt>
                <c:pt idx="18" formatCode="General">
                  <c:v>39.211095820799109</c:v>
                </c:pt>
                <c:pt idx="19" formatCode="General">
                  <c:v>39.677406537079065</c:v>
                </c:pt>
                <c:pt idx="20" formatCode="General">
                  <c:v>40.177019200067292</c:v>
                </c:pt>
                <c:pt idx="21" formatCode="General">
                  <c:v>40.687244018443131</c:v>
                </c:pt>
                <c:pt idx="22">
                  <c:v>41.207248299936687</c:v>
                </c:pt>
                <c:pt idx="23">
                  <c:v>41.757620529022759</c:v>
                </c:pt>
                <c:pt idx="24">
                  <c:v>42.333953340870487</c:v>
                </c:pt>
                <c:pt idx="25">
                  <c:v>42.872941107989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36.659163664100802</c:v>
                </c:pt>
                <c:pt idx="1">
                  <c:v>36.199585079737986</c:v>
                </c:pt>
                <c:pt idx="2">
                  <c:v>37.618949440249807</c:v>
                </c:pt>
                <c:pt idx="3">
                  <c:v>37.853540449829126</c:v>
                </c:pt>
                <c:pt idx="4">
                  <c:v>37.831932200965454</c:v>
                </c:pt>
                <c:pt idx="5">
                  <c:v>36.121184187113656</c:v>
                </c:pt>
                <c:pt idx="6">
                  <c:v>35.200808128628452</c:v>
                </c:pt>
                <c:pt idx="7">
                  <c:v>35.623953421656459</c:v>
                </c:pt>
                <c:pt idx="8">
                  <c:v>34.930709831688503</c:v>
                </c:pt>
                <c:pt idx="9">
                  <c:v>37.111746046636704</c:v>
                </c:pt>
                <c:pt idx="10">
                  <c:v>36.784215430401375</c:v>
                </c:pt>
                <c:pt idx="11">
                  <c:v>35.47273436736922</c:v>
                </c:pt>
                <c:pt idx="12">
                  <c:v>35.773391722998952</c:v>
                </c:pt>
                <c:pt idx="13">
                  <c:v>36.051265825767025</c:v>
                </c:pt>
                <c:pt idx="14">
                  <c:v>36.424116399795096</c:v>
                </c:pt>
                <c:pt idx="15">
                  <c:v>36.687489552400088</c:v>
                </c:pt>
                <c:pt idx="16">
                  <c:v>36.973206352279092</c:v>
                </c:pt>
                <c:pt idx="17">
                  <c:v>37.248713658416179</c:v>
                </c:pt>
                <c:pt idx="18" formatCode="General">
                  <c:v>37.530013309140756</c:v>
                </c:pt>
                <c:pt idx="19" formatCode="General">
                  <c:v>37.872744194213574</c:v>
                </c:pt>
                <c:pt idx="20" formatCode="General">
                  <c:v>38.245465687955516</c:v>
                </c:pt>
                <c:pt idx="21" formatCode="General">
                  <c:v>38.641317285219614</c:v>
                </c:pt>
                <c:pt idx="22">
                  <c:v>39.079380900341476</c:v>
                </c:pt>
                <c:pt idx="23">
                  <c:v>39.550750138754751</c:v>
                </c:pt>
                <c:pt idx="24">
                  <c:v>40.033437189482314</c:v>
                </c:pt>
                <c:pt idx="25">
                  <c:v>40.48246868094386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96.97093423762287</c:v>
                </c:pt>
                <c:pt idx="1">
                  <c:v>102.20949701010342</c:v>
                </c:pt>
                <c:pt idx="2">
                  <c:v>111.03104146214551</c:v>
                </c:pt>
                <c:pt idx="3">
                  <c:v>116.10026759380807</c:v>
                </c:pt>
                <c:pt idx="4">
                  <c:v>119.99974966196909</c:v>
                </c:pt>
                <c:pt idx="5">
                  <c:v>119.46874528193426</c:v>
                </c:pt>
                <c:pt idx="6">
                  <c:v>117.14369282070469</c:v>
                </c:pt>
                <c:pt idx="7">
                  <c:v>120.07799819658581</c:v>
                </c:pt>
                <c:pt idx="8">
                  <c:v>120.61676124264298</c:v>
                </c:pt>
                <c:pt idx="9">
                  <c:v>130.19071469081018</c:v>
                </c:pt>
                <c:pt idx="10">
                  <c:v>130.04186909649559</c:v>
                </c:pt>
                <c:pt idx="11">
                  <c:v>129.94209608892047</c:v>
                </c:pt>
                <c:pt idx="12">
                  <c:v>131.95202665134101</c:v>
                </c:pt>
                <c:pt idx="13">
                  <c:v>134.36653682496072</c:v>
                </c:pt>
                <c:pt idx="14">
                  <c:v>136.97694807996513</c:v>
                </c:pt>
                <c:pt idx="15">
                  <c:v>139.10802154081134</c:v>
                </c:pt>
                <c:pt idx="16">
                  <c:v>141.1186372235525</c:v>
                </c:pt>
                <c:pt idx="17">
                  <c:v>143.10709241027996</c:v>
                </c:pt>
                <c:pt idx="18" formatCode="General">
                  <c:v>145.12853293707994</c:v>
                </c:pt>
                <c:pt idx="19" formatCode="General">
                  <c:v>147.13905039506616</c:v>
                </c:pt>
                <c:pt idx="20" formatCode="General">
                  <c:v>149.20852303685788</c:v>
                </c:pt>
                <c:pt idx="21" formatCode="General">
                  <c:v>151.28913758589508</c:v>
                </c:pt>
                <c:pt idx="22" formatCode="General">
                  <c:v>153.38631779159465</c:v>
                </c:pt>
                <c:pt idx="23" formatCode="General">
                  <c:v>155.5201728578248</c:v>
                </c:pt>
                <c:pt idx="24" formatCode="General">
                  <c:v>157.67140674139105</c:v>
                </c:pt>
                <c:pt idx="25" formatCode="General">
                  <c:v>159.75471740847507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44.772839782854845</c:v>
                </c:pt>
                <c:pt idx="1">
                  <c:v>44.468478132620987</c:v>
                </c:pt>
                <c:pt idx="2">
                  <c:v>48.185094198724791</c:v>
                </c:pt>
                <c:pt idx="3">
                  <c:v>47.050439653121799</c:v>
                </c:pt>
                <c:pt idx="4">
                  <c:v>53.125724385540508</c:v>
                </c:pt>
                <c:pt idx="5">
                  <c:v>56.366712390651955</c:v>
                </c:pt>
                <c:pt idx="6">
                  <c:v>65.45969046897909</c:v>
                </c:pt>
                <c:pt idx="7">
                  <c:v>66.481982910650359</c:v>
                </c:pt>
                <c:pt idx="8">
                  <c:v>64.472769684557221</c:v>
                </c:pt>
                <c:pt idx="9">
                  <c:v>67.795040981877264</c:v>
                </c:pt>
                <c:pt idx="10">
                  <c:v>73.261421544528048</c:v>
                </c:pt>
                <c:pt idx="11">
                  <c:v>69.33120046061191</c:v>
                </c:pt>
                <c:pt idx="12">
                  <c:v>76.157875498181468</c:v>
                </c:pt>
                <c:pt idx="13">
                  <c:v>79.071177542248861</c:v>
                </c:pt>
                <c:pt idx="14">
                  <c:v>82.057074666738998</c:v>
                </c:pt>
                <c:pt idx="15">
                  <c:v>84.685340453754534</c:v>
                </c:pt>
                <c:pt idx="16">
                  <c:v>87.209719869675041</c:v>
                </c:pt>
                <c:pt idx="17">
                  <c:v>89.649536341350483</c:v>
                </c:pt>
                <c:pt idx="18" formatCode="General">
                  <c:v>92.015971011959024</c:v>
                </c:pt>
                <c:pt idx="19" formatCode="General">
                  <c:v>94.329615940248544</c:v>
                </c:pt>
                <c:pt idx="20" formatCode="General">
                  <c:v>96.612270751306113</c:v>
                </c:pt>
                <c:pt idx="21" formatCode="General">
                  <c:v>98.830134675727663</c:v>
                </c:pt>
                <c:pt idx="22" formatCode="General">
                  <c:v>100.99395793470822</c:v>
                </c:pt>
                <c:pt idx="23" formatCode="General">
                  <c:v>103.11407484760119</c:v>
                </c:pt>
                <c:pt idx="24" formatCode="General">
                  <c:v>105.16791486155596</c:v>
                </c:pt>
                <c:pt idx="25" formatCode="General">
                  <c:v>107.06399412116203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6.3494892789368516</c:v>
                </c:pt>
                <c:pt idx="1">
                  <c:v>6.1650954186078364</c:v>
                </c:pt>
                <c:pt idx="2">
                  <c:v>6.8199822529237819</c:v>
                </c:pt>
                <c:pt idx="3">
                  <c:v>6.7242070013240118</c:v>
                </c:pt>
                <c:pt idx="4">
                  <c:v>7.362651466457045</c:v>
                </c:pt>
                <c:pt idx="5">
                  <c:v>7.8759788305086209</c:v>
                </c:pt>
                <c:pt idx="6">
                  <c:v>9.1544424767576658</c:v>
                </c:pt>
                <c:pt idx="7">
                  <c:v>9.2650366695891808</c:v>
                </c:pt>
                <c:pt idx="8">
                  <c:v>8.9741454135725593</c:v>
                </c:pt>
                <c:pt idx="9">
                  <c:v>9.4915532219768526</c:v>
                </c:pt>
                <c:pt idx="10">
                  <c:v>10.275697319768641</c:v>
                </c:pt>
                <c:pt idx="11">
                  <c:v>9.7502133620199984</c:v>
                </c:pt>
                <c:pt idx="12">
                  <c:v>10.663381064410027</c:v>
                </c:pt>
                <c:pt idx="13">
                  <c:v>11.062530713597319</c:v>
                </c:pt>
                <c:pt idx="14">
                  <c:v>11.470461265998912</c:v>
                </c:pt>
                <c:pt idx="15">
                  <c:v>11.833791415344248</c:v>
                </c:pt>
                <c:pt idx="16">
                  <c:v>12.183981216514209</c:v>
                </c:pt>
                <c:pt idx="17">
                  <c:v>12.522884282807883</c:v>
                </c:pt>
                <c:pt idx="18" formatCode="General">
                  <c:v>12.852405409531441</c:v>
                </c:pt>
                <c:pt idx="19" formatCode="General">
                  <c:v>13.171359655818515</c:v>
                </c:pt>
                <c:pt idx="20" formatCode="General">
                  <c:v>13.486523022161315</c:v>
                </c:pt>
                <c:pt idx="21" formatCode="General">
                  <c:v>13.792417963299126</c:v>
                </c:pt>
                <c:pt idx="22" formatCode="General">
                  <c:v>14.091704392481843</c:v>
                </c:pt>
                <c:pt idx="23" formatCode="General">
                  <c:v>14.383931699383064</c:v>
                </c:pt>
                <c:pt idx="24" formatCode="General">
                  <c:v>14.672004740228996</c:v>
                </c:pt>
                <c:pt idx="25" formatCode="General">
                  <c:v>14.940882294354667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44.715554087157052</c:v>
                </c:pt>
                <c:pt idx="1">
                  <c:v>20.860212290054676</c:v>
                </c:pt>
                <c:pt idx="2">
                  <c:v>36.027413431090764</c:v>
                </c:pt>
                <c:pt idx="3">
                  <c:v>22.326761989425368</c:v>
                </c:pt>
                <c:pt idx="4">
                  <c:v>28.933436938136428</c:v>
                </c:pt>
                <c:pt idx="5">
                  <c:v>34.807920284173129</c:v>
                </c:pt>
                <c:pt idx="6">
                  <c:v>9.3172969866129094</c:v>
                </c:pt>
                <c:pt idx="7">
                  <c:v>10.097062166130877</c:v>
                </c:pt>
                <c:pt idx="8">
                  <c:v>9.1728860985746383</c:v>
                </c:pt>
                <c:pt idx="9">
                  <c:v>14.280045884165194</c:v>
                </c:pt>
                <c:pt idx="10">
                  <c:v>37.860207956364867</c:v>
                </c:pt>
                <c:pt idx="11">
                  <c:v>50.314128105232726</c:v>
                </c:pt>
                <c:pt idx="12">
                  <c:v>14.893574785089269</c:v>
                </c:pt>
                <c:pt idx="13">
                  <c:v>5.4646355413582013</c:v>
                </c:pt>
                <c:pt idx="14">
                  <c:v>20.24069538118955</c:v>
                </c:pt>
                <c:pt idx="15">
                  <c:v>17.244733574323817</c:v>
                </c:pt>
                <c:pt idx="16">
                  <c:v>14.7419559565567</c:v>
                </c:pt>
                <c:pt idx="17">
                  <c:v>45.924671647635215</c:v>
                </c:pt>
                <c:pt idx="18">
                  <c:v>15.181862932091617</c:v>
                </c:pt>
                <c:pt idx="19">
                  <c:v>0.77021917298979559</c:v>
                </c:pt>
                <c:pt idx="20">
                  <c:v>36.323164051497521</c:v>
                </c:pt>
                <c:pt idx="21">
                  <c:v>8.6866342774624652</c:v>
                </c:pt>
                <c:pt idx="22">
                  <c:v>9.7900790649676086</c:v>
                </c:pt>
                <c:pt idx="23">
                  <c:v>20.426955973046041</c:v>
                </c:pt>
                <c:pt idx="24">
                  <c:v>8.3773489231705724</c:v>
                </c:pt>
                <c:pt idx="25">
                  <c:v>63.24954250150315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51.191342848369629</c:v>
                </c:pt>
                <c:pt idx="1">
                  <c:v>20.869196235485845</c:v>
                </c:pt>
                <c:pt idx="2">
                  <c:v>39.189633765776215</c:v>
                </c:pt>
                <c:pt idx="3">
                  <c:v>25.983379554715977</c:v>
                </c:pt>
                <c:pt idx="4">
                  <c:v>29.467248046214365</c:v>
                </c:pt>
                <c:pt idx="5">
                  <c:v>41.599986824508676</c:v>
                </c:pt>
                <c:pt idx="6">
                  <c:v>11.173409584976428</c:v>
                </c:pt>
                <c:pt idx="7">
                  <c:v>11.465228731666402</c:v>
                </c:pt>
                <c:pt idx="8">
                  <c:v>9.2568612007928461</c:v>
                </c:pt>
                <c:pt idx="9">
                  <c:v>13.252339192747641</c:v>
                </c:pt>
                <c:pt idx="10">
                  <c:v>39.930600695391107</c:v>
                </c:pt>
                <c:pt idx="11">
                  <c:v>48.878719947304411</c:v>
                </c:pt>
                <c:pt idx="12">
                  <c:v>12.76755902864493</c:v>
                </c:pt>
                <c:pt idx="13">
                  <c:v>4.6632021084971971</c:v>
                </c:pt>
                <c:pt idx="14">
                  <c:v>17.629799649142853</c:v>
                </c:pt>
                <c:pt idx="15">
                  <c:v>14.159837998940313</c:v>
                </c:pt>
                <c:pt idx="16">
                  <c:v>11.848670530182449</c:v>
                </c:pt>
                <c:pt idx="17">
                  <c:v>44.201207053536457</c:v>
                </c:pt>
                <c:pt idx="18">
                  <c:v>13.964262782834993</c:v>
                </c:pt>
                <c:pt idx="19">
                  <c:v>0.76193755125104723</c:v>
                </c:pt>
                <c:pt idx="20">
                  <c:v>34.686315133776922</c:v>
                </c:pt>
                <c:pt idx="21">
                  <c:v>9.2735011400335967</c:v>
                </c:pt>
                <c:pt idx="22">
                  <c:v>8.4168241816998322</c:v>
                </c:pt>
                <c:pt idx="23">
                  <c:v>17.802100251315817</c:v>
                </c:pt>
                <c:pt idx="24">
                  <c:v>6.341778536929751</c:v>
                </c:pt>
                <c:pt idx="25">
                  <c:v>56.38905742526449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50.063924410411254</c:v>
                </c:pt>
                <c:pt idx="1">
                  <c:v>24.60285176538369</c:v>
                </c:pt>
                <c:pt idx="2">
                  <c:v>53.901861586057663</c:v>
                </c:pt>
                <c:pt idx="3">
                  <c:v>25.92555384748588</c:v>
                </c:pt>
                <c:pt idx="4">
                  <c:v>30.253064678216603</c:v>
                </c:pt>
                <c:pt idx="5">
                  <c:v>47.823794876164868</c:v>
                </c:pt>
                <c:pt idx="6">
                  <c:v>11.227662198987549</c:v>
                </c:pt>
                <c:pt idx="7">
                  <c:v>20.049158080513795</c:v>
                </c:pt>
                <c:pt idx="8">
                  <c:v>8.6669970258460527</c:v>
                </c:pt>
                <c:pt idx="9">
                  <c:v>12.91470131082993</c:v>
                </c:pt>
                <c:pt idx="10">
                  <c:v>42.654559709369963</c:v>
                </c:pt>
                <c:pt idx="11">
                  <c:v>47.126683844116123</c:v>
                </c:pt>
                <c:pt idx="12">
                  <c:v>8.8023879694890734</c:v>
                </c:pt>
                <c:pt idx="13">
                  <c:v>5.479851390035674</c:v>
                </c:pt>
                <c:pt idx="14">
                  <c:v>16.981536516626541</c:v>
                </c:pt>
                <c:pt idx="15">
                  <c:v>13.149497607261418</c:v>
                </c:pt>
                <c:pt idx="16">
                  <c:v>13.395362834378092</c:v>
                </c:pt>
                <c:pt idx="17">
                  <c:v>48.56262108859039</c:v>
                </c:pt>
                <c:pt idx="18">
                  <c:v>13.297256778834157</c:v>
                </c:pt>
                <c:pt idx="19">
                  <c:v>0.64357694148243361</c:v>
                </c:pt>
                <c:pt idx="20">
                  <c:v>33.476881786389846</c:v>
                </c:pt>
                <c:pt idx="21">
                  <c:v>11.440306874808813</c:v>
                </c:pt>
                <c:pt idx="22">
                  <c:v>8.2980259508181859</c:v>
                </c:pt>
                <c:pt idx="23">
                  <c:v>17.310167900217209</c:v>
                </c:pt>
                <c:pt idx="24">
                  <c:v>12.735926409293159</c:v>
                </c:pt>
                <c:pt idx="25">
                  <c:v>47.80578661839133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6.4757887612125771</c:v>
                </c:pt>
                <c:pt idx="1">
                  <c:v>8.9839454311686495E-3</c:v>
                </c:pt>
                <c:pt idx="2">
                  <c:v>3.1622203346854505</c:v>
                </c:pt>
                <c:pt idx="3">
                  <c:v>3.6566175652906097</c:v>
                </c:pt>
                <c:pt idx="4">
                  <c:v>0.53381110807793775</c:v>
                </c:pt>
                <c:pt idx="5">
                  <c:v>6.7920665403355471</c:v>
                </c:pt>
                <c:pt idx="6">
                  <c:v>1.8561125983635183</c:v>
                </c:pt>
                <c:pt idx="7">
                  <c:v>1.3681665655355246</c:v>
                </c:pt>
                <c:pt idx="8">
                  <c:v>8.3975102218207809E-2</c:v>
                </c:pt>
                <c:pt idx="9">
                  <c:v>-1.0277066914175528</c:v>
                </c:pt>
                <c:pt idx="10">
                  <c:v>2.0703927390262393</c:v>
                </c:pt>
                <c:pt idx="11">
                  <c:v>-1.4354081579283147</c:v>
                </c:pt>
                <c:pt idx="12">
                  <c:v>-2.1260157564443389</c:v>
                </c:pt>
                <c:pt idx="13">
                  <c:v>-0.80143343286100421</c:v>
                </c:pt>
                <c:pt idx="14">
                  <c:v>-2.6108957320466963</c:v>
                </c:pt>
                <c:pt idx="15">
                  <c:v>-3.0848955753835039</c:v>
                </c:pt>
                <c:pt idx="16">
                  <c:v>-2.8932854263742502</c:v>
                </c:pt>
                <c:pt idx="17">
                  <c:v>-1.7234645940987576</c:v>
                </c:pt>
                <c:pt idx="18">
                  <c:v>-1.217600149256624</c:v>
                </c:pt>
                <c:pt idx="19">
                  <c:v>-8.2816217387483571E-3</c:v>
                </c:pt>
                <c:pt idx="20">
                  <c:v>-1.6368489177205987</c:v>
                </c:pt>
                <c:pt idx="21">
                  <c:v>0.58686686257113152</c:v>
                </c:pt>
                <c:pt idx="22">
                  <c:v>-1.3732548832677764</c:v>
                </c:pt>
                <c:pt idx="23">
                  <c:v>-2.6248557217302242</c:v>
                </c:pt>
                <c:pt idx="24">
                  <c:v>-2.0355703862408214</c:v>
                </c:pt>
                <c:pt idx="25">
                  <c:v>-6.8604850762386604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-1.1274184379583758</c:v>
                </c:pt>
                <c:pt idx="1">
                  <c:v>3.7336555298978453</c:v>
                </c:pt>
                <c:pt idx="2">
                  <c:v>14.712227820281448</c:v>
                </c:pt>
                <c:pt idx="3">
                  <c:v>-5.7825707230097834E-2</c:v>
                </c:pt>
                <c:pt idx="4">
                  <c:v>0.78581663200223772</c:v>
                </c:pt>
                <c:pt idx="5">
                  <c:v>6.2238080516561922</c:v>
                </c:pt>
                <c:pt idx="6">
                  <c:v>5.4252614011121025E-2</c:v>
                </c:pt>
                <c:pt idx="7">
                  <c:v>8.5839293488473931</c:v>
                </c:pt>
                <c:pt idx="8">
                  <c:v>-0.58986417494679344</c:v>
                </c:pt>
                <c:pt idx="9">
                  <c:v>-0.33763788191771127</c:v>
                </c:pt>
                <c:pt idx="10">
                  <c:v>2.7239590139788561</c:v>
                </c:pt>
                <c:pt idx="11">
                  <c:v>-1.7520361031882885</c:v>
                </c:pt>
                <c:pt idx="12">
                  <c:v>-3.9651710591558569</c:v>
                </c:pt>
                <c:pt idx="13">
                  <c:v>0.81664928153847693</c:v>
                </c:pt>
                <c:pt idx="14">
                  <c:v>-0.64826313251631262</c:v>
                </c:pt>
                <c:pt idx="15">
                  <c:v>-1.0103403916788949</c:v>
                </c:pt>
                <c:pt idx="16">
                  <c:v>1.5466923041956431</c:v>
                </c:pt>
                <c:pt idx="17">
                  <c:v>4.361414035053933</c:v>
                </c:pt>
                <c:pt idx="18">
                  <c:v>-0.66700600400083587</c:v>
                </c:pt>
                <c:pt idx="19">
                  <c:v>-0.11836060976861362</c:v>
                </c:pt>
                <c:pt idx="20">
                  <c:v>-1.2094333473870762</c:v>
                </c:pt>
                <c:pt idx="21">
                  <c:v>2.1668057347752168</c:v>
                </c:pt>
                <c:pt idx="22">
                  <c:v>-0.11879823088164621</c:v>
                </c:pt>
                <c:pt idx="23">
                  <c:v>-0.49193235109860822</c:v>
                </c:pt>
                <c:pt idx="24">
                  <c:v>6.3941478723634075</c:v>
                </c:pt>
                <c:pt idx="25">
                  <c:v>-8.5832708068731591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7.4522321566386047</c:v>
                </c:pt>
                <c:pt idx="1">
                  <c:v>8.6012162779283727</c:v>
                </c:pt>
                <c:pt idx="2">
                  <c:v>7.9899015960055646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3.4765340158650124</c:v>
                </c:pt>
                <c:pt idx="1">
                  <c:v>3.5064614518831521</c:v>
                </c:pt>
                <c:pt idx="2">
                  <c:v>3.9264673495242022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1.5528077787261798</c:v>
                </c:pt>
                <c:pt idx="1">
                  <c:v>1.8773665048585644</c:v>
                </c:pt>
                <c:pt idx="2">
                  <c:v>1.7918674410679316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1.6827623608410387</c:v>
                </c:pt>
                <c:pt idx="1">
                  <c:v>1.9263982249709994</c:v>
                </c:pt>
                <c:pt idx="2">
                  <c:v>3.1997251919937764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1.5287404606401755</c:v>
                </c:pt>
                <c:pt idx="1">
                  <c:v>1.5553462912395315</c:v>
                </c:pt>
                <c:pt idx="2">
                  <c:v>1.383200661652126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2.3798926192176033</c:v>
                </c:pt>
                <c:pt idx="1">
                  <c:v>2.2266701602831556</c:v>
                </c:pt>
                <c:pt idx="2">
                  <c:v>2.0611087490751423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6.3097296891258372</c:v>
                </c:pt>
                <c:pt idx="1">
                  <c:v>6.709176075063529</c:v>
                </c:pt>
                <c:pt idx="2">
                  <c:v>6.8074114986466387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8.385282728873559</c:v>
                </c:pt>
                <c:pt idx="1">
                  <c:v>8.2126472614782475</c:v>
                </c:pt>
                <c:pt idx="2">
                  <c:v>7.5211356459752219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2.4821424939610033</c:v>
                </c:pt>
                <c:pt idx="1">
                  <c:v>2.1452169534187093</c:v>
                </c:pt>
                <c:pt idx="2">
                  <c:v>1.4048082429481921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7.6537420104086999</c:v>
                </c:pt>
                <c:pt idx="1">
                  <c:v>7.4267272640039463</c:v>
                </c:pt>
                <c:pt idx="2">
                  <c:v>7.7503026043490006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2.5301881962524506</c:v>
                </c:pt>
                <c:pt idx="1">
                  <c:v>2.3462882134730916</c:v>
                </c:pt>
                <c:pt idx="2">
                  <c:v>2.1221623037128206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0.12836365792149973</c:v>
                </c:pt>
                <c:pt idx="1">
                  <c:v>0.1280214447196146</c:v>
                </c:pt>
                <c:pt idx="2">
                  <c:v>0.10271101381803634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6.0535680861254244</c:v>
                </c:pt>
                <c:pt idx="1">
                  <c:v>5.8280264152026859</c:v>
                </c:pt>
                <c:pt idx="2">
                  <c:v>5.342709233532271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1.4477024072940583</c:v>
                </c:pt>
                <c:pt idx="1">
                  <c:v>1.5581421490603591</c:v>
                </c:pt>
                <c:pt idx="2">
                  <c:v>1.8258042539473687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1.6316009834470684</c:v>
                </c:pt>
                <c:pt idx="1">
                  <c:v>1.4142025024530769</c:v>
                </c:pt>
                <c:pt idx="2">
                  <c:v>1.324315094530425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3.4043281196485573</c:v>
                </c:pt>
                <c:pt idx="1">
                  <c:v>2.9911251774831498</c:v>
                </c:pt>
                <c:pt idx="2">
                  <c:v>2.7625988126553591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6.0042786983780392</c:v>
                </c:pt>
                <c:pt idx="1">
                  <c:v>6.5846781333844469</c:v>
                </c:pt>
                <c:pt idx="2">
                  <c:v>8.6024133142976549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3.7209471524585256</c:v>
                </c:pt>
                <c:pt idx="1">
                  <c:v>4.3657512139033905</c:v>
                </c:pt>
                <c:pt idx="2">
                  <c:v>4.1375626562003687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4.8220064260454789</c:v>
                </c:pt>
                <c:pt idx="1">
                  <c:v>4.951113986433044</c:v>
                </c:pt>
                <c:pt idx="2">
                  <c:v>4.8282073889172521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5.8010396637784387</c:v>
                </c:pt>
                <c:pt idx="1">
                  <c:v>6.9896678603727151</c:v>
                </c:pt>
                <c:pt idx="2">
                  <c:v>7.6323903790620466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0.91072857167873589</c:v>
                </c:pt>
                <c:pt idx="1">
                  <c:v>0.78351548623525558</c:v>
                </c:pt>
                <c:pt idx="2">
                  <c:v>0.87455136373636289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3.3732861880325031</c:v>
                </c:pt>
                <c:pt idx="1">
                  <c:v>2.9621750726090372</c:v>
                </c:pt>
                <c:pt idx="2">
                  <c:v>2.7101512179617528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2.8739833531918988</c:v>
                </c:pt>
                <c:pt idx="1">
                  <c:v>2.3791489402820587</c:v>
                </c:pt>
                <c:pt idx="2">
                  <c:v>2.0985808275365745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2.4568739105204416</c:v>
                </c:pt>
                <c:pt idx="1">
                  <c:v>1.990824466900291</c:v>
                </c:pt>
                <c:pt idx="2">
                  <c:v>2.1378194408429909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1.3961573395903486</c:v>
                </c:pt>
                <c:pt idx="1">
                  <c:v>1.065551434046708</c:v>
                </c:pt>
                <c:pt idx="2">
                  <c:v>2.0325773487117829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10.541080931338843</c:v>
                </c:pt>
                <c:pt idx="1">
                  <c:v>9.4745410383128821</c:v>
                </c:pt>
                <c:pt idx="2">
                  <c:v>7.6295163692991181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-2.1891229345097543</c:v>
                </c:pt>
                <c:pt idx="1">
                  <c:v>-0.6107305819802562</c:v>
                </c:pt>
                <c:pt idx="2">
                  <c:v>0.95737238738814057</c:v>
                </c:pt>
                <c:pt idx="3">
                  <c:v>3.5760474212844855</c:v>
                </c:pt>
                <c:pt idx="4">
                  <c:v>0.70473806153891871</c:v>
                </c:pt>
                <c:pt idx="5">
                  <c:v>-5.7172071623441454</c:v>
                </c:pt>
                <c:pt idx="6">
                  <c:v>10.434638919972869</c:v>
                </c:pt>
                <c:pt idx="7">
                  <c:v>21.664026796709777</c:v>
                </c:pt>
                <c:pt idx="8">
                  <c:v>2.6062370919394766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27.116797534189715</c:v>
                </c:pt>
                <c:pt idx="1">
                  <c:v>11.928140240764449</c:v>
                </c:pt>
                <c:pt idx="2">
                  <c:v>20.735847755506633</c:v>
                </c:pt>
                <c:pt idx="3">
                  <c:v>36.200166160854323</c:v>
                </c:pt>
                <c:pt idx="4">
                  <c:v>21.539097449761478</c:v>
                </c:pt>
                <c:pt idx="5">
                  <c:v>24.702103739491264</c:v>
                </c:pt>
                <c:pt idx="6">
                  <c:v>52.716573158920042</c:v>
                </c:pt>
                <c:pt idx="7">
                  <c:v>90.070846422742179</c:v>
                </c:pt>
                <c:pt idx="8">
                  <c:v>39.945171657172196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-1.1274184379583758</c:v>
                </c:pt>
                <c:pt idx="1">
                  <c:v>3.7336555298978453</c:v>
                </c:pt>
                <c:pt idx="2">
                  <c:v>14.712227820281448</c:v>
                </c:pt>
                <c:pt idx="3">
                  <c:v>-5.7825707230097834E-2</c:v>
                </c:pt>
                <c:pt idx="4">
                  <c:v>0.78581663200223772</c:v>
                </c:pt>
                <c:pt idx="5">
                  <c:v>6.2238080516561922</c:v>
                </c:pt>
                <c:pt idx="6">
                  <c:v>5.4252614011121025E-2</c:v>
                </c:pt>
                <c:pt idx="7">
                  <c:v>8.5839293488473931</c:v>
                </c:pt>
                <c:pt idx="8">
                  <c:v>-0.58986417494679344</c:v>
                </c:pt>
                <c:pt idx="9">
                  <c:v>-0.33763788191771127</c:v>
                </c:pt>
                <c:pt idx="10">
                  <c:v>2.7239590139788561</c:v>
                </c:pt>
                <c:pt idx="11">
                  <c:v>-1.7520361031882885</c:v>
                </c:pt>
                <c:pt idx="12">
                  <c:v>-3.9651710591558569</c:v>
                </c:pt>
                <c:pt idx="13">
                  <c:v>0.81664928153847693</c:v>
                </c:pt>
                <c:pt idx="14">
                  <c:v>-0.64826313251631262</c:v>
                </c:pt>
                <c:pt idx="15">
                  <c:v>-1.0103403916788949</c:v>
                </c:pt>
                <c:pt idx="16">
                  <c:v>1.5466923041956431</c:v>
                </c:pt>
                <c:pt idx="17">
                  <c:v>4.361414035053933</c:v>
                </c:pt>
                <c:pt idx="18">
                  <c:v>-0.66700600400083587</c:v>
                </c:pt>
                <c:pt idx="19">
                  <c:v>-0.11836060976861362</c:v>
                </c:pt>
                <c:pt idx="20">
                  <c:v>-1.2094333473870762</c:v>
                </c:pt>
                <c:pt idx="21">
                  <c:v>2.1668057347752168</c:v>
                </c:pt>
                <c:pt idx="22">
                  <c:v>-0.11879823088164621</c:v>
                </c:pt>
                <c:pt idx="23">
                  <c:v>-0.49193235109860822</c:v>
                </c:pt>
                <c:pt idx="24">
                  <c:v>6.3941478723634075</c:v>
                </c:pt>
                <c:pt idx="25">
                  <c:v>-8.5832708068731591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23.453562337530808</c:v>
                </c:pt>
                <c:pt idx="1">
                  <c:v>16.491609319641377</c:v>
                </c:pt>
                <c:pt idx="2">
                  <c:v>33.14204449592215</c:v>
                </c:pt>
                <c:pt idx="3">
                  <c:v>13.588500883902849</c:v>
                </c:pt>
                <c:pt idx="4">
                  <c:v>15.862352988443222</c:v>
                </c:pt>
                <c:pt idx="5">
                  <c:v>27.477948054473956</c:v>
                </c:pt>
                <c:pt idx="6">
                  <c:v>4.4726630130293827</c:v>
                </c:pt>
                <c:pt idx="7">
                  <c:v>18.910650048280793</c:v>
                </c:pt>
                <c:pt idx="8">
                  <c:v>2.3165731097727473</c:v>
                </c:pt>
                <c:pt idx="9">
                  <c:v>5.441479084977412</c:v>
                </c:pt>
                <c:pt idx="10">
                  <c:v>21.575207902859706</c:v>
                </c:pt>
                <c:pt idx="11">
                  <c:v>22.916756702459775</c:v>
                </c:pt>
                <c:pt idx="12">
                  <c:v>1.7853470370314888</c:v>
                </c:pt>
                <c:pt idx="13">
                  <c:v>3.5994551488444335</c:v>
                </c:pt>
                <c:pt idx="14">
                  <c:v>6.0237503563315338</c:v>
                </c:pt>
                <c:pt idx="15">
                  <c:v>4.8402660510182258</c:v>
                </c:pt>
                <c:pt idx="16">
                  <c:v>7.0756258935672776</c:v>
                </c:pt>
                <c:pt idx="17">
                  <c:v>29.999525110407909</c:v>
                </c:pt>
                <c:pt idx="18">
                  <c:v>6.0040507239436023</c:v>
                </c:pt>
                <c:pt idx="19">
                  <c:v>0.19659032650280978</c:v>
                </c:pt>
                <c:pt idx="20">
                  <c:v>13.779256221875739</c:v>
                </c:pt>
                <c:pt idx="21">
                  <c:v>6.9565915336308937</c:v>
                </c:pt>
                <c:pt idx="22">
                  <c:v>3.1581143030269176</c:v>
                </c:pt>
                <c:pt idx="23">
                  <c:v>8.7700259377375325</c:v>
                </c:pt>
                <c:pt idx="24">
                  <c:v>11.291570482702999</c:v>
                </c:pt>
                <c:pt idx="25">
                  <c:v>15.825227051486717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44960.536365740743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automation/Data/Results/Workbooks/LSIPs/SL_LSIP/SL_LSIP_Database.Main.xlsx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Solent</v>
      </c>
      <c r="L1" s="19" t="str">
        <f>CONCATENATE("Industry Table 1.1  Employment by Industry Sector (SIC 2007), ",B$5,"-",F$5,", ",Info!B5)</f>
        <v>Industry Table 1.1  Employment by Industry Sector (SIC 2007), 2015-2035, Solent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9.3219999999999992</v>
      </c>
      <c r="N5" s="11">
        <f t="shared" si="1"/>
        <v>12.455000000000005</v>
      </c>
      <c r="O5" s="11">
        <f t="shared" si="1"/>
        <v>11.805999999999987</v>
      </c>
      <c r="P5" s="11">
        <f t="shared" si="1"/>
        <v>12.045000000000009</v>
      </c>
      <c r="Q5" s="11">
        <f t="shared" si="1"/>
        <v>12.599999999999996</v>
      </c>
      <c r="R5" s="40">
        <f t="shared" ref="R5:R10" si="2">IF(D$5-B$5 &lt;&gt; 0,(EXP(LN(D7/B7)/(D$5-B$5))-1)*100,0)</f>
        <v>4.8380021152874653</v>
      </c>
      <c r="S5" s="40">
        <f t="shared" si="0"/>
        <v>0.43486907076044634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44.555000000000042</v>
      </c>
      <c r="N6" s="11">
        <f t="shared" si="1"/>
        <v>46.84</v>
      </c>
      <c r="O6" s="11">
        <f t="shared" si="1"/>
        <v>46.643000000000022</v>
      </c>
      <c r="P6" s="11">
        <f t="shared" si="1"/>
        <v>43.412000000000006</v>
      </c>
      <c r="Q6" s="11">
        <f t="shared" si="1"/>
        <v>38.064999999999976</v>
      </c>
      <c r="R6" s="40">
        <f t="shared" si="2"/>
        <v>0.92017746706991588</v>
      </c>
      <c r="S6" s="40">
        <f t="shared" si="0"/>
        <v>-1.345714122717967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9.3219999999999992</v>
      </c>
      <c r="C7" s="11">
        <f t="array" ref="C7:C12">MMULT(aggregation!$B$3:$W$8,'Ind T2'!C5:C26)</f>
        <v>12.455000000000005</v>
      </c>
      <c r="D7" s="11">
        <f t="array" ref="D7:D12">MMULT(aggregation!$B$3:$W$8,'Ind T2'!D5:D26)</f>
        <v>11.805999999999987</v>
      </c>
      <c r="E7" s="11">
        <f t="array" ref="E7:E12">MMULT(aggregation!$B$3:$W$8,'Ind T2'!E5:E26)</f>
        <v>12.045000000000009</v>
      </c>
      <c r="F7" s="11">
        <f t="array" ref="F7:F12">MMULT(aggregation!$B$3:$W$8,'Ind T2'!F5:F26)</f>
        <v>12.599999999999996</v>
      </c>
      <c r="G7" s="11"/>
      <c r="H7" s="11">
        <f>F7-D7</f>
        <v>0.79400000000000936</v>
      </c>
      <c r="I7" s="11">
        <f t="array" ref="I7:I12">MMULT(aggregation!$B$3:$W$8,'RD T1'!AB7:AB28)</f>
        <v>5.5605708719336953</v>
      </c>
      <c r="J7" s="11">
        <f>SUM(H7:I7)</f>
        <v>6.3545708719337046</v>
      </c>
      <c r="K7" s="11"/>
      <c r="L7" t="str">
        <f t="shared" si="1"/>
        <v>Construction</v>
      </c>
      <c r="M7" s="11">
        <f t="shared" si="1"/>
        <v>38.006000000000178</v>
      </c>
      <c r="N7" s="11">
        <f t="shared" si="1"/>
        <v>40.20999999999998</v>
      </c>
      <c r="O7" s="11">
        <f t="shared" si="1"/>
        <v>41.41299999999999</v>
      </c>
      <c r="P7" s="11">
        <f t="shared" si="1"/>
        <v>44.202999999999953</v>
      </c>
      <c r="Q7" s="11">
        <f t="shared" si="1"/>
        <v>47.768000000000065</v>
      </c>
      <c r="R7" s="40">
        <f>IF(D$5-B$5 &lt;&gt; 0,(EXP(LN(D9/B9)/(D$5-B$5))-1)*100,0)</f>
        <v>1.7318414337435861</v>
      </c>
      <c r="S7" s="40">
        <f t="shared" si="0"/>
        <v>0.95628424210913998</v>
      </c>
    </row>
    <row r="8" spans="1:19" x14ac:dyDescent="0.2">
      <c r="A8" t="str">
        <f>name!C5</f>
        <v>Manufacturing</v>
      </c>
      <c r="B8" s="11">
        <v>44.555000000000042</v>
      </c>
      <c r="C8" s="11">
        <v>46.84</v>
      </c>
      <c r="D8" s="11">
        <v>46.643000000000022</v>
      </c>
      <c r="E8" s="11">
        <v>43.412000000000006</v>
      </c>
      <c r="F8" s="11">
        <v>38.064999999999976</v>
      </c>
      <c r="G8" s="11"/>
      <c r="H8" s="11">
        <f t="shared" ref="H8:H12" si="3">F8-D8</f>
        <v>-8.5780000000000456</v>
      </c>
      <c r="I8" s="11">
        <v>17.806379702383346</v>
      </c>
      <c r="J8" s="11">
        <f t="shared" ref="J8:J12" si="4">SUM(H8:I8)</f>
        <v>9.2283797023833003</v>
      </c>
      <c r="K8" s="11"/>
      <c r="L8" t="str">
        <f t="shared" si="1"/>
        <v>Trade, accomod. and transport</v>
      </c>
      <c r="M8" s="11">
        <f t="shared" si="1"/>
        <v>159.80199999999985</v>
      </c>
      <c r="N8" s="11">
        <f t="shared" si="1"/>
        <v>166.14800000000008</v>
      </c>
      <c r="O8" s="11">
        <f t="shared" si="1"/>
        <v>162.7780000000003</v>
      </c>
      <c r="P8" s="11">
        <f t="shared" si="1"/>
        <v>166.17400000000015</v>
      </c>
      <c r="Q8" s="11">
        <f t="shared" si="1"/>
        <v>174.15000000000009</v>
      </c>
      <c r="R8" s="40">
        <f t="shared" si="2"/>
        <v>0.36971698139365294</v>
      </c>
      <c r="S8" s="40">
        <f t="shared" si="0"/>
        <v>0.45121283002429458</v>
      </c>
    </row>
    <row r="9" spans="1:19" x14ac:dyDescent="0.2">
      <c r="A9" t="str">
        <f>name!C6</f>
        <v>Construction</v>
      </c>
      <c r="B9" s="11">
        <v>38.006000000000178</v>
      </c>
      <c r="C9" s="11">
        <v>40.20999999999998</v>
      </c>
      <c r="D9" s="11">
        <v>41.41299999999999</v>
      </c>
      <c r="E9" s="11">
        <v>44.202999999999953</v>
      </c>
      <c r="F9" s="11">
        <v>47.768000000000065</v>
      </c>
      <c r="G9" s="11"/>
      <c r="H9" s="11">
        <f t="shared" si="3"/>
        <v>6.355000000000075</v>
      </c>
      <c r="I9" s="11">
        <v>18.614530506743591</v>
      </c>
      <c r="J9" s="11">
        <f t="shared" si="4"/>
        <v>24.969530506743666</v>
      </c>
      <c r="K9" s="11"/>
      <c r="L9" t="str">
        <f t="shared" si="1"/>
        <v>Business and other services</v>
      </c>
      <c r="M9" s="11">
        <f t="shared" si="1"/>
        <v>178.49999999999994</v>
      </c>
      <c r="N9" s="11">
        <f t="shared" si="1"/>
        <v>171.57000000000005</v>
      </c>
      <c r="O9" s="11">
        <f t="shared" si="1"/>
        <v>164.79500000000002</v>
      </c>
      <c r="P9" s="11">
        <f t="shared" si="1"/>
        <v>169.93899999999999</v>
      </c>
      <c r="Q9" s="11">
        <f t="shared" si="1"/>
        <v>179.78999999999994</v>
      </c>
      <c r="R9" s="40">
        <f t="shared" si="2"/>
        <v>-1.5850305360972317</v>
      </c>
      <c r="S9" s="40">
        <f t="shared" si="0"/>
        <v>0.58227014701650592</v>
      </c>
    </row>
    <row r="10" spans="1:19" x14ac:dyDescent="0.2">
      <c r="A10" t="str">
        <f>name!C7</f>
        <v>Trade, accomod. and transport</v>
      </c>
      <c r="B10" s="11">
        <v>159.80199999999985</v>
      </c>
      <c r="C10" s="11">
        <v>166.14800000000008</v>
      </c>
      <c r="D10" s="11">
        <v>162.7780000000003</v>
      </c>
      <c r="E10" s="11">
        <v>166.17400000000015</v>
      </c>
      <c r="F10" s="11">
        <v>174.15000000000009</v>
      </c>
      <c r="G10" s="11"/>
      <c r="H10" s="11">
        <f t="shared" si="3"/>
        <v>11.371999999999787</v>
      </c>
      <c r="I10" s="11">
        <v>78.380289281010874</v>
      </c>
      <c r="J10" s="11">
        <f t="shared" si="4"/>
        <v>89.752289281010661</v>
      </c>
      <c r="K10" s="11"/>
      <c r="L10" t="str">
        <f t="shared" si="1"/>
        <v>Non-marketed services</v>
      </c>
      <c r="M10" s="11">
        <f t="shared" si="1"/>
        <v>169.84400000000016</v>
      </c>
      <c r="N10" s="11">
        <f t="shared" si="1"/>
        <v>168.62900000000005</v>
      </c>
      <c r="O10" s="11">
        <f t="shared" si="1"/>
        <v>167.72899999999987</v>
      </c>
      <c r="P10" s="11">
        <f t="shared" si="1"/>
        <v>172.37500000000017</v>
      </c>
      <c r="Q10" s="11">
        <f t="shared" si="1"/>
        <v>174.21699999999987</v>
      </c>
      <c r="R10" s="40">
        <f t="shared" si="2"/>
        <v>-0.2503019603253831</v>
      </c>
      <c r="S10" s="40">
        <f t="shared" si="0"/>
        <v>0.25333412937491584</v>
      </c>
    </row>
    <row r="11" spans="1:19" x14ac:dyDescent="0.2">
      <c r="A11" t="str">
        <f>name!C8</f>
        <v>Business and other services</v>
      </c>
      <c r="B11" s="11">
        <v>178.49999999999994</v>
      </c>
      <c r="C11" s="11">
        <v>171.57000000000005</v>
      </c>
      <c r="D11" s="11">
        <v>164.79500000000002</v>
      </c>
      <c r="E11" s="11">
        <v>169.93899999999999</v>
      </c>
      <c r="F11" s="11">
        <v>179.78999999999994</v>
      </c>
      <c r="G11" s="11"/>
      <c r="H11" s="11">
        <f t="shared" si="3"/>
        <v>14.994999999999919</v>
      </c>
      <c r="I11" s="11">
        <v>82.007082656082545</v>
      </c>
      <c r="J11" s="11">
        <f t="shared" si="4"/>
        <v>97.002082656082464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169.84400000000016</v>
      </c>
      <c r="C12" s="11">
        <v>168.62900000000005</v>
      </c>
      <c r="D12" s="11">
        <v>167.72899999999987</v>
      </c>
      <c r="E12" s="11">
        <v>172.37500000000017</v>
      </c>
      <c r="F12" s="11">
        <v>174.21699999999987</v>
      </c>
      <c r="G12" s="11"/>
      <c r="H12" s="11">
        <f t="shared" si="3"/>
        <v>6.4879999999999995</v>
      </c>
      <c r="I12" s="11">
        <v>91.159891101248704</v>
      </c>
      <c r="J12" s="11">
        <f t="shared" si="4"/>
        <v>97.647891101248703</v>
      </c>
      <c r="K12" s="11"/>
      <c r="L12" s="24" t="str">
        <f t="shared" ref="L12:Q12" si="5">A14</f>
        <v>All industries</v>
      </c>
      <c r="M12" s="34">
        <f t="shared" si="5"/>
        <v>600.02900000000022</v>
      </c>
      <c r="N12" s="34">
        <f t="shared" si="5"/>
        <v>605.8520000000002</v>
      </c>
      <c r="O12" s="34">
        <f t="shared" si="5"/>
        <v>595.16400000000021</v>
      </c>
      <c r="P12" s="34">
        <f t="shared" si="5"/>
        <v>608.14800000000037</v>
      </c>
      <c r="Q12" s="34">
        <f t="shared" si="5"/>
        <v>626.58999999999992</v>
      </c>
      <c r="R12" s="43">
        <f>IF(D$5-B$5 &lt;&gt; 0,(EXP(LN(D14/B14)/(D$5-B$5))-1)*100,0)</f>
        <v>-0.16268731174400308</v>
      </c>
      <c r="S12" s="43">
        <f>F41</f>
        <v>0.34362518517634388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600.02900000000022</v>
      </c>
      <c r="C14" s="34">
        <f t="shared" ref="C14:F14" si="6">SUM(C7:C12)</f>
        <v>605.8520000000002</v>
      </c>
      <c r="D14" s="34">
        <f t="shared" si="6"/>
        <v>595.16400000000021</v>
      </c>
      <c r="E14" s="34">
        <f t="shared" si="6"/>
        <v>608.14800000000037</v>
      </c>
      <c r="F14" s="34">
        <f t="shared" si="6"/>
        <v>626.58999999999992</v>
      </c>
      <c r="G14" s="34"/>
      <c r="H14" s="34">
        <f>SUM(H7:H12)</f>
        <v>31.425999999999746</v>
      </c>
      <c r="I14" s="34">
        <f>SUM(I7:I12)</f>
        <v>293.52874411940275</v>
      </c>
      <c r="J14" s="34">
        <f t="shared" ref="J14" si="7">SUM(J7:J12)</f>
        <v>324.95474411940251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1.5535915764071395</v>
      </c>
      <c r="C20" s="18">
        <f t="shared" si="8"/>
        <v>2.0557826003710478</v>
      </c>
      <c r="D20" s="18">
        <f t="shared" si="8"/>
        <v>1.9836549253651063</v>
      </c>
      <c r="E20" s="18">
        <f t="shared" si="8"/>
        <v>1.9806034057499164</v>
      </c>
      <c r="F20" s="18">
        <f t="shared" si="8"/>
        <v>2.0108843103145593</v>
      </c>
      <c r="G20" s="351"/>
      <c r="H20" s="40">
        <f>IF(D7&gt;0,(H7/D7)*100,0)</f>
        <v>6.7253938675250744</v>
      </c>
      <c r="I20" s="40">
        <f>IF(D7&gt;0,(I7/D7)*100,0)</f>
        <v>47.099533050429457</v>
      </c>
      <c r="J20" s="40">
        <f>IF(D7&gt;0,(J7/D7)*100,0)</f>
        <v>53.824926917954528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7.4254744354022932</v>
      </c>
      <c r="C21" s="18">
        <f t="shared" si="8"/>
        <v>7.7312611000706424</v>
      </c>
      <c r="D21" s="18">
        <f t="shared" si="8"/>
        <v>7.8369995497039477</v>
      </c>
      <c r="E21" s="18">
        <f t="shared" si="8"/>
        <v>7.1383939435795201</v>
      </c>
      <c r="F21" s="18">
        <f t="shared" si="8"/>
        <v>6.0749453390574351</v>
      </c>
      <c r="G21" s="351"/>
      <c r="H21" s="40">
        <f t="shared" ref="H21:H25" si="9">IF(D8&gt;0,(H8/D8)*100,0)</f>
        <v>-18.39075531162241</v>
      </c>
      <c r="I21" s="40">
        <f t="shared" ref="I21:I25" si="10">IF(D8&gt;0,(I8/D8)*100,0)</f>
        <v>38.175888562878328</v>
      </c>
      <c r="J21" s="40">
        <f t="shared" ref="J21:J27" si="11">IF(D8&gt;0,(J8/D8)*100,0)</f>
        <v>19.785133251255914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6.3340271886859076</v>
      </c>
      <c r="C22" s="18">
        <f t="shared" si="8"/>
        <v>6.6369344328317741</v>
      </c>
      <c r="D22" s="18">
        <f t="shared" si="8"/>
        <v>6.958250162980284</v>
      </c>
      <c r="E22" s="18">
        <f t="shared" si="8"/>
        <v>7.2684609667383482</v>
      </c>
      <c r="F22" s="18">
        <f t="shared" si="8"/>
        <v>7.6234858519925428</v>
      </c>
      <c r="G22" s="351"/>
      <c r="H22" s="40">
        <f t="shared" si="9"/>
        <v>15.345422934827413</v>
      </c>
      <c r="I22" s="40">
        <f t="shared" si="10"/>
        <v>44.948519804755989</v>
      </c>
      <c r="J22" s="40">
        <f t="shared" si="11"/>
        <v>60.293942739583393</v>
      </c>
      <c r="K22" s="351"/>
    </row>
    <row r="23" spans="1:12" x14ac:dyDescent="0.2">
      <c r="A23" t="str">
        <f>$A$10</f>
        <v>Trade, accomod. and transport</v>
      </c>
      <c r="B23" s="18">
        <f t="shared" si="8"/>
        <v>26.63237943499394</v>
      </c>
      <c r="C23" s="18">
        <f t="shared" si="8"/>
        <v>27.423859292368434</v>
      </c>
      <c r="D23" s="18">
        <f t="shared" si="8"/>
        <v>27.350108541511286</v>
      </c>
      <c r="E23" s="18">
        <f t="shared" si="8"/>
        <v>27.324598617441815</v>
      </c>
      <c r="F23" s="18">
        <f t="shared" si="8"/>
        <v>27.793293860419112</v>
      </c>
      <c r="G23" s="351"/>
      <c r="H23" s="40">
        <f t="shared" si="9"/>
        <v>6.986202066618195</v>
      </c>
      <c r="I23" s="40">
        <f t="shared" si="10"/>
        <v>48.151647815436192</v>
      </c>
      <c r="J23" s="40">
        <f t="shared" si="11"/>
        <v>55.13784988205439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29.748562152829262</v>
      </c>
      <c r="C24" s="18">
        <f t="shared" si="8"/>
        <v>28.318797330041001</v>
      </c>
      <c r="D24" s="18">
        <f t="shared" si="8"/>
        <v>27.689006727557441</v>
      </c>
      <c r="E24" s="18">
        <f t="shared" si="8"/>
        <v>27.943691338292638</v>
      </c>
      <c r="F24" s="18">
        <f t="shared" si="8"/>
        <v>28.693403980274173</v>
      </c>
      <c r="G24" s="351"/>
      <c r="H24" s="40">
        <f t="shared" si="9"/>
        <v>9.0991838344609466</v>
      </c>
      <c r="I24" s="40">
        <f t="shared" si="10"/>
        <v>49.763089084063559</v>
      </c>
      <c r="J24" s="40">
        <f t="shared" si="11"/>
        <v>58.862272918524503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28.30596521168145</v>
      </c>
      <c r="C25" s="18">
        <f t="shared" si="8"/>
        <v>27.833365244317093</v>
      </c>
      <c r="D25" s="18">
        <f t="shared" si="8"/>
        <v>28.181980092881929</v>
      </c>
      <c r="E25" s="18">
        <f t="shared" si="8"/>
        <v>28.344251728197751</v>
      </c>
      <c r="F25" s="18">
        <f t="shared" si="8"/>
        <v>27.803986657942175</v>
      </c>
      <c r="G25" s="351"/>
      <c r="H25" s="40">
        <f t="shared" si="9"/>
        <v>3.8681444472929574</v>
      </c>
      <c r="I25" s="40">
        <f t="shared" si="10"/>
        <v>54.349510878410278</v>
      </c>
      <c r="J25" s="40">
        <f t="shared" si="11"/>
        <v>58.217655325703234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5.280225282443114</v>
      </c>
      <c r="I27" s="43">
        <f>IF(D14&gt;0,(I14/D14)*100,0)</f>
        <v>49.31896823722581</v>
      </c>
      <c r="J27" s="43">
        <f t="shared" si="11"/>
        <v>54.59919351966893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Solent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7.5124251499732342</v>
      </c>
      <c r="C34" s="18">
        <f t="shared" si="12"/>
        <v>-5.210758731433307</v>
      </c>
      <c r="D34" s="18">
        <f t="shared" si="12"/>
        <v>0.4016396036328862</v>
      </c>
      <c r="E34" s="18">
        <f t="shared" si="12"/>
        <v>0.45148792827300888</v>
      </c>
      <c r="F34" s="18">
        <f t="shared" ref="F34:F39" si="13">IF(F$5-D$5 &lt;&gt; 0,(EXP(LN(F7/D7)/(F$5-D$5))-1)*100,0)</f>
        <v>0.43486907076044634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1.2581782338083158</v>
      </c>
      <c r="C35" s="18">
        <f t="shared" si="12"/>
        <v>-0.42058070025615679</v>
      </c>
      <c r="D35" s="18">
        <f t="shared" si="12"/>
        <v>-1.4254816508199597</v>
      </c>
      <c r="E35" s="18">
        <f t="shared" si="12"/>
        <v>-1.3058061561622591</v>
      </c>
      <c r="F35" s="18">
        <f t="shared" si="13"/>
        <v>-1.345714122717967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1.4192693068995066</v>
      </c>
      <c r="C36" s="18">
        <f t="shared" si="12"/>
        <v>2.9917930862969566</v>
      </c>
      <c r="D36" s="18">
        <f t="shared" si="12"/>
        <v>1.31249496156991</v>
      </c>
      <c r="E36" s="18">
        <f t="shared" si="12"/>
        <v>0.77864881650184792</v>
      </c>
      <c r="F36" s="18">
        <f t="shared" si="13"/>
        <v>0.95628424210913998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0.97833997170087006</v>
      </c>
      <c r="C37" s="18">
        <f t="shared" si="12"/>
        <v>-2.0283121072777188</v>
      </c>
      <c r="D37" s="18">
        <f>IF(E$5-D$5 &lt;&gt; 0,(EXP(LN(E10/D10)/(E$5-D$5))-1)*100,0)</f>
        <v>0.41381632203960628</v>
      </c>
      <c r="E37" s="18">
        <f t="shared" si="12"/>
        <v>0.46991630645041305</v>
      </c>
      <c r="F37" s="18">
        <f t="shared" si="13"/>
        <v>0.45121283002429458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-0.98504767341804911</v>
      </c>
      <c r="C38" s="18">
        <f t="shared" si="12"/>
        <v>-3.9488255522527438</v>
      </c>
      <c r="D38" s="18">
        <f t="shared" si="12"/>
        <v>0.61663887610221568</v>
      </c>
      <c r="E38" s="18">
        <f t="shared" si="12"/>
        <v>0.56509018511323728</v>
      </c>
      <c r="F38" s="18">
        <f t="shared" si="13"/>
        <v>0.58227014701650592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-0.17932235434533483</v>
      </c>
      <c r="C39" s="18">
        <f t="shared" si="12"/>
        <v>-0.53371602749241465</v>
      </c>
      <c r="D39" s="18">
        <f t="shared" si="12"/>
        <v>0.54795087692387501</v>
      </c>
      <c r="E39" s="18">
        <f t="shared" si="12"/>
        <v>0.10634963637932149</v>
      </c>
      <c r="F39" s="18">
        <f t="shared" si="13"/>
        <v>0.25333412937491584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0.24173532075488779</v>
      </c>
      <c r="C41" s="18">
        <f>IF(D$5-C$5 &lt;&gt; 0,(EXP(LN(D14/C14)/(D$5-C$5))-1)*100,0)</f>
        <v>-1.7641272125865748</v>
      </c>
      <c r="D41" s="18">
        <f>IF(E$5-D$5 &lt;&gt; 0,(EXP(LN(E14/D14)/(E$5-D$5))-1)*100,0)</f>
        <v>0.43255835612017179</v>
      </c>
      <c r="E41" s="18">
        <f>IF(F$5-E$5 &lt;&gt; 0,(EXP(LN(F14/E14)/(F$5-E$5))-1)*100,0)</f>
        <v>0.29918813548199807</v>
      </c>
      <c r="F41" s="18">
        <f>IF(F$5-D$5 &lt;&gt; 0,(EXP(LN(F14/D14)/(F$5-D$5))-1)*100,0)</f>
        <v>0.34362518517634388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3.1330000000000062</v>
      </c>
      <c r="C45" s="27">
        <f>D7-C7</f>
        <v>-0.64900000000001867</v>
      </c>
      <c r="D45" s="27">
        <f>E7-D7</f>
        <v>0.23900000000002208</v>
      </c>
      <c r="E45" s="27">
        <f>F7-E7</f>
        <v>0.55499999999998728</v>
      </c>
      <c r="F45" s="27">
        <f>F7-D7</f>
        <v>0.79400000000000936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2.2849999999999611</v>
      </c>
      <c r="C46" s="27">
        <f>D8-C8</f>
        <v>-0.19699999999998141</v>
      </c>
      <c r="D46" s="27">
        <f t="shared" si="14"/>
        <v>-3.2310000000000159</v>
      </c>
      <c r="E46" s="27">
        <f t="shared" si="14"/>
        <v>-5.3470000000000297</v>
      </c>
      <c r="F46" s="27">
        <f t="shared" ref="F46:F52" si="15">F8-D8</f>
        <v>-8.5780000000000456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2.2039999999998017</v>
      </c>
      <c r="C47" s="27">
        <f t="shared" ref="C47:C50" si="16">D9-C9</f>
        <v>1.2030000000000101</v>
      </c>
      <c r="D47" s="27">
        <f t="shared" si="14"/>
        <v>2.7899999999999636</v>
      </c>
      <c r="E47" s="27">
        <f t="shared" si="14"/>
        <v>3.5650000000001114</v>
      </c>
      <c r="F47" s="27">
        <f t="shared" si="15"/>
        <v>6.355000000000075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6.346000000000231</v>
      </c>
      <c r="C48" s="27">
        <f t="shared" si="16"/>
        <v>-3.3699999999997772</v>
      </c>
      <c r="D48" s="27">
        <f t="shared" si="14"/>
        <v>3.3959999999998445</v>
      </c>
      <c r="E48" s="27">
        <f t="shared" si="14"/>
        <v>7.9759999999999422</v>
      </c>
      <c r="F48" s="27">
        <f t="shared" si="15"/>
        <v>11.371999999999787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-6.9299999999998931</v>
      </c>
      <c r="C49" s="27">
        <f t="shared" si="16"/>
        <v>-6.7750000000000341</v>
      </c>
      <c r="D49" s="27">
        <f t="shared" si="14"/>
        <v>5.143999999999977</v>
      </c>
      <c r="E49" s="27">
        <f t="shared" si="14"/>
        <v>9.8509999999999422</v>
      </c>
      <c r="F49" s="27">
        <f t="shared" si="15"/>
        <v>14.994999999999919</v>
      </c>
    </row>
    <row r="50" spans="1:6" x14ac:dyDescent="0.2">
      <c r="A50" t="str">
        <f>$A$12</f>
        <v>Non-marketed services</v>
      </c>
      <c r="B50" s="27">
        <f t="shared" si="14"/>
        <v>-1.2150000000001171</v>
      </c>
      <c r="C50" s="27">
        <f t="shared" si="16"/>
        <v>-0.90000000000017621</v>
      </c>
      <c r="D50" s="27">
        <f t="shared" si="14"/>
        <v>4.6460000000002992</v>
      </c>
      <c r="E50" s="27">
        <f t="shared" si="14"/>
        <v>1.8419999999997003</v>
      </c>
      <c r="F50" s="27">
        <f t="shared" si="15"/>
        <v>6.4879999999999995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5.8229999999999791</v>
      </c>
      <c r="C52" s="29">
        <f>D14-C14</f>
        <v>-10.687999999999988</v>
      </c>
      <c r="D52" s="29">
        <f t="shared" si="14"/>
        <v>12.984000000000151</v>
      </c>
      <c r="E52" s="29">
        <f t="shared" si="14"/>
        <v>18.441999999999553</v>
      </c>
      <c r="F52" s="29">
        <f t="shared" si="15"/>
        <v>31.425999999999704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Solent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4.3209999999999944</v>
      </c>
      <c r="C5" s="11">
        <v>4.8770000000000069</v>
      </c>
      <c r="D5" s="11">
        <v>3.9059999999999997</v>
      </c>
      <c r="E5" s="11">
        <v>4.0389999999999979</v>
      </c>
      <c r="F5" s="11">
        <v>4.1420000000000021</v>
      </c>
      <c r="G5" s="10"/>
    </row>
    <row r="6" spans="1:7" x14ac:dyDescent="0.2">
      <c r="A6" s="10" t="str">
        <f>name!B5</f>
        <v>Mining and quarrying</v>
      </c>
      <c r="B6" s="11">
        <v>0.47799999999999954</v>
      </c>
      <c r="C6" s="11">
        <v>0.6689999999999976</v>
      </c>
      <c r="D6" s="11">
        <v>0.5670000000000005</v>
      </c>
      <c r="E6" s="11">
        <v>0.50700000000000012</v>
      </c>
      <c r="F6" s="11">
        <v>0.45300000000000057</v>
      </c>
    </row>
    <row r="7" spans="1:7" x14ac:dyDescent="0.2">
      <c r="A7" s="10" t="str">
        <f>name!B6</f>
        <v>Food drink and tobacco</v>
      </c>
      <c r="B7" s="11">
        <v>1.6300000000000017</v>
      </c>
      <c r="C7" s="11">
        <v>1.8749999999999987</v>
      </c>
      <c r="D7" s="11">
        <v>1.8660000000000048</v>
      </c>
      <c r="E7" s="11">
        <v>2.095000000000006</v>
      </c>
      <c r="F7" s="11">
        <v>2.3789999999999951</v>
      </c>
      <c r="G7" s="11"/>
    </row>
    <row r="8" spans="1:7" x14ac:dyDescent="0.2">
      <c r="A8" s="10" t="str">
        <f>name!B7</f>
        <v>Engineering</v>
      </c>
      <c r="B8" s="11">
        <v>10.206000000000019</v>
      </c>
      <c r="C8" s="11">
        <v>11.393000000000006</v>
      </c>
      <c r="D8" s="11">
        <v>11.044000000000008</v>
      </c>
      <c r="E8" s="11">
        <v>10.651999999999997</v>
      </c>
      <c r="F8" s="11">
        <v>8.4610000000000039</v>
      </c>
      <c r="G8" s="11"/>
    </row>
    <row r="9" spans="1:7" x14ac:dyDescent="0.2">
      <c r="A9" s="10" t="str">
        <f>name!B8</f>
        <v>Rest of manufacturing</v>
      </c>
      <c r="B9" s="11">
        <v>32.719000000000023</v>
      </c>
      <c r="C9" s="11">
        <v>33.572000000000003</v>
      </c>
      <c r="D9" s="11">
        <v>33.733000000000011</v>
      </c>
      <c r="E9" s="11">
        <v>30.665000000000003</v>
      </c>
      <c r="F9" s="11">
        <v>27.224999999999977</v>
      </c>
      <c r="G9" s="11"/>
    </row>
    <row r="10" spans="1:7" x14ac:dyDescent="0.2">
      <c r="A10" s="10" t="str">
        <f>name!B9</f>
        <v>Electricity and gas</v>
      </c>
      <c r="B10" s="11">
        <v>1.3100000000000023</v>
      </c>
      <c r="C10" s="11">
        <v>3.3129999999999948</v>
      </c>
      <c r="D10" s="11">
        <v>4.0550000000000006</v>
      </c>
      <c r="E10" s="11">
        <v>3.9440000000000066</v>
      </c>
      <c r="F10" s="11">
        <v>3.9719999999999991</v>
      </c>
      <c r="G10" s="11"/>
    </row>
    <row r="11" spans="1:7" x14ac:dyDescent="0.2">
      <c r="A11" s="10" t="str">
        <f>name!B10</f>
        <v>Water and sewerage</v>
      </c>
      <c r="B11" s="11">
        <v>3.2130000000000019</v>
      </c>
      <c r="C11" s="11">
        <v>3.596000000000005</v>
      </c>
      <c r="D11" s="11">
        <v>3.2779999999999863</v>
      </c>
      <c r="E11" s="11">
        <v>3.5550000000000055</v>
      </c>
      <c r="F11" s="11">
        <v>4.0329999999999941</v>
      </c>
      <c r="G11" s="11"/>
    </row>
    <row r="12" spans="1:7" x14ac:dyDescent="0.2">
      <c r="A12" s="10" t="str">
        <f>name!B11</f>
        <v>Construction</v>
      </c>
      <c r="B12" s="11">
        <v>38.006000000000178</v>
      </c>
      <c r="C12" s="11">
        <v>40.20999999999998</v>
      </c>
      <c r="D12" s="11">
        <v>41.41299999999999</v>
      </c>
      <c r="E12" s="11">
        <v>44.202999999999953</v>
      </c>
      <c r="F12" s="11">
        <v>47.768000000000065</v>
      </c>
      <c r="G12" s="11"/>
    </row>
    <row r="13" spans="1:7" x14ac:dyDescent="0.2">
      <c r="A13" s="10" t="str">
        <f>name!B12</f>
        <v>Wholesale and retail trade</v>
      </c>
      <c r="B13" s="11">
        <v>85.236999999999881</v>
      </c>
      <c r="C13" s="11">
        <v>86.659000000000162</v>
      </c>
      <c r="D13" s="11">
        <v>89.521000000000129</v>
      </c>
      <c r="E13" s="11">
        <v>90.132000000000104</v>
      </c>
      <c r="F13" s="11">
        <v>91.492000000000047</v>
      </c>
      <c r="G13" s="11"/>
    </row>
    <row r="14" spans="1:7" x14ac:dyDescent="0.2">
      <c r="A14" s="10" t="str">
        <f>name!B13</f>
        <v>Transport and storage</v>
      </c>
      <c r="B14" s="11">
        <v>30.395999999999972</v>
      </c>
      <c r="C14" s="11">
        <v>31.571999999999885</v>
      </c>
      <c r="D14" s="11">
        <v>28.871000000000034</v>
      </c>
      <c r="E14" s="11">
        <v>29.342000000000013</v>
      </c>
      <c r="F14" s="11">
        <v>29.379000000000005</v>
      </c>
      <c r="G14" s="11"/>
    </row>
    <row r="15" spans="1:7" x14ac:dyDescent="0.2">
      <c r="A15" s="10" t="str">
        <f>name!B14</f>
        <v>Accommodation and food</v>
      </c>
      <c r="B15" s="11">
        <v>44.168999999999983</v>
      </c>
      <c r="C15" s="11">
        <v>47.917000000000023</v>
      </c>
      <c r="D15" s="11">
        <v>44.386000000000124</v>
      </c>
      <c r="E15" s="11">
        <v>46.700000000000017</v>
      </c>
      <c r="F15" s="11">
        <v>53.279000000000053</v>
      </c>
      <c r="G15" s="11"/>
    </row>
    <row r="16" spans="1:7" x14ac:dyDescent="0.2">
      <c r="A16" s="10" t="str">
        <f>name!B15</f>
        <v>Media</v>
      </c>
      <c r="B16" s="11">
        <v>7.1289999999999907</v>
      </c>
      <c r="C16" s="11">
        <v>3.4400000000000053</v>
      </c>
      <c r="D16" s="11">
        <v>3.9350000000000107</v>
      </c>
      <c r="E16" s="11">
        <v>3.7529999999999988</v>
      </c>
      <c r="F16" s="11">
        <v>3.6410000000000053</v>
      </c>
      <c r="G16" s="11"/>
    </row>
    <row r="17" spans="1:7" x14ac:dyDescent="0.2">
      <c r="A17" s="10" t="str">
        <f>name!B16</f>
        <v>Information technology</v>
      </c>
      <c r="B17" s="11">
        <v>22.743000000000023</v>
      </c>
      <c r="C17" s="11">
        <v>16.981000000000005</v>
      </c>
      <c r="D17" s="11">
        <v>17.28899999999998</v>
      </c>
      <c r="E17" s="11">
        <v>18.88000000000007</v>
      </c>
      <c r="F17" s="11">
        <v>20.800000000000018</v>
      </c>
      <c r="G17" s="11"/>
    </row>
    <row r="18" spans="1:7" x14ac:dyDescent="0.2">
      <c r="A18" s="10" t="str">
        <f>name!B17</f>
        <v>Finance and insurance</v>
      </c>
      <c r="B18" s="11">
        <v>14.900000000000007</v>
      </c>
      <c r="C18" s="11">
        <v>13.306000000000035</v>
      </c>
      <c r="D18" s="11">
        <v>13.455999999999976</v>
      </c>
      <c r="E18" s="11">
        <v>13.133000000000008</v>
      </c>
      <c r="F18" s="11">
        <v>12.105999999999989</v>
      </c>
      <c r="G18" s="11"/>
    </row>
    <row r="19" spans="1:7" x14ac:dyDescent="0.2">
      <c r="A19" s="10" t="str">
        <f>name!B18</f>
        <v>Real estate</v>
      </c>
      <c r="B19" s="11">
        <v>9.6329999999999973</v>
      </c>
      <c r="C19" s="11">
        <v>8.4800000000000111</v>
      </c>
      <c r="D19" s="11">
        <v>9.9889999999999546</v>
      </c>
      <c r="E19" s="11">
        <v>9.980000000000004</v>
      </c>
      <c r="F19" s="11">
        <v>11.019999999999989</v>
      </c>
      <c r="G19" s="11"/>
    </row>
    <row r="20" spans="1:7" x14ac:dyDescent="0.2">
      <c r="A20" s="10" t="str">
        <f>name!B19</f>
        <v>Professional services</v>
      </c>
      <c r="B20" s="11">
        <v>39.368000000000009</v>
      </c>
      <c r="C20" s="11">
        <v>43.76499999999993</v>
      </c>
      <c r="D20" s="11">
        <v>40.795000000000122</v>
      </c>
      <c r="E20" s="11">
        <v>42.722000000000037</v>
      </c>
      <c r="F20" s="11">
        <v>45.690999999999974</v>
      </c>
      <c r="G20" s="11"/>
    </row>
    <row r="21" spans="1:7" x14ac:dyDescent="0.2">
      <c r="A21" s="10" t="str">
        <f>name!B20</f>
        <v>Support services</v>
      </c>
      <c r="B21" s="11">
        <v>47.520999999999894</v>
      </c>
      <c r="C21" s="11">
        <v>51.130000000000031</v>
      </c>
      <c r="D21" s="11">
        <v>45.789999999999971</v>
      </c>
      <c r="E21" s="11">
        <v>47.759999999999877</v>
      </c>
      <c r="F21" s="11">
        <v>51.59399999999998</v>
      </c>
      <c r="G21" s="11"/>
    </row>
    <row r="22" spans="1:7" x14ac:dyDescent="0.2">
      <c r="A22" s="10" t="str">
        <f>name!B21</f>
        <v>Public admin. and defence</v>
      </c>
      <c r="B22" s="11">
        <v>30.402999999999984</v>
      </c>
      <c r="C22" s="11">
        <v>29.644000000000055</v>
      </c>
      <c r="D22" s="11">
        <v>30.347000000000019</v>
      </c>
      <c r="E22" s="11">
        <v>31.983999999999973</v>
      </c>
      <c r="F22" s="11">
        <v>31.436000000000043</v>
      </c>
      <c r="G22" s="11"/>
    </row>
    <row r="23" spans="1:7" x14ac:dyDescent="0.2">
      <c r="A23" s="10" t="str">
        <f>name!B22</f>
        <v>Education</v>
      </c>
      <c r="B23" s="11">
        <v>61.832000000000086</v>
      </c>
      <c r="C23" s="11">
        <v>57.97099999999989</v>
      </c>
      <c r="D23" s="11">
        <v>56.91899999999999</v>
      </c>
      <c r="E23" s="11">
        <v>56.884000000000029</v>
      </c>
      <c r="F23" s="11">
        <v>58.087999999999916</v>
      </c>
      <c r="G23" s="11"/>
    </row>
    <row r="24" spans="1:7" x14ac:dyDescent="0.2">
      <c r="A24" s="10" t="str">
        <f>name!B23</f>
        <v>Health and social work</v>
      </c>
      <c r="B24" s="11">
        <v>77.609000000000094</v>
      </c>
      <c r="C24" s="11">
        <v>81.014000000000095</v>
      </c>
      <c r="D24" s="11">
        <v>80.462999999999852</v>
      </c>
      <c r="E24" s="11">
        <v>83.507000000000176</v>
      </c>
      <c r="F24" s="11">
        <v>84.692999999999927</v>
      </c>
      <c r="G24" s="11"/>
    </row>
    <row r="25" spans="1:7" x14ac:dyDescent="0.2">
      <c r="A25" s="10" t="str">
        <f>name!B24</f>
        <v>Arts and entertainment</v>
      </c>
      <c r="B25" s="11">
        <v>19.172000000000036</v>
      </c>
      <c r="C25" s="11">
        <v>17.728999999999981</v>
      </c>
      <c r="D25" s="11">
        <v>17.570999999999991</v>
      </c>
      <c r="E25" s="11">
        <v>18.67199999999999</v>
      </c>
      <c r="F25" s="11">
        <v>20.109999999999971</v>
      </c>
      <c r="G25" s="11"/>
    </row>
    <row r="26" spans="1:7" x14ac:dyDescent="0.2">
      <c r="A26" s="10" t="str">
        <f>name!B25</f>
        <v>Other services</v>
      </c>
      <c r="B26" s="11">
        <v>18.033999999999981</v>
      </c>
      <c r="C26" s="11">
        <v>16.739000000000054</v>
      </c>
      <c r="D26" s="11">
        <v>15.970000000000006</v>
      </c>
      <c r="E26" s="11">
        <v>15.038999999999984</v>
      </c>
      <c r="F26" s="11">
        <v>14.828000000000003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600.02900000000022</v>
      </c>
      <c r="C28" s="11">
        <f t="shared" ref="C28:F28" si="0">SUM(C5:C26)</f>
        <v>605.85200000000009</v>
      </c>
      <c r="D28" s="11">
        <f t="shared" si="0"/>
        <v>595.16400000000021</v>
      </c>
      <c r="E28" s="11">
        <f t="shared" si="0"/>
        <v>608.14800000000025</v>
      </c>
      <c r="F28" s="11">
        <f t="shared" si="0"/>
        <v>626.59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0.72013186029341791</v>
      </c>
      <c r="C32" s="18">
        <f t="shared" ref="C32:E32" si="1">C5/C$28*100</f>
        <v>0.8049820748301576</v>
      </c>
      <c r="D32" s="18">
        <f t="shared" si="1"/>
        <v>0.65628969494122602</v>
      </c>
      <c r="E32" s="18">
        <f t="shared" si="1"/>
        <v>0.66414754303228751</v>
      </c>
      <c r="F32" s="18">
        <f>F5/F$28*100</f>
        <v>0.66103831851769135</v>
      </c>
    </row>
    <row r="33" spans="1:6" x14ac:dyDescent="0.2">
      <c r="A33" t="str">
        <f>$A$6</f>
        <v>Mining and quarrying</v>
      </c>
      <c r="B33" s="18">
        <f t="shared" ref="B33:F53" si="2">B6/B$28*100</f>
        <v>7.9662816297212197E-2</v>
      </c>
      <c r="C33" s="18">
        <f t="shared" si="2"/>
        <v>0.11042300759921524</v>
      </c>
      <c r="D33" s="18">
        <f t="shared" si="2"/>
        <v>9.5267858943081291E-2</v>
      </c>
      <c r="E33" s="18">
        <f t="shared" si="2"/>
        <v>8.3367864401428585E-2</v>
      </c>
      <c r="F33" s="18">
        <f t="shared" si="2"/>
        <v>7.2296078775594963E-2</v>
      </c>
    </row>
    <row r="34" spans="1:6" x14ac:dyDescent="0.2">
      <c r="A34" t="str">
        <f>$A$7</f>
        <v>Food drink and tobacco</v>
      </c>
      <c r="B34" s="18">
        <f t="shared" si="2"/>
        <v>0.27165353674572412</v>
      </c>
      <c r="C34" s="18">
        <f t="shared" si="2"/>
        <v>0.30948152354040237</v>
      </c>
      <c r="D34" s="18">
        <f t="shared" si="2"/>
        <v>0.31352702784442676</v>
      </c>
      <c r="E34" s="18">
        <f t="shared" si="2"/>
        <v>0.34448851266468117</v>
      </c>
      <c r="F34" s="18">
        <f t="shared" si="2"/>
        <v>0.37967410906653398</v>
      </c>
    </row>
    <row r="35" spans="1:6" x14ac:dyDescent="0.2">
      <c r="A35" t="str">
        <f>$A$8</f>
        <v>Engineering</v>
      </c>
      <c r="B35" s="18">
        <f t="shared" si="2"/>
        <v>1.7009177889735354</v>
      </c>
      <c r="C35" s="18">
        <f t="shared" si="2"/>
        <v>1.8804922654377645</v>
      </c>
      <c r="D35" s="18">
        <f t="shared" si="2"/>
        <v>1.8556229879495405</v>
      </c>
      <c r="E35" s="18">
        <f t="shared" si="2"/>
        <v>1.7515473207179819</v>
      </c>
      <c r="F35" s="18">
        <f t="shared" si="2"/>
        <v>1.3503247737755157</v>
      </c>
    </row>
    <row r="36" spans="1:6" x14ac:dyDescent="0.2">
      <c r="A36" t="str">
        <f>$A$9</f>
        <v>Rest of manufacturing</v>
      </c>
      <c r="B36" s="18">
        <f t="shared" si="2"/>
        <v>5.4529031096830334</v>
      </c>
      <c r="C36" s="18">
        <f t="shared" si="2"/>
        <v>5.5412873110924776</v>
      </c>
      <c r="D36" s="18">
        <f t="shared" si="2"/>
        <v>5.6678495339099806</v>
      </c>
      <c r="E36" s="18">
        <f t="shared" si="2"/>
        <v>5.042358110196858</v>
      </c>
      <c r="F36" s="18">
        <f t="shared" si="2"/>
        <v>4.3449464562153839</v>
      </c>
    </row>
    <row r="37" spans="1:6" x14ac:dyDescent="0.2">
      <c r="A37" t="str">
        <f>$A$10</f>
        <v>Electricity and gas</v>
      </c>
      <c r="B37" s="18">
        <f t="shared" si="2"/>
        <v>0.21832278106558214</v>
      </c>
      <c r="C37" s="18">
        <f t="shared" si="2"/>
        <v>0.54683321999432111</v>
      </c>
      <c r="D37" s="18">
        <f t="shared" si="2"/>
        <v>0.68132481131251199</v>
      </c>
      <c r="E37" s="18">
        <f t="shared" si="2"/>
        <v>0.64852634556062094</v>
      </c>
      <c r="F37" s="18">
        <f t="shared" si="2"/>
        <v>0.6339073397277325</v>
      </c>
    </row>
    <row r="38" spans="1:6" x14ac:dyDescent="0.2">
      <c r="A38" t="str">
        <f>$A$11</f>
        <v>Water and sewerage</v>
      </c>
      <c r="B38" s="18">
        <f t="shared" si="2"/>
        <v>0.53547411875092721</v>
      </c>
      <c r="C38" s="18">
        <f t="shared" si="2"/>
        <v>0.59354429794735419</v>
      </c>
      <c r="D38" s="18">
        <f t="shared" si="2"/>
        <v>0.55077256016828724</v>
      </c>
      <c r="E38" s="18">
        <f t="shared" si="2"/>
        <v>0.58456165275557992</v>
      </c>
      <c r="F38" s="18">
        <f t="shared" si="2"/>
        <v>0.64364257329354024</v>
      </c>
    </row>
    <row r="39" spans="1:6" x14ac:dyDescent="0.2">
      <c r="A39" t="str">
        <f>$A$12</f>
        <v>Construction</v>
      </c>
      <c r="B39" s="18">
        <f t="shared" si="2"/>
        <v>6.3340271886859076</v>
      </c>
      <c r="C39" s="18">
        <f t="shared" si="2"/>
        <v>6.6369344328317759</v>
      </c>
      <c r="D39" s="18">
        <f t="shared" si="2"/>
        <v>6.958250162980284</v>
      </c>
      <c r="E39" s="18">
        <f t="shared" si="2"/>
        <v>7.2684609667383491</v>
      </c>
      <c r="F39" s="18">
        <f t="shared" si="2"/>
        <v>7.623485851992541</v>
      </c>
    </row>
    <row r="40" spans="1:6" x14ac:dyDescent="0.2">
      <c r="A40" t="str">
        <f>$A$13</f>
        <v>Wholesale and retail trade</v>
      </c>
      <c r="B40" s="18">
        <f t="shared" si="2"/>
        <v>14.205480068463332</v>
      </c>
      <c r="C40" s="18">
        <f t="shared" si="2"/>
        <v>14.303658319193492</v>
      </c>
      <c r="D40" s="18">
        <f t="shared" si="2"/>
        <v>15.041400353516021</v>
      </c>
      <c r="E40" s="18">
        <f t="shared" si="2"/>
        <v>14.820734426488299</v>
      </c>
      <c r="F40" s="18">
        <f t="shared" si="2"/>
        <v>14.601573596769823</v>
      </c>
    </row>
    <row r="41" spans="1:6" x14ac:dyDescent="0.2">
      <c r="A41" t="str">
        <f>$A$14</f>
        <v>Transport and storage</v>
      </c>
      <c r="B41" s="18">
        <f t="shared" si="2"/>
        <v>5.0657551551674933</v>
      </c>
      <c r="C41" s="18">
        <f t="shared" si="2"/>
        <v>5.211173685982696</v>
      </c>
      <c r="D41" s="18">
        <f t="shared" si="2"/>
        <v>4.8509318439959443</v>
      </c>
      <c r="E41" s="18">
        <f t="shared" si="2"/>
        <v>4.8248123811966828</v>
      </c>
      <c r="F41" s="18">
        <f t="shared" si="2"/>
        <v>4.6887119168834497</v>
      </c>
    </row>
    <row r="42" spans="1:6" x14ac:dyDescent="0.2">
      <c r="A42" t="str">
        <f>$A$15</f>
        <v>Accommodation and food</v>
      </c>
      <c r="B42" s="18">
        <f t="shared" si="2"/>
        <v>7.3611442113631114</v>
      </c>
      <c r="C42" s="18">
        <f t="shared" si="2"/>
        <v>7.909027287192254</v>
      </c>
      <c r="D42" s="18">
        <f t="shared" si="2"/>
        <v>7.4577763439993188</v>
      </c>
      <c r="E42" s="18">
        <f t="shared" si="2"/>
        <v>7.6790518097568361</v>
      </c>
      <c r="F42" s="18">
        <f t="shared" si="2"/>
        <v>8.5030083467658368</v>
      </c>
    </row>
    <row r="43" spans="1:6" x14ac:dyDescent="0.2">
      <c r="A43" t="str">
        <f>$A$16</f>
        <v>Media</v>
      </c>
      <c r="B43" s="18">
        <f t="shared" si="2"/>
        <v>1.1881092413866643</v>
      </c>
      <c r="C43" s="18">
        <f t="shared" si="2"/>
        <v>0.56779543518879272</v>
      </c>
      <c r="D43" s="18">
        <f t="shared" si="2"/>
        <v>0.66116230148329014</v>
      </c>
      <c r="E43" s="18">
        <f t="shared" si="2"/>
        <v>0.61711951695968692</v>
      </c>
      <c r="F43" s="18">
        <f t="shared" si="2"/>
        <v>0.58108172808375569</v>
      </c>
    </row>
    <row r="44" spans="1:6" x14ac:dyDescent="0.2">
      <c r="A44" t="str">
        <f>$A$17</f>
        <v>Information technology</v>
      </c>
      <c r="B44" s="18">
        <f t="shared" si="2"/>
        <v>3.7903168013546038</v>
      </c>
      <c r="C44" s="18">
        <f t="shared" si="2"/>
        <v>2.8028297339944412</v>
      </c>
      <c r="D44" s="18">
        <f t="shared" si="2"/>
        <v>2.9049136036453773</v>
      </c>
      <c r="E44" s="18">
        <f t="shared" si="2"/>
        <v>3.1045074554220458</v>
      </c>
      <c r="F44" s="18">
        <f t="shared" si="2"/>
        <v>3.3195550519478472</v>
      </c>
    </row>
    <row r="45" spans="1:6" x14ac:dyDescent="0.2">
      <c r="A45" t="str">
        <f>$A$18</f>
        <v>Finance and insurance</v>
      </c>
      <c r="B45" s="18">
        <f t="shared" si="2"/>
        <v>2.4832133113566179</v>
      </c>
      <c r="C45" s="18">
        <f t="shared" si="2"/>
        <v>2.1962459478552572</v>
      </c>
      <c r="D45" s="18">
        <f t="shared" si="2"/>
        <v>2.2608894355169284</v>
      </c>
      <c r="E45" s="18">
        <f t="shared" si="2"/>
        <v>2.1595072252149152</v>
      </c>
      <c r="F45" s="18">
        <f t="shared" si="2"/>
        <v>1.9320448778307968</v>
      </c>
    </row>
    <row r="46" spans="1:6" x14ac:dyDescent="0.2">
      <c r="A46" t="str">
        <f>$A$19</f>
        <v>Real estate</v>
      </c>
      <c r="B46" s="18">
        <f t="shared" si="2"/>
        <v>1.6054224045837773</v>
      </c>
      <c r="C46" s="18">
        <f t="shared" si="2"/>
        <v>1.3996817704653959</v>
      </c>
      <c r="D46" s="18">
        <f t="shared" si="2"/>
        <v>1.6783609223676081</v>
      </c>
      <c r="E46" s="18">
        <f t="shared" si="2"/>
        <v>1.6410479028131308</v>
      </c>
      <c r="F46" s="18">
        <f t="shared" si="2"/>
        <v>1.7587258015608274</v>
      </c>
    </row>
    <row r="47" spans="1:6" x14ac:dyDescent="0.2">
      <c r="A47" s="10" t="str">
        <f>$A$20</f>
        <v>Professional services</v>
      </c>
      <c r="B47" s="18">
        <f t="shared" si="2"/>
        <v>6.5610162175494837</v>
      </c>
      <c r="C47" s="18">
        <f t="shared" si="2"/>
        <v>7.2237114014643709</v>
      </c>
      <c r="D47" s="18">
        <f t="shared" si="2"/>
        <v>6.8544132373598048</v>
      </c>
      <c r="E47" s="18">
        <f t="shared" si="2"/>
        <v>7.0249347198379368</v>
      </c>
      <c r="F47" s="18">
        <f t="shared" si="2"/>
        <v>7.2920091287763888</v>
      </c>
    </row>
    <row r="48" spans="1:6" x14ac:dyDescent="0.2">
      <c r="A48" s="10" t="str">
        <f>$A$21</f>
        <v>Support services</v>
      </c>
      <c r="B48" s="18">
        <f t="shared" si="2"/>
        <v>7.919783877112585</v>
      </c>
      <c r="C48" s="18">
        <f t="shared" si="2"/>
        <v>8.4393548259310887</v>
      </c>
      <c r="D48" s="18">
        <f t="shared" si="2"/>
        <v>7.693677709001209</v>
      </c>
      <c r="E48" s="18">
        <f t="shared" si="2"/>
        <v>7.8533514868091086</v>
      </c>
      <c r="F48" s="18">
        <f t="shared" si="2"/>
        <v>8.2340924687594725</v>
      </c>
    </row>
    <row r="49" spans="1:9" x14ac:dyDescent="0.2">
      <c r="A49" s="10" t="str">
        <f>$A$22</f>
        <v>Public admin. and defence</v>
      </c>
      <c r="B49" s="18">
        <f t="shared" si="2"/>
        <v>5.066921765447999</v>
      </c>
      <c r="C49" s="18">
        <f t="shared" si="2"/>
        <v>4.8929441513769119</v>
      </c>
      <c r="D49" s="18">
        <f t="shared" si="2"/>
        <v>5.098930714895392</v>
      </c>
      <c r="E49" s="18">
        <f t="shared" si="2"/>
        <v>5.2592461045666452</v>
      </c>
      <c r="F49" s="18">
        <f t="shared" si="2"/>
        <v>5.016996760241951</v>
      </c>
    </row>
    <row r="50" spans="1:9" x14ac:dyDescent="0.2">
      <c r="A50" s="10" t="str">
        <f>$A$23</f>
        <v>Education</v>
      </c>
      <c r="B50" s="18">
        <f t="shared" si="2"/>
        <v>10.304835266295473</v>
      </c>
      <c r="C50" s="18">
        <f t="shared" si="2"/>
        <v>9.568508480619009</v>
      </c>
      <c r="D50" s="18">
        <f t="shared" si="2"/>
        <v>9.5635824747464522</v>
      </c>
      <c r="E50" s="18">
        <f t="shared" si="2"/>
        <v>9.3536441787196534</v>
      </c>
      <c r="F50" s="18">
        <f t="shared" si="2"/>
        <v>9.2704958585358703</v>
      </c>
    </row>
    <row r="51" spans="1:9" x14ac:dyDescent="0.2">
      <c r="A51" s="10" t="str">
        <f>$A$24</f>
        <v>Health and social work</v>
      </c>
      <c r="B51" s="18">
        <f t="shared" si="2"/>
        <v>12.934208179937981</v>
      </c>
      <c r="C51" s="18">
        <f t="shared" si="2"/>
        <v>13.371912612321173</v>
      </c>
      <c r="D51" s="18">
        <f t="shared" si="2"/>
        <v>13.519466903240085</v>
      </c>
      <c r="E51" s="18">
        <f t="shared" si="2"/>
        <v>13.731361444911458</v>
      </c>
      <c r="F51" s="18">
        <f t="shared" si="2"/>
        <v>13.516494039164353</v>
      </c>
    </row>
    <row r="52" spans="1:9" x14ac:dyDescent="0.2">
      <c r="A52" s="10" t="str">
        <f>$A$25</f>
        <v>Arts and entertainment</v>
      </c>
      <c r="B52" s="18">
        <f t="shared" si="2"/>
        <v>3.1951788996865198</v>
      </c>
      <c r="C52" s="18">
        <f t="shared" si="2"/>
        <v>2.9262922297854885</v>
      </c>
      <c r="D52" s="18">
        <f t="shared" si="2"/>
        <v>2.9522955017440546</v>
      </c>
      <c r="E52" s="18">
        <f t="shared" si="2"/>
        <v>3.0703052546419594</v>
      </c>
      <c r="F52" s="18">
        <f t="shared" si="2"/>
        <v>3.2094351968591854</v>
      </c>
    </row>
    <row r="53" spans="1:9" x14ac:dyDescent="0.2">
      <c r="A53" s="10" t="str">
        <f>$A$26</f>
        <v>Other services</v>
      </c>
      <c r="B53" s="18">
        <f t="shared" si="2"/>
        <v>3.0055213997990058</v>
      </c>
      <c r="C53" s="18">
        <f t="shared" si="2"/>
        <v>2.762885985356168</v>
      </c>
      <c r="D53" s="18">
        <f t="shared" si="2"/>
        <v>2.6832940164391661</v>
      </c>
      <c r="E53" s="18">
        <f t="shared" si="2"/>
        <v>2.4729177765938517</v>
      </c>
      <c r="F53" s="18">
        <f t="shared" si="2"/>
        <v>2.3664597264558962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Solent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3.072336817565624</v>
      </c>
      <c r="C63" s="18">
        <f>IF(AND(D$3-C$3 &lt;&gt; 0,C5&lt;&gt;0,D5&lt;&gt;0),(EXP(LN(D5/C5)/(D$3-C$3))-1)*100,0)</f>
        <v>-19.909780602829731</v>
      </c>
      <c r="D63" s="18">
        <f t="shared" ref="B63:E78" si="3">IF(AND(E$3-D$3 &lt;&gt; 0,D5&lt;&gt;0,E5&lt;&gt;0),(EXP(LN(E5/D5)/(E$3-D$3))-1)*100,0)</f>
        <v>0.6719133594626836</v>
      </c>
      <c r="E63" s="18">
        <f t="shared" si="3"/>
        <v>0.25213358737650182</v>
      </c>
      <c r="F63" s="18">
        <f>IF(AND(F$3-D$3 &lt;&gt; 0,D5&lt;&gt;0,F5&lt;&gt;0),(EXP(LN(F5/D5)/(F$3-D$3))-1)*100,0)</f>
        <v>0.39186532904229576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8.7676023866398047</v>
      </c>
      <c r="C64" s="18">
        <f t="shared" ref="C64:C78" si="4">IF(AND(D$3-C$3 &lt;&gt; 0,C6&lt;&gt;0,D6&lt;&gt;0),(EXP(LN(D6/C6)/(D$3-C$3))-1)*100,0)</f>
        <v>-15.246636771300071</v>
      </c>
      <c r="D64" s="18">
        <f t="shared" si="3"/>
        <v>-2.2121314431485573</v>
      </c>
      <c r="E64" s="18">
        <f t="shared" si="3"/>
        <v>-1.1198710141303247</v>
      </c>
      <c r="F64" s="18">
        <f t="shared" ref="F64:F84" si="5">IF(AND(F$3-D$3 &lt;&gt; 0,D6&lt;&gt;0,F6&lt;&gt;0),(EXP(LN(F6/D6)/(F$3-D$3))-1)*100,0)</f>
        <v>-1.4853067170581991</v>
      </c>
    </row>
    <row r="65" spans="1:6" x14ac:dyDescent="0.2">
      <c r="A65" t="str">
        <f>$A$7</f>
        <v>Food drink and tobacco</v>
      </c>
      <c r="B65" s="18">
        <f t="shared" si="3"/>
        <v>3.5627125055213593</v>
      </c>
      <c r="C65" s="18">
        <f t="shared" si="4"/>
        <v>-0.47999999999966958</v>
      </c>
      <c r="D65" s="18">
        <f t="shared" si="3"/>
        <v>2.3421361447413247</v>
      </c>
      <c r="E65" s="18">
        <f t="shared" si="3"/>
        <v>1.2793817266720575</v>
      </c>
      <c r="F65" s="18">
        <f t="shared" si="5"/>
        <v>1.6324012842273028</v>
      </c>
    </row>
    <row r="66" spans="1:6" x14ac:dyDescent="0.2">
      <c r="A66" t="str">
        <f>$A$8</f>
        <v>Engineering</v>
      </c>
      <c r="B66" s="18">
        <f t="shared" si="3"/>
        <v>2.7887615145788969</v>
      </c>
      <c r="C66" s="18">
        <f t="shared" si="4"/>
        <v>-3.0632844729219566</v>
      </c>
      <c r="D66" s="18">
        <f t="shared" si="3"/>
        <v>-0.72018665928034187</v>
      </c>
      <c r="E66" s="18">
        <f t="shared" si="3"/>
        <v>-2.2764908315702326</v>
      </c>
      <c r="F66" s="18">
        <f t="shared" si="5"/>
        <v>-1.7604525597683551</v>
      </c>
    </row>
    <row r="67" spans="1:6" x14ac:dyDescent="0.2">
      <c r="A67" t="str">
        <f>$A$9</f>
        <v>Rest of manufacturing</v>
      </c>
      <c r="B67" s="18">
        <f t="shared" si="3"/>
        <v>0.64548526709231613</v>
      </c>
      <c r="C67" s="18">
        <f t="shared" si="4"/>
        <v>0.47956630525440858</v>
      </c>
      <c r="D67" s="18">
        <f t="shared" si="3"/>
        <v>-1.8890229877273068</v>
      </c>
      <c r="E67" s="18">
        <f t="shared" si="3"/>
        <v>-1.1828118292783962</v>
      </c>
      <c r="F67" s="18">
        <f t="shared" si="5"/>
        <v>-1.4187785680391474</v>
      </c>
    </row>
    <row r="68" spans="1:6" x14ac:dyDescent="0.2">
      <c r="A68" t="str">
        <f>$A$10</f>
        <v>Electricity and gas</v>
      </c>
      <c r="B68" s="18">
        <f t="shared" si="3"/>
        <v>26.106518219882101</v>
      </c>
      <c r="C68" s="18">
        <f t="shared" si="4"/>
        <v>22.396619378207273</v>
      </c>
      <c r="D68" s="18">
        <f t="shared" si="3"/>
        <v>-0.55356715553980251</v>
      </c>
      <c r="E68" s="18">
        <f t="shared" si="3"/>
        <v>7.0768123254105753E-2</v>
      </c>
      <c r="F68" s="18">
        <f t="shared" si="5"/>
        <v>-0.13777794148682743</v>
      </c>
    </row>
    <row r="69" spans="1:6" x14ac:dyDescent="0.2">
      <c r="A69" t="str">
        <f>$A$11</f>
        <v>Water and sewerage</v>
      </c>
      <c r="B69" s="18">
        <f t="shared" si="3"/>
        <v>2.855433607001534</v>
      </c>
      <c r="C69" s="18">
        <f t="shared" si="4"/>
        <v>-8.8431590656289814</v>
      </c>
      <c r="D69" s="18">
        <f t="shared" si="3"/>
        <v>1.6356645491125921</v>
      </c>
      <c r="E69" s="18">
        <f t="shared" si="3"/>
        <v>1.269545694431562</v>
      </c>
      <c r="F69" s="18">
        <f t="shared" si="5"/>
        <v>1.391438537768197</v>
      </c>
    </row>
    <row r="70" spans="1:6" x14ac:dyDescent="0.2">
      <c r="A70" t="str">
        <f>$A$12</f>
        <v>Construction</v>
      </c>
      <c r="B70" s="18">
        <f t="shared" si="3"/>
        <v>1.4192693068995066</v>
      </c>
      <c r="C70" s="18">
        <f t="shared" si="4"/>
        <v>2.9917930862969566</v>
      </c>
      <c r="D70" s="18">
        <f t="shared" si="3"/>
        <v>1.31249496156991</v>
      </c>
      <c r="E70" s="18">
        <f t="shared" si="3"/>
        <v>0.77864881650184792</v>
      </c>
      <c r="F70" s="18">
        <f t="shared" si="5"/>
        <v>0.95628424210913998</v>
      </c>
    </row>
    <row r="71" spans="1:6" x14ac:dyDescent="0.2">
      <c r="A71" t="str">
        <f>$A$13</f>
        <v>Wholesale and retail trade</v>
      </c>
      <c r="B71" s="18">
        <f t="shared" si="3"/>
        <v>0.41448826203780431</v>
      </c>
      <c r="C71" s="18">
        <f t="shared" si="4"/>
        <v>3.3025998453708905</v>
      </c>
      <c r="D71" s="18">
        <f t="shared" si="3"/>
        <v>0.13613313439178043</v>
      </c>
      <c r="E71" s="18">
        <f t="shared" si="3"/>
        <v>0.1498749431324109</v>
      </c>
      <c r="F71" s="18">
        <f t="shared" si="5"/>
        <v>0.14529413069765962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0.95350797137818688</v>
      </c>
      <c r="C72" s="18">
        <f t="shared" si="4"/>
        <v>-8.555048777397257</v>
      </c>
      <c r="D72" s="18">
        <f t="shared" si="3"/>
        <v>0.32417041170071936</v>
      </c>
      <c r="E72" s="18">
        <f t="shared" si="3"/>
        <v>1.2602760974345095E-2</v>
      </c>
      <c r="F72" s="18">
        <f t="shared" si="5"/>
        <v>0.1163509839611665</v>
      </c>
    </row>
    <row r="73" spans="1:6" x14ac:dyDescent="0.2">
      <c r="A73" t="str">
        <f>$A$15</f>
        <v>Accommodation and food</v>
      </c>
      <c r="B73" s="18">
        <f t="shared" si="6"/>
        <v>2.0570505944650375</v>
      </c>
      <c r="C73" s="18">
        <f>IF(AND(D$3-C$3 &lt;&gt; 0,C15&lt;&gt;0,D15&lt;&gt;0),(EXP(LN(D15/C15)/(D$3-C$3))-1)*100,0)</f>
        <v>-7.3689922157061165</v>
      </c>
      <c r="D73" s="18">
        <f t="shared" si="3"/>
        <v>1.0215841073480059</v>
      </c>
      <c r="E73" s="18">
        <f t="shared" si="3"/>
        <v>1.3267045779573161</v>
      </c>
      <c r="F73" s="18">
        <f t="shared" si="5"/>
        <v>1.2248954949231949</v>
      </c>
    </row>
    <row r="74" spans="1:6" x14ac:dyDescent="0.2">
      <c r="A74" t="str">
        <f>$A$16</f>
        <v>Media</v>
      </c>
      <c r="B74" s="18">
        <f t="shared" si="6"/>
        <v>-16.654442302943163</v>
      </c>
      <c r="C74" s="18">
        <f>IF(AND(D$3-C$3 &lt;&gt; 0,C16&lt;&gt;0,D16&lt;&gt;0),(EXP(LN(D16/C16)/(D$3-C$3))-1)*100,0)</f>
        <v>14.389534883721055</v>
      </c>
      <c r="D74" s="18">
        <f t="shared" si="3"/>
        <v>-0.94263629974460361</v>
      </c>
      <c r="E74" s="18">
        <f t="shared" si="3"/>
        <v>-0.30251301407153708</v>
      </c>
      <c r="F74" s="18">
        <f t="shared" si="5"/>
        <v>-0.51634574653125487</v>
      </c>
    </row>
    <row r="75" spans="1:6" x14ac:dyDescent="0.2">
      <c r="A75" t="str">
        <f>$A$17</f>
        <v>Information technology</v>
      </c>
      <c r="B75" s="18">
        <f t="shared" si="6"/>
        <v>-7.0436895612402743</v>
      </c>
      <c r="C75" s="18">
        <f t="shared" si="4"/>
        <v>1.8137918850478441</v>
      </c>
      <c r="D75" s="18">
        <f t="shared" si="3"/>
        <v>1.7762448703570355</v>
      </c>
      <c r="E75" s="18">
        <f t="shared" si="3"/>
        <v>0.97320338170332477</v>
      </c>
      <c r="F75" s="18">
        <f t="shared" si="5"/>
        <v>1.2401773743372591</v>
      </c>
    </row>
    <row r="76" spans="1:6" x14ac:dyDescent="0.2">
      <c r="A76" t="str">
        <f>$A$18</f>
        <v>Finance and insurance</v>
      </c>
      <c r="B76" s="18">
        <f t="shared" si="6"/>
        <v>-2.7890219412409212</v>
      </c>
      <c r="C76" s="18">
        <f t="shared" si="4"/>
        <v>1.1273109875239884</v>
      </c>
      <c r="D76" s="18">
        <f t="shared" si="3"/>
        <v>-0.48476035849637222</v>
      </c>
      <c r="E76" s="18">
        <f t="shared" si="3"/>
        <v>-0.81096329717540439</v>
      </c>
      <c r="F76" s="18">
        <f t="shared" si="5"/>
        <v>-0.7023479651384279</v>
      </c>
    </row>
    <row r="77" spans="1:6" x14ac:dyDescent="0.2">
      <c r="A77" t="str">
        <f>$A$19</f>
        <v>Real estate</v>
      </c>
      <c r="B77" s="18">
        <f t="shared" si="6"/>
        <v>-3.1368534014149185</v>
      </c>
      <c r="C77" s="18">
        <f t="shared" si="4"/>
        <v>17.794811320754022</v>
      </c>
      <c r="D77" s="18">
        <f t="shared" si="3"/>
        <v>-1.8026319596431417E-2</v>
      </c>
      <c r="E77" s="18">
        <f t="shared" si="3"/>
        <v>0.99621666004559017</v>
      </c>
      <c r="F77" s="18">
        <f t="shared" si="5"/>
        <v>0.65699759703763405</v>
      </c>
    </row>
    <row r="78" spans="1:6" x14ac:dyDescent="0.2">
      <c r="A78" t="str">
        <f>$A$20</f>
        <v>Professional services</v>
      </c>
      <c r="B78" s="18">
        <f t="shared" si="6"/>
        <v>2.6823726429114236</v>
      </c>
      <c r="C78" s="18">
        <f t="shared" si="4"/>
        <v>-6.7862447160969115</v>
      </c>
      <c r="D78" s="18">
        <f t="shared" si="3"/>
        <v>0.92736331573197717</v>
      </c>
      <c r="E78" s="18">
        <f t="shared" si="3"/>
        <v>0.6741354514433473</v>
      </c>
      <c r="F78" s="18">
        <f t="shared" si="5"/>
        <v>0.75847406609232948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1.8468392297549485</v>
      </c>
      <c r="C79" s="18">
        <f t="shared" ref="C79:C84" si="8">IF(AND(D$3-C$3 &lt;&gt; 0,C21&lt;&gt;0,D21&lt;&gt;0),(EXP(LN(D21/C21)/(D$3-C$3))-1)*100,0)</f>
        <v>-10.443966360258273</v>
      </c>
      <c r="D79" s="18">
        <f t="shared" ref="D79:D84" si="9">IF(AND(E$3-D$3 &lt;&gt; 0,D21&lt;&gt;0,E21&lt;&gt;0),(EXP(LN(E21/D21)/(E$3-D$3))-1)*100,0)</f>
        <v>0.84601348544801613</v>
      </c>
      <c r="E79" s="18">
        <f t="shared" ref="E79:E84" si="10">IF(AND(F$3-E$3 &lt;&gt; 0,E21&lt;&gt;0,F21&lt;&gt;0),(EXP(LN(F21/E21)/(F$3-E$3))-1)*100,0)</f>
        <v>0.77515809011001746</v>
      </c>
      <c r="F79" s="18">
        <f t="shared" si="5"/>
        <v>0.79877102197312144</v>
      </c>
    </row>
    <row r="80" spans="1:6" x14ac:dyDescent="0.2">
      <c r="A80" s="10" t="str">
        <f>$A$22</f>
        <v>Public admin. and defence</v>
      </c>
      <c r="B80" s="18">
        <f t="shared" si="7"/>
        <v>-0.63004542910526373</v>
      </c>
      <c r="C80" s="18">
        <f t="shared" si="8"/>
        <v>2.3714748347050341</v>
      </c>
      <c r="D80" s="18">
        <f t="shared" si="9"/>
        <v>1.0563021316221999</v>
      </c>
      <c r="E80" s="18">
        <f t="shared" si="10"/>
        <v>-0.17267119899541106</v>
      </c>
      <c r="F80" s="18">
        <f t="shared" si="5"/>
        <v>0.23531688440783238</v>
      </c>
    </row>
    <row r="81" spans="1:6" x14ac:dyDescent="0.2">
      <c r="A81" s="10" t="str">
        <f>$A$23</f>
        <v>Education</v>
      </c>
      <c r="B81" s="18">
        <f t="shared" si="7"/>
        <v>-1.5990311631059129</v>
      </c>
      <c r="C81" s="18">
        <f t="shared" si="8"/>
        <v>-1.8147004536749445</v>
      </c>
      <c r="D81" s="18">
        <f t="shared" si="9"/>
        <v>-1.230120413294733E-2</v>
      </c>
      <c r="E81" s="18">
        <f t="shared" si="10"/>
        <v>0.20966945531515346</v>
      </c>
      <c r="F81" s="18">
        <f t="shared" si="5"/>
        <v>0.13562453718953815</v>
      </c>
    </row>
    <row r="82" spans="1:6" x14ac:dyDescent="0.2">
      <c r="A82" s="10" t="str">
        <f>$A$24</f>
        <v>Health and social work</v>
      </c>
      <c r="B82" s="18">
        <f t="shared" si="7"/>
        <v>1.0792467867505984</v>
      </c>
      <c r="C82" s="18">
        <f t="shared" si="8"/>
        <v>-0.68012936035777294</v>
      </c>
      <c r="D82" s="18">
        <f t="shared" si="9"/>
        <v>0.74542474515832957</v>
      </c>
      <c r="E82" s="18">
        <f t="shared" si="10"/>
        <v>0.14112441627758265</v>
      </c>
      <c r="F82" s="18">
        <f t="shared" si="5"/>
        <v>0.34215402966066844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-1.9372191094164548</v>
      </c>
      <c r="C83" s="18">
        <f t="shared" si="8"/>
        <v>-0.89119521687625047</v>
      </c>
      <c r="D83" s="18">
        <f t="shared" si="9"/>
        <v>1.2229224818039564</v>
      </c>
      <c r="E83" s="18">
        <f t="shared" si="10"/>
        <v>0.74468033746817319</v>
      </c>
      <c r="F83" s="18">
        <f t="shared" si="5"/>
        <v>0.90384279879944796</v>
      </c>
    </row>
    <row r="84" spans="1:6" x14ac:dyDescent="0.2">
      <c r="A84" s="10" t="str">
        <f>$A$26</f>
        <v>Other services</v>
      </c>
      <c r="B84" s="18">
        <f t="shared" si="7"/>
        <v>-1.8456930318469289</v>
      </c>
      <c r="C84" s="18">
        <f t="shared" si="8"/>
        <v>-4.5940617719101855</v>
      </c>
      <c r="D84" s="18">
        <f t="shared" si="9"/>
        <v>-1.1941158719260714</v>
      </c>
      <c r="E84" s="18">
        <f t="shared" si="10"/>
        <v>-0.14119564163413978</v>
      </c>
      <c r="F84" s="18">
        <f t="shared" si="5"/>
        <v>-0.49340989401992497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0.24173532075488779</v>
      </c>
      <c r="C86" s="18">
        <f>IF(AND(D$3-C$3 &lt;&gt; 0,C28&lt;&gt;0,D28&lt;&gt;0),(EXP(LN(D28/C28)/(D$3-C$3))-1)*100,0)</f>
        <v>-1.7641272125865526</v>
      </c>
      <c r="D86" s="18">
        <f>IF(AND(E$3-D$3 &lt;&gt; 0,D28&lt;&gt;0,E28&lt;&gt;0),(EXP(LN(E28/D28)/(E$3-D$3))-1)*100,0)</f>
        <v>0.43255835612014959</v>
      </c>
      <c r="E86" s="18">
        <f>IF(AND(F$3-E$3 &lt;&gt; 0,E28&lt;&gt;0,F28&lt;&gt;0),(EXP(LN(F28/E28)/(F$3-E$3))-1)*100,0)</f>
        <v>0.29918813548199807</v>
      </c>
      <c r="F86" s="18">
        <f>IF(AND(F$3-D$3 &lt;&gt; 0,D28&lt;&gt;0,F28&lt;&gt;0),(EXP(LN(F28/D28)/(F$3-D$3))-1)*100,0)</f>
        <v>0.34362518517636609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0.55600000000001248</v>
      </c>
      <c r="C90" s="27">
        <f>D5-C5</f>
        <v>-0.97100000000000719</v>
      </c>
      <c r="D90" s="27">
        <f t="shared" si="11"/>
        <v>0.13299999999999823</v>
      </c>
      <c r="E90" s="27">
        <f t="shared" si="11"/>
        <v>0.1030000000000042</v>
      </c>
      <c r="F90" s="27">
        <f>F5-D5</f>
        <v>0.23600000000000243</v>
      </c>
    </row>
    <row r="91" spans="1:6" x14ac:dyDescent="0.2">
      <c r="A91" t="str">
        <f>$A$6</f>
        <v>Mining and quarrying</v>
      </c>
      <c r="B91" s="27">
        <f t="shared" si="11"/>
        <v>0.19099999999999806</v>
      </c>
      <c r="C91" s="27">
        <f t="shared" ref="C91:C105" si="12">D6-C6</f>
        <v>-0.10199999999999709</v>
      </c>
      <c r="D91" s="27">
        <f t="shared" si="11"/>
        <v>-6.0000000000000386E-2</v>
      </c>
      <c r="E91" s="27">
        <f t="shared" si="11"/>
        <v>-5.3999999999999548E-2</v>
      </c>
      <c r="F91" s="27">
        <f t="shared" ref="F91:F111" si="13">F6-D6</f>
        <v>-0.11399999999999993</v>
      </c>
    </row>
    <row r="92" spans="1:6" x14ac:dyDescent="0.2">
      <c r="A92" t="str">
        <f>$A$7</f>
        <v>Food drink and tobacco</v>
      </c>
      <c r="B92" s="27">
        <f t="shared" si="11"/>
        <v>0.244999999999997</v>
      </c>
      <c r="C92" s="27">
        <f t="shared" si="12"/>
        <v>-8.9999999999939018E-3</v>
      </c>
      <c r="D92" s="27">
        <f t="shared" si="11"/>
        <v>0.2290000000000012</v>
      </c>
      <c r="E92" s="27">
        <f t="shared" si="11"/>
        <v>0.28399999999998915</v>
      </c>
      <c r="F92" s="27">
        <f t="shared" si="13"/>
        <v>0.51299999999999035</v>
      </c>
    </row>
    <row r="93" spans="1:6" x14ac:dyDescent="0.2">
      <c r="A93" t="str">
        <f>$A$8</f>
        <v>Engineering</v>
      </c>
      <c r="B93" s="27">
        <f t="shared" si="11"/>
        <v>1.186999999999987</v>
      </c>
      <c r="C93" s="27">
        <f t="shared" si="12"/>
        <v>-0.34899999999999842</v>
      </c>
      <c r="D93" s="27">
        <f t="shared" si="11"/>
        <v>-0.39200000000001012</v>
      </c>
      <c r="E93" s="27">
        <f t="shared" si="11"/>
        <v>-2.1909999999999936</v>
      </c>
      <c r="F93" s="27">
        <f t="shared" si="13"/>
        <v>-2.5830000000000037</v>
      </c>
    </row>
    <row r="94" spans="1:6" x14ac:dyDescent="0.2">
      <c r="A94" t="str">
        <f>$A$9</f>
        <v>Rest of manufacturing</v>
      </c>
      <c r="B94" s="27">
        <f t="shared" si="11"/>
        <v>0.85299999999998022</v>
      </c>
      <c r="C94" s="27">
        <f t="shared" si="12"/>
        <v>0.16100000000000847</v>
      </c>
      <c r="D94" s="27">
        <f t="shared" si="11"/>
        <v>-3.0680000000000085</v>
      </c>
      <c r="E94" s="27">
        <f t="shared" si="11"/>
        <v>-3.4400000000000261</v>
      </c>
      <c r="F94" s="27">
        <f t="shared" si="13"/>
        <v>-6.5080000000000346</v>
      </c>
    </row>
    <row r="95" spans="1:6" x14ac:dyDescent="0.2">
      <c r="A95" t="str">
        <f>$A$10</f>
        <v>Electricity and gas</v>
      </c>
      <c r="B95" s="27">
        <f t="shared" si="11"/>
        <v>2.0029999999999926</v>
      </c>
      <c r="C95" s="27">
        <f t="shared" si="12"/>
        <v>0.74200000000000577</v>
      </c>
      <c r="D95" s="27">
        <f t="shared" si="11"/>
        <v>-0.11099999999999399</v>
      </c>
      <c r="E95" s="27">
        <f t="shared" si="11"/>
        <v>2.7999999999992475E-2</v>
      </c>
      <c r="F95" s="27">
        <f t="shared" si="13"/>
        <v>-8.3000000000001517E-2</v>
      </c>
    </row>
    <row r="96" spans="1:6" x14ac:dyDescent="0.2">
      <c r="A96" t="str">
        <f>$A$11</f>
        <v>Water and sewerage</v>
      </c>
      <c r="B96" s="27">
        <f t="shared" si="11"/>
        <v>0.38300000000000312</v>
      </c>
      <c r="C96" s="27">
        <f t="shared" si="12"/>
        <v>-0.31800000000001871</v>
      </c>
      <c r="D96" s="27">
        <f t="shared" si="11"/>
        <v>0.27700000000001923</v>
      </c>
      <c r="E96" s="27">
        <f t="shared" si="11"/>
        <v>0.47799999999998866</v>
      </c>
      <c r="F96" s="27">
        <f t="shared" si="13"/>
        <v>0.75500000000000789</v>
      </c>
    </row>
    <row r="97" spans="1:6" x14ac:dyDescent="0.2">
      <c r="A97" t="str">
        <f>$A$12</f>
        <v>Construction</v>
      </c>
      <c r="B97" s="27">
        <f t="shared" si="11"/>
        <v>2.2039999999998017</v>
      </c>
      <c r="C97" s="27">
        <f t="shared" si="12"/>
        <v>1.2030000000000101</v>
      </c>
      <c r="D97" s="27">
        <f t="shared" si="11"/>
        <v>2.7899999999999636</v>
      </c>
      <c r="E97" s="27">
        <f t="shared" si="11"/>
        <v>3.5650000000001114</v>
      </c>
      <c r="F97" s="27">
        <f t="shared" si="13"/>
        <v>6.355000000000075</v>
      </c>
    </row>
    <row r="98" spans="1:6" x14ac:dyDescent="0.2">
      <c r="A98" t="str">
        <f>$A$13</f>
        <v>Wholesale and retail trade</v>
      </c>
      <c r="B98" s="27">
        <f t="shared" si="11"/>
        <v>1.4220000000002813</v>
      </c>
      <c r="C98" s="27">
        <f t="shared" si="12"/>
        <v>2.8619999999999663</v>
      </c>
      <c r="D98" s="27">
        <f t="shared" si="11"/>
        <v>0.61099999999997578</v>
      </c>
      <c r="E98" s="27">
        <f t="shared" si="11"/>
        <v>1.3599999999999426</v>
      </c>
      <c r="F98" s="27">
        <f t="shared" si="13"/>
        <v>1.9709999999999184</v>
      </c>
    </row>
    <row r="99" spans="1:6" x14ac:dyDescent="0.2">
      <c r="A99" t="str">
        <f>$A$14</f>
        <v>Transport and storage</v>
      </c>
      <c r="B99" s="27">
        <f t="shared" si="11"/>
        <v>1.1759999999999131</v>
      </c>
      <c r="C99" s="27">
        <f t="shared" si="12"/>
        <v>-2.7009999999998513</v>
      </c>
      <c r="D99" s="27">
        <f t="shared" si="11"/>
        <v>0.47099999999997877</v>
      </c>
      <c r="E99" s="27">
        <f t="shared" si="11"/>
        <v>3.6999999999991928E-2</v>
      </c>
      <c r="F99" s="27">
        <f t="shared" si="13"/>
        <v>0.5079999999999707</v>
      </c>
    </row>
    <row r="100" spans="1:6" x14ac:dyDescent="0.2">
      <c r="A100" t="str">
        <f>$A$15</f>
        <v>Accommodation and food</v>
      </c>
      <c r="B100" s="27">
        <f t="shared" si="11"/>
        <v>3.7480000000000402</v>
      </c>
      <c r="C100" s="27">
        <f t="shared" si="12"/>
        <v>-3.5309999999998993</v>
      </c>
      <c r="D100" s="27">
        <f t="shared" si="11"/>
        <v>2.3139999999998935</v>
      </c>
      <c r="E100" s="27">
        <f t="shared" si="11"/>
        <v>6.5790000000000362</v>
      </c>
      <c r="F100" s="27">
        <f t="shared" si="13"/>
        <v>8.8929999999999296</v>
      </c>
    </row>
    <row r="101" spans="1:6" x14ac:dyDescent="0.2">
      <c r="A101" t="str">
        <f>$A$16</f>
        <v>Media</v>
      </c>
      <c r="B101" s="27">
        <f t="shared" si="11"/>
        <v>-3.6889999999999854</v>
      </c>
      <c r="C101" s="27">
        <f t="shared" si="12"/>
        <v>0.49500000000000544</v>
      </c>
      <c r="D101" s="27">
        <f t="shared" si="11"/>
        <v>-0.18200000000001193</v>
      </c>
      <c r="E101" s="27">
        <f t="shared" si="11"/>
        <v>-0.11199999999999344</v>
      </c>
      <c r="F101" s="27">
        <f t="shared" si="13"/>
        <v>-0.29400000000000537</v>
      </c>
    </row>
    <row r="102" spans="1:6" x14ac:dyDescent="0.2">
      <c r="A102" t="str">
        <f>$A$17</f>
        <v>Information technology</v>
      </c>
      <c r="B102" s="27">
        <f t="shared" si="11"/>
        <v>-5.7620000000000182</v>
      </c>
      <c r="C102" s="27">
        <f t="shared" si="12"/>
        <v>0.30799999999997496</v>
      </c>
      <c r="D102" s="27">
        <f t="shared" si="11"/>
        <v>1.5910000000000899</v>
      </c>
      <c r="E102" s="27">
        <f t="shared" si="11"/>
        <v>1.9199999999999484</v>
      </c>
      <c r="F102" s="27">
        <f t="shared" si="13"/>
        <v>3.5110000000000383</v>
      </c>
    </row>
    <row r="103" spans="1:6" x14ac:dyDescent="0.2">
      <c r="A103" t="str">
        <f>$A$18</f>
        <v>Finance and insurance</v>
      </c>
      <c r="B103" s="27">
        <f t="shared" si="11"/>
        <v>-1.5939999999999728</v>
      </c>
      <c r="C103" s="27">
        <f t="shared" si="12"/>
        <v>0.14999999999994174</v>
      </c>
      <c r="D103" s="27">
        <f t="shared" si="11"/>
        <v>-0.32299999999996842</v>
      </c>
      <c r="E103" s="27">
        <f t="shared" si="11"/>
        <v>-1.0270000000000188</v>
      </c>
      <c r="F103" s="27">
        <f t="shared" si="13"/>
        <v>-1.3499999999999872</v>
      </c>
    </row>
    <row r="104" spans="1:6" x14ac:dyDescent="0.2">
      <c r="A104" t="str">
        <f>$A$19</f>
        <v>Real estate</v>
      </c>
      <c r="B104" s="27">
        <f t="shared" si="11"/>
        <v>-1.1529999999999863</v>
      </c>
      <c r="C104" s="27">
        <f t="shared" si="12"/>
        <v>1.5089999999999435</v>
      </c>
      <c r="D104" s="27">
        <f t="shared" si="11"/>
        <v>-8.9999999999506031E-3</v>
      </c>
      <c r="E104" s="27">
        <f t="shared" si="11"/>
        <v>1.0399999999999849</v>
      </c>
      <c r="F104" s="27">
        <f t="shared" si="13"/>
        <v>1.0310000000000343</v>
      </c>
    </row>
    <row r="105" spans="1:6" x14ac:dyDescent="0.2">
      <c r="A105" t="str">
        <f>$A$20</f>
        <v>Professional services</v>
      </c>
      <c r="B105" s="27">
        <f t="shared" si="11"/>
        <v>4.3969999999999203</v>
      </c>
      <c r="C105" s="27">
        <f t="shared" si="12"/>
        <v>-2.969999999999807</v>
      </c>
      <c r="D105" s="27">
        <f t="shared" si="11"/>
        <v>1.9269999999999143</v>
      </c>
      <c r="E105" s="27">
        <f t="shared" si="11"/>
        <v>2.9689999999999372</v>
      </c>
      <c r="F105" s="27">
        <f t="shared" si="13"/>
        <v>4.8959999999998516</v>
      </c>
    </row>
    <row r="106" spans="1:6" x14ac:dyDescent="0.2">
      <c r="A106" s="10" t="str">
        <f>$A$21</f>
        <v>Support services</v>
      </c>
      <c r="B106" s="27">
        <f t="shared" ref="B106:B111" si="14">C21-B21</f>
        <v>3.6090000000001368</v>
      </c>
      <c r="C106" s="27">
        <f t="shared" ref="C106:C111" si="15">D21-C21</f>
        <v>-5.3400000000000603</v>
      </c>
      <c r="D106" s="27">
        <f t="shared" ref="D106:D111" si="16">E21-D21</f>
        <v>1.9699999999999065</v>
      </c>
      <c r="E106" s="27">
        <f t="shared" ref="E106:E111" si="17">F21-E21</f>
        <v>3.8340000000001027</v>
      </c>
      <c r="F106" s="27">
        <f t="shared" si="13"/>
        <v>5.8040000000000092</v>
      </c>
    </row>
    <row r="107" spans="1:6" x14ac:dyDescent="0.2">
      <c r="A107" s="10" t="str">
        <f>$A$22</f>
        <v>Public admin. and defence</v>
      </c>
      <c r="B107" s="27">
        <f t="shared" si="14"/>
        <v>-0.75899999999992929</v>
      </c>
      <c r="C107" s="27">
        <f t="shared" si="15"/>
        <v>0.70299999999996388</v>
      </c>
      <c r="D107" s="27">
        <f t="shared" si="16"/>
        <v>1.6369999999999543</v>
      </c>
      <c r="E107" s="27">
        <f t="shared" si="17"/>
        <v>-0.54799999999993076</v>
      </c>
      <c r="F107" s="27">
        <f t="shared" si="13"/>
        <v>1.0890000000000235</v>
      </c>
    </row>
    <row r="108" spans="1:6" x14ac:dyDescent="0.2">
      <c r="A108" s="10" t="str">
        <f>$A$23</f>
        <v>Education</v>
      </c>
      <c r="B108" s="27">
        <f t="shared" si="14"/>
        <v>-3.8610000000001961</v>
      </c>
      <c r="C108" s="27">
        <f t="shared" si="15"/>
        <v>-1.0519999999999001</v>
      </c>
      <c r="D108" s="27">
        <f t="shared" si="16"/>
        <v>-3.4999999999961062E-2</v>
      </c>
      <c r="E108" s="27">
        <f t="shared" si="17"/>
        <v>1.2039999999998869</v>
      </c>
      <c r="F108" s="27">
        <f t="shared" si="13"/>
        <v>1.1689999999999259</v>
      </c>
    </row>
    <row r="109" spans="1:6" x14ac:dyDescent="0.2">
      <c r="A109" s="10" t="str">
        <f>$A$24</f>
        <v>Health and social work</v>
      </c>
      <c r="B109" s="27">
        <f t="shared" si="14"/>
        <v>3.4050000000000011</v>
      </c>
      <c r="C109" s="27">
        <f t="shared" si="15"/>
        <v>-0.55100000000024352</v>
      </c>
      <c r="D109" s="27">
        <f t="shared" si="16"/>
        <v>3.0440000000003238</v>
      </c>
      <c r="E109" s="27">
        <f t="shared" si="17"/>
        <v>1.1859999999997513</v>
      </c>
      <c r="F109" s="27">
        <f t="shared" si="13"/>
        <v>4.230000000000075</v>
      </c>
    </row>
    <row r="110" spans="1:6" x14ac:dyDescent="0.2">
      <c r="A110" s="10" t="str">
        <f>$A$25</f>
        <v>Arts and entertainment</v>
      </c>
      <c r="B110" s="27">
        <f t="shared" si="14"/>
        <v>-1.4430000000000547</v>
      </c>
      <c r="C110" s="27">
        <f t="shared" si="15"/>
        <v>-0.15799999999999059</v>
      </c>
      <c r="D110" s="27">
        <f t="shared" si="16"/>
        <v>1.1009999999999991</v>
      </c>
      <c r="E110" s="27">
        <f t="shared" si="17"/>
        <v>1.4379999999999811</v>
      </c>
      <c r="F110" s="27">
        <f t="shared" si="13"/>
        <v>2.5389999999999802</v>
      </c>
    </row>
    <row r="111" spans="1:6" x14ac:dyDescent="0.2">
      <c r="A111" s="10" t="str">
        <f>$A$26</f>
        <v>Other services</v>
      </c>
      <c r="B111" s="27">
        <f t="shared" si="14"/>
        <v>-1.2949999999999271</v>
      </c>
      <c r="C111" s="27">
        <f t="shared" si="15"/>
        <v>-0.76900000000004809</v>
      </c>
      <c r="D111" s="27">
        <f t="shared" si="16"/>
        <v>-0.93100000000002225</v>
      </c>
      <c r="E111" s="27">
        <f t="shared" si="17"/>
        <v>-0.21099999999998076</v>
      </c>
      <c r="F111" s="27">
        <f t="shared" si="13"/>
        <v>-1.142000000000003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5.8229999999998654</v>
      </c>
      <c r="C113" s="29">
        <f>D28-C28</f>
        <v>-10.687999999999874</v>
      </c>
      <c r="D113" s="29">
        <f>E28-D28</f>
        <v>12.984000000000037</v>
      </c>
      <c r="E113" s="29">
        <f>F28-E28</f>
        <v>18.44199999999978</v>
      </c>
      <c r="F113" s="29">
        <f>F28-D28</f>
        <v>31.425999999999817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Solent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9.3219999999999992</v>
      </c>
      <c r="C7" s="31">
        <f>'Ind T1'!C7</f>
        <v>12.455000000000005</v>
      </c>
      <c r="D7" s="31">
        <f>'Ind T1'!D7</f>
        <v>11.805999999999987</v>
      </c>
      <c r="E7" s="31">
        <f>'Ind T1'!E7</f>
        <v>12.045000000000009</v>
      </c>
      <c r="F7" s="31">
        <f>'Ind T1'!F7</f>
        <v>12.599999999999996</v>
      </c>
      <c r="H7" s="31">
        <f>C7-B7</f>
        <v>3.1330000000000062</v>
      </c>
      <c r="I7" s="31">
        <f>D7-C7</f>
        <v>-0.64900000000001867</v>
      </c>
      <c r="J7" s="31">
        <f>E7-D7</f>
        <v>0.23900000000002208</v>
      </c>
      <c r="K7" s="31">
        <f>F7-E7</f>
        <v>0.55499999999998728</v>
      </c>
      <c r="L7" s="31">
        <f>F7-D7</f>
        <v>0.79400000000000936</v>
      </c>
    </row>
    <row r="8" spans="1:12" x14ac:dyDescent="0.2">
      <c r="A8" t="str">
        <f>'Ind T2'!A5</f>
        <v>Agriculture</v>
      </c>
      <c r="B8" s="32">
        <f>'Ind T2'!B5</f>
        <v>4.3209999999999944</v>
      </c>
      <c r="C8" s="32">
        <f>'Ind T2'!C5</f>
        <v>4.8770000000000069</v>
      </c>
      <c r="D8" s="32">
        <f>'Ind T2'!D5</f>
        <v>3.9059999999999997</v>
      </c>
      <c r="E8" s="32">
        <f>'Ind T2'!E5</f>
        <v>4.0389999999999979</v>
      </c>
      <c r="F8" s="32">
        <f>'Ind T2'!F5</f>
        <v>4.1420000000000021</v>
      </c>
      <c r="H8" s="11">
        <f t="shared" ref="H8:H40" si="0">C8-B8</f>
        <v>0.55600000000001248</v>
      </c>
      <c r="I8" s="31">
        <f t="shared" ref="I8:I38" si="1">D8-C8</f>
        <v>-0.97100000000000719</v>
      </c>
      <c r="J8" s="11">
        <f t="shared" ref="J8:J38" si="2">E8-D8</f>
        <v>0.13299999999999823</v>
      </c>
      <c r="K8" s="11">
        <f t="shared" ref="K8:K38" si="3">F8-E8</f>
        <v>0.1030000000000042</v>
      </c>
      <c r="L8" s="31">
        <f t="shared" ref="L8:L40" si="4">F8-D8</f>
        <v>0.23600000000000243</v>
      </c>
    </row>
    <row r="9" spans="1:12" x14ac:dyDescent="0.2">
      <c r="A9" t="str">
        <f>'Ind T2'!A6</f>
        <v>Mining and quarrying</v>
      </c>
      <c r="B9" s="32">
        <f>'Ind T2'!B6</f>
        <v>0.47799999999999954</v>
      </c>
      <c r="C9" s="32">
        <f>'Ind T2'!C6</f>
        <v>0.6689999999999976</v>
      </c>
      <c r="D9" s="32">
        <f>'Ind T2'!D6</f>
        <v>0.5670000000000005</v>
      </c>
      <c r="E9" s="32">
        <f>'Ind T2'!E6</f>
        <v>0.50700000000000012</v>
      </c>
      <c r="F9" s="32">
        <f>'Ind T2'!F6</f>
        <v>0.45300000000000057</v>
      </c>
      <c r="H9" s="11">
        <f t="shared" si="0"/>
        <v>0.19099999999999806</v>
      </c>
      <c r="I9" s="31">
        <f t="shared" si="1"/>
        <v>-0.10199999999999709</v>
      </c>
      <c r="J9" s="11">
        <f t="shared" si="2"/>
        <v>-6.0000000000000386E-2</v>
      </c>
      <c r="K9" s="11">
        <f t="shared" si="3"/>
        <v>-5.3999999999999548E-2</v>
      </c>
      <c r="L9" s="31">
        <f t="shared" si="4"/>
        <v>-0.11399999999999993</v>
      </c>
    </row>
    <row r="10" spans="1:12" x14ac:dyDescent="0.2">
      <c r="A10" t="str">
        <f>'Ind T2'!A10</f>
        <v>Electricity and gas</v>
      </c>
      <c r="B10" s="32">
        <f>'Ind T2'!B10</f>
        <v>1.3100000000000023</v>
      </c>
      <c r="C10" s="32">
        <f>'Ind T2'!C10</f>
        <v>3.3129999999999948</v>
      </c>
      <c r="D10" s="32">
        <f>'Ind T2'!D10</f>
        <v>4.0550000000000006</v>
      </c>
      <c r="E10" s="32">
        <f>'Ind T2'!E10</f>
        <v>3.9440000000000066</v>
      </c>
      <c r="F10" s="32">
        <f>'Ind T2'!F10</f>
        <v>3.9719999999999991</v>
      </c>
      <c r="H10" s="11">
        <f t="shared" si="0"/>
        <v>2.0029999999999926</v>
      </c>
      <c r="I10" s="31">
        <f t="shared" si="1"/>
        <v>0.74200000000000577</v>
      </c>
      <c r="J10" s="11">
        <f t="shared" si="2"/>
        <v>-0.11099999999999399</v>
      </c>
      <c r="K10" s="11">
        <f t="shared" si="3"/>
        <v>2.7999999999992475E-2</v>
      </c>
      <c r="L10" s="31">
        <f t="shared" si="4"/>
        <v>-8.3000000000001517E-2</v>
      </c>
    </row>
    <row r="11" spans="1:12" x14ac:dyDescent="0.2">
      <c r="A11" t="str">
        <f>'Ind T2'!A11</f>
        <v>Water and sewerage</v>
      </c>
      <c r="B11" s="32">
        <f>'Ind T2'!B11</f>
        <v>3.2130000000000019</v>
      </c>
      <c r="C11" s="32">
        <f>'Ind T2'!C11</f>
        <v>3.596000000000005</v>
      </c>
      <c r="D11" s="32">
        <f>'Ind T2'!D11</f>
        <v>3.2779999999999863</v>
      </c>
      <c r="E11" s="32">
        <f>'Ind T2'!E11</f>
        <v>3.5550000000000055</v>
      </c>
      <c r="F11" s="32">
        <f>'Ind T2'!F11</f>
        <v>4.0329999999999941</v>
      </c>
      <c r="H11" s="11">
        <f t="shared" ref="H11" si="5">C11-B11</f>
        <v>0.38300000000000312</v>
      </c>
      <c r="I11" s="31">
        <f t="shared" ref="I11" si="6">D11-C11</f>
        <v>-0.31800000000001871</v>
      </c>
      <c r="J11" s="11">
        <f t="shared" ref="J11" si="7">E11-D11</f>
        <v>0.27700000000001923</v>
      </c>
      <c r="K11" s="11">
        <f t="shared" ref="K11" si="8">F11-E11</f>
        <v>0.47799999999998866</v>
      </c>
      <c r="L11" s="31">
        <f t="shared" si="4"/>
        <v>0.75500000000000789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44.555000000000042</v>
      </c>
      <c r="C13" s="31">
        <f>'Ind T1'!C8</f>
        <v>46.84</v>
      </c>
      <c r="D13" s="31">
        <f>'Ind T1'!D8</f>
        <v>46.643000000000022</v>
      </c>
      <c r="E13" s="31">
        <f>'Ind T1'!E8</f>
        <v>43.412000000000006</v>
      </c>
      <c r="F13" s="31">
        <f>'Ind T1'!F8</f>
        <v>38.064999999999976</v>
      </c>
      <c r="H13" s="31">
        <f t="shared" si="0"/>
        <v>2.2849999999999611</v>
      </c>
      <c r="I13" s="31">
        <f t="shared" si="1"/>
        <v>-0.19699999999998141</v>
      </c>
      <c r="J13" s="31">
        <f t="shared" si="2"/>
        <v>-3.2310000000000159</v>
      </c>
      <c r="K13" s="31">
        <f t="shared" si="3"/>
        <v>-5.3470000000000297</v>
      </c>
      <c r="L13" s="31">
        <f t="shared" si="4"/>
        <v>-8.5780000000000456</v>
      </c>
    </row>
    <row r="14" spans="1:12" x14ac:dyDescent="0.2">
      <c r="A14" t="str">
        <f>'Ind T2'!A7</f>
        <v>Food drink and tobacco</v>
      </c>
      <c r="B14" s="32">
        <f>'Ind T2'!B7</f>
        <v>1.6300000000000017</v>
      </c>
      <c r="C14" s="32">
        <f>'Ind T2'!C7</f>
        <v>1.8749999999999987</v>
      </c>
      <c r="D14" s="32">
        <f>'Ind T2'!D7</f>
        <v>1.8660000000000048</v>
      </c>
      <c r="E14" s="32">
        <f>'Ind T2'!E7</f>
        <v>2.095000000000006</v>
      </c>
      <c r="F14" s="32">
        <f>'Ind T2'!F7</f>
        <v>2.3789999999999951</v>
      </c>
      <c r="H14" s="11">
        <f t="shared" si="0"/>
        <v>0.244999999999997</v>
      </c>
      <c r="I14" s="31">
        <f t="shared" si="1"/>
        <v>-8.9999999999939018E-3</v>
      </c>
      <c r="J14" s="11">
        <f t="shared" si="2"/>
        <v>0.2290000000000012</v>
      </c>
      <c r="K14" s="11">
        <f t="shared" si="3"/>
        <v>0.28399999999998915</v>
      </c>
      <c r="L14" s="31">
        <f t="shared" si="4"/>
        <v>0.51299999999999035</v>
      </c>
    </row>
    <row r="15" spans="1:12" x14ac:dyDescent="0.2">
      <c r="A15" t="str">
        <f>'Ind T2'!A8</f>
        <v>Engineering</v>
      </c>
      <c r="B15" s="32">
        <f>'Ind T2'!B8</f>
        <v>10.206000000000019</v>
      </c>
      <c r="C15" s="32">
        <f>'Ind T2'!C8</f>
        <v>11.393000000000006</v>
      </c>
      <c r="D15" s="32">
        <f>'Ind T2'!D8</f>
        <v>11.044000000000008</v>
      </c>
      <c r="E15" s="32">
        <f>'Ind T2'!E8</f>
        <v>10.651999999999997</v>
      </c>
      <c r="F15" s="32">
        <f>'Ind T2'!F8</f>
        <v>8.4610000000000039</v>
      </c>
      <c r="H15" s="11">
        <f t="shared" si="0"/>
        <v>1.186999999999987</v>
      </c>
      <c r="I15" s="31">
        <f t="shared" si="1"/>
        <v>-0.34899999999999842</v>
      </c>
      <c r="J15" s="11">
        <f t="shared" si="2"/>
        <v>-0.39200000000001012</v>
      </c>
      <c r="K15" s="11">
        <f t="shared" si="3"/>
        <v>-2.1909999999999936</v>
      </c>
      <c r="L15" s="31">
        <f t="shared" si="4"/>
        <v>-2.5830000000000037</v>
      </c>
    </row>
    <row r="16" spans="1:12" x14ac:dyDescent="0.2">
      <c r="A16" t="str">
        <f>'Ind T2'!A9</f>
        <v>Rest of manufacturing</v>
      </c>
      <c r="B16" s="32">
        <f>'Ind T2'!B9</f>
        <v>32.719000000000023</v>
      </c>
      <c r="C16" s="32">
        <f>'Ind T2'!C9</f>
        <v>33.572000000000003</v>
      </c>
      <c r="D16" s="32">
        <f>'Ind T2'!D9</f>
        <v>33.733000000000011</v>
      </c>
      <c r="E16" s="32">
        <f>'Ind T2'!E9</f>
        <v>30.665000000000003</v>
      </c>
      <c r="F16" s="32">
        <f>'Ind T2'!F9</f>
        <v>27.224999999999977</v>
      </c>
      <c r="H16" s="11">
        <f t="shared" si="0"/>
        <v>0.85299999999998022</v>
      </c>
      <c r="I16" s="31">
        <f t="shared" si="1"/>
        <v>0.16100000000000847</v>
      </c>
      <c r="J16" s="11">
        <f t="shared" si="2"/>
        <v>-3.0680000000000085</v>
      </c>
      <c r="K16" s="11">
        <f t="shared" si="3"/>
        <v>-3.4400000000000261</v>
      </c>
      <c r="L16" s="31">
        <f t="shared" si="4"/>
        <v>-6.5080000000000346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38.006000000000178</v>
      </c>
      <c r="C18" s="31">
        <f>'Ind T1'!C9</f>
        <v>40.20999999999998</v>
      </c>
      <c r="D18" s="31">
        <f>'Ind T1'!D9</f>
        <v>41.41299999999999</v>
      </c>
      <c r="E18" s="31">
        <f>'Ind T1'!E9</f>
        <v>44.202999999999953</v>
      </c>
      <c r="F18" s="31">
        <f>'Ind T1'!F9</f>
        <v>47.768000000000065</v>
      </c>
      <c r="H18" s="31">
        <f t="shared" si="0"/>
        <v>2.2039999999998017</v>
      </c>
      <c r="I18" s="31">
        <f t="shared" si="1"/>
        <v>1.2030000000000101</v>
      </c>
      <c r="J18" s="31">
        <f t="shared" si="2"/>
        <v>2.7899999999999636</v>
      </c>
      <c r="K18" s="31">
        <f t="shared" si="3"/>
        <v>3.5650000000001114</v>
      </c>
      <c r="L18" s="31">
        <f t="shared" si="4"/>
        <v>6.355000000000075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159.80199999999985</v>
      </c>
      <c r="C20" s="31">
        <f>'Ind T1'!C10</f>
        <v>166.14800000000008</v>
      </c>
      <c r="D20" s="31">
        <f>'Ind T1'!D10</f>
        <v>162.7780000000003</v>
      </c>
      <c r="E20" s="31">
        <f>'Ind T1'!E10</f>
        <v>166.17400000000015</v>
      </c>
      <c r="F20" s="31">
        <f>'Ind T1'!F10</f>
        <v>174.15000000000009</v>
      </c>
      <c r="H20" s="31">
        <f t="shared" si="0"/>
        <v>6.346000000000231</v>
      </c>
      <c r="I20" s="31">
        <f t="shared" si="1"/>
        <v>-3.3699999999997772</v>
      </c>
      <c r="J20" s="31">
        <f t="shared" si="2"/>
        <v>3.3959999999998445</v>
      </c>
      <c r="K20" s="31">
        <f t="shared" si="3"/>
        <v>7.9759999999999422</v>
      </c>
      <c r="L20" s="31">
        <f t="shared" si="4"/>
        <v>11.371999999999787</v>
      </c>
    </row>
    <row r="21" spans="1:12" x14ac:dyDescent="0.2">
      <c r="A21" s="10" t="str">
        <f>'Ind T2'!A13</f>
        <v>Wholesale and retail trade</v>
      </c>
      <c r="B21" s="32">
        <f>'Ind T2'!B13</f>
        <v>85.236999999999881</v>
      </c>
      <c r="C21" s="32">
        <f>'Ind T2'!C13</f>
        <v>86.659000000000162</v>
      </c>
      <c r="D21" s="32">
        <f>'Ind T2'!D13</f>
        <v>89.521000000000129</v>
      </c>
      <c r="E21" s="32">
        <f>'Ind T2'!E13</f>
        <v>90.132000000000104</v>
      </c>
      <c r="F21" s="32">
        <f>'Ind T2'!F13</f>
        <v>91.492000000000047</v>
      </c>
      <c r="H21" s="11">
        <f t="shared" si="0"/>
        <v>1.4220000000002813</v>
      </c>
      <c r="I21" s="31">
        <f t="shared" si="1"/>
        <v>2.8619999999999663</v>
      </c>
      <c r="J21" s="11">
        <f t="shared" si="2"/>
        <v>0.61099999999997578</v>
      </c>
      <c r="K21" s="11">
        <f t="shared" si="3"/>
        <v>1.3599999999999426</v>
      </c>
      <c r="L21" s="31">
        <f t="shared" si="4"/>
        <v>1.9709999999999184</v>
      </c>
    </row>
    <row r="22" spans="1:12" x14ac:dyDescent="0.2">
      <c r="A22" s="10" t="str">
        <f>'Ind T2'!A14</f>
        <v>Transport and storage</v>
      </c>
      <c r="B22" s="32">
        <f>'Ind T2'!B14</f>
        <v>30.395999999999972</v>
      </c>
      <c r="C22" s="32">
        <f>'Ind T2'!C14</f>
        <v>31.571999999999885</v>
      </c>
      <c r="D22" s="32">
        <f>'Ind T2'!D14</f>
        <v>28.871000000000034</v>
      </c>
      <c r="E22" s="32">
        <f>'Ind T2'!E14</f>
        <v>29.342000000000013</v>
      </c>
      <c r="F22" s="32">
        <f>'Ind T2'!F14</f>
        <v>29.379000000000005</v>
      </c>
      <c r="H22" s="11">
        <f t="shared" si="0"/>
        <v>1.1759999999999131</v>
      </c>
      <c r="I22" s="31">
        <f t="shared" si="1"/>
        <v>-2.7009999999998513</v>
      </c>
      <c r="J22" s="11">
        <f t="shared" si="2"/>
        <v>0.47099999999997877</v>
      </c>
      <c r="K22" s="11">
        <f t="shared" si="3"/>
        <v>3.6999999999991928E-2</v>
      </c>
      <c r="L22" s="31">
        <f t="shared" si="4"/>
        <v>0.5079999999999707</v>
      </c>
    </row>
    <row r="23" spans="1:12" x14ac:dyDescent="0.2">
      <c r="A23" s="10" t="str">
        <f>'Ind T2'!A15</f>
        <v>Accommodation and food</v>
      </c>
      <c r="B23" s="32">
        <f>'Ind T2'!B15</f>
        <v>44.168999999999983</v>
      </c>
      <c r="C23" s="32">
        <f>'Ind T2'!C15</f>
        <v>47.917000000000023</v>
      </c>
      <c r="D23" s="32">
        <f>'Ind T2'!D15</f>
        <v>44.386000000000124</v>
      </c>
      <c r="E23" s="32">
        <f>'Ind T2'!E15</f>
        <v>46.700000000000017</v>
      </c>
      <c r="F23" s="32">
        <f>'Ind T2'!F15</f>
        <v>53.279000000000053</v>
      </c>
      <c r="H23" s="11">
        <f t="shared" si="0"/>
        <v>3.7480000000000402</v>
      </c>
      <c r="I23" s="31">
        <f t="shared" si="1"/>
        <v>-3.5309999999998993</v>
      </c>
      <c r="J23" s="11">
        <f t="shared" si="2"/>
        <v>2.3139999999998935</v>
      </c>
      <c r="K23" s="11">
        <f t="shared" si="3"/>
        <v>6.5790000000000362</v>
      </c>
      <c r="L23" s="31">
        <f t="shared" si="4"/>
        <v>8.8929999999999296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178.49999999999994</v>
      </c>
      <c r="C25" s="31">
        <f>'Ind T1'!C11</f>
        <v>171.57000000000005</v>
      </c>
      <c r="D25" s="31">
        <f>'Ind T1'!D11</f>
        <v>164.79500000000002</v>
      </c>
      <c r="E25" s="31">
        <f>'Ind T1'!E11</f>
        <v>169.93899999999999</v>
      </c>
      <c r="F25" s="31">
        <f>'Ind T1'!F11</f>
        <v>179.78999999999994</v>
      </c>
      <c r="H25" s="31">
        <f t="shared" si="0"/>
        <v>-6.9299999999998931</v>
      </c>
      <c r="I25" s="31">
        <f t="shared" si="1"/>
        <v>-6.7750000000000341</v>
      </c>
      <c r="J25" s="31">
        <f t="shared" si="2"/>
        <v>5.143999999999977</v>
      </c>
      <c r="K25" s="31">
        <f t="shared" si="3"/>
        <v>9.8509999999999422</v>
      </c>
      <c r="L25" s="31">
        <f t="shared" si="4"/>
        <v>14.994999999999919</v>
      </c>
    </row>
    <row r="26" spans="1:12" x14ac:dyDescent="0.2">
      <c r="A26" s="10" t="str">
        <f>'Ind T2'!A16</f>
        <v>Media</v>
      </c>
      <c r="B26" s="11">
        <f>'Ind T2'!B16</f>
        <v>7.1289999999999907</v>
      </c>
      <c r="C26" s="11">
        <f>'Ind T2'!C16</f>
        <v>3.4400000000000053</v>
      </c>
      <c r="D26" s="11">
        <f>'Ind T2'!D16</f>
        <v>3.9350000000000107</v>
      </c>
      <c r="E26" s="11">
        <f>'Ind T2'!E16</f>
        <v>3.7529999999999988</v>
      </c>
      <c r="F26" s="11">
        <f>'Ind T2'!F16</f>
        <v>3.6410000000000053</v>
      </c>
      <c r="H26" s="11">
        <f t="shared" si="0"/>
        <v>-3.6889999999999854</v>
      </c>
      <c r="I26" s="31">
        <f t="shared" si="1"/>
        <v>0.49500000000000544</v>
      </c>
      <c r="J26" s="11">
        <f t="shared" si="2"/>
        <v>-0.18200000000001193</v>
      </c>
      <c r="K26" s="11">
        <f t="shared" si="3"/>
        <v>-0.11199999999999344</v>
      </c>
      <c r="L26" s="31">
        <f t="shared" si="4"/>
        <v>-0.29400000000000537</v>
      </c>
    </row>
    <row r="27" spans="1:12" x14ac:dyDescent="0.2">
      <c r="A27" s="10" t="str">
        <f>'Ind T2'!A17</f>
        <v>Information technology</v>
      </c>
      <c r="B27" s="11">
        <f>'Ind T2'!B17</f>
        <v>22.743000000000023</v>
      </c>
      <c r="C27" s="11">
        <f>'Ind T2'!C17</f>
        <v>16.981000000000005</v>
      </c>
      <c r="D27" s="11">
        <f>'Ind T2'!D17</f>
        <v>17.28899999999998</v>
      </c>
      <c r="E27" s="11">
        <f>'Ind T2'!E17</f>
        <v>18.88000000000007</v>
      </c>
      <c r="F27" s="11">
        <f>'Ind T2'!F17</f>
        <v>20.800000000000018</v>
      </c>
      <c r="H27" s="11">
        <f t="shared" si="0"/>
        <v>-5.7620000000000182</v>
      </c>
      <c r="I27" s="31">
        <f t="shared" si="1"/>
        <v>0.30799999999997496</v>
      </c>
      <c r="J27" s="11">
        <f t="shared" si="2"/>
        <v>1.5910000000000899</v>
      </c>
      <c r="K27" s="11">
        <f t="shared" si="3"/>
        <v>1.9199999999999484</v>
      </c>
      <c r="L27" s="31">
        <f t="shared" si="4"/>
        <v>3.5110000000000383</v>
      </c>
    </row>
    <row r="28" spans="1:12" x14ac:dyDescent="0.2">
      <c r="A28" s="10" t="str">
        <f>'Ind T2'!A18</f>
        <v>Finance and insurance</v>
      </c>
      <c r="B28" s="11">
        <f>'Ind T2'!B18</f>
        <v>14.900000000000007</v>
      </c>
      <c r="C28" s="11">
        <f>'Ind T2'!C18</f>
        <v>13.306000000000035</v>
      </c>
      <c r="D28" s="11">
        <f>'Ind T2'!D18</f>
        <v>13.455999999999976</v>
      </c>
      <c r="E28" s="11">
        <f>'Ind T2'!E18</f>
        <v>13.133000000000008</v>
      </c>
      <c r="F28" s="11">
        <f>'Ind T2'!F18</f>
        <v>12.105999999999989</v>
      </c>
      <c r="H28" s="11">
        <f t="shared" si="0"/>
        <v>-1.5939999999999728</v>
      </c>
      <c r="I28" s="31">
        <f t="shared" si="1"/>
        <v>0.14999999999994174</v>
      </c>
      <c r="J28" s="11">
        <f t="shared" si="2"/>
        <v>-0.32299999999996842</v>
      </c>
      <c r="K28" s="11">
        <f t="shared" si="3"/>
        <v>-1.0270000000000188</v>
      </c>
      <c r="L28" s="31">
        <f t="shared" si="4"/>
        <v>-1.3499999999999872</v>
      </c>
    </row>
    <row r="29" spans="1:12" x14ac:dyDescent="0.2">
      <c r="A29" s="10" t="str">
        <f>'Ind T2'!A19</f>
        <v>Real estate</v>
      </c>
      <c r="B29" s="11">
        <f>'Ind T2'!B19</f>
        <v>9.6329999999999973</v>
      </c>
      <c r="C29" s="11">
        <f>'Ind T2'!C19</f>
        <v>8.4800000000000111</v>
      </c>
      <c r="D29" s="11">
        <f>'Ind T2'!D19</f>
        <v>9.9889999999999546</v>
      </c>
      <c r="E29" s="11">
        <f>'Ind T2'!E19</f>
        <v>9.980000000000004</v>
      </c>
      <c r="F29" s="11">
        <f>'Ind T2'!F19</f>
        <v>11.019999999999989</v>
      </c>
      <c r="H29" s="11">
        <f t="shared" ref="H29:H31" si="9">C29-B29</f>
        <v>-1.1529999999999863</v>
      </c>
      <c r="I29" s="31">
        <f t="shared" ref="I29:I31" si="10">D29-C29</f>
        <v>1.5089999999999435</v>
      </c>
      <c r="J29" s="11">
        <f t="shared" ref="J29:J31" si="11">E29-D29</f>
        <v>-8.9999999999506031E-3</v>
      </c>
      <c r="K29" s="11">
        <f t="shared" ref="K29:K31" si="12">F29-E29</f>
        <v>1.0399999999999849</v>
      </c>
      <c r="L29" s="31">
        <f t="shared" si="4"/>
        <v>1.0310000000000343</v>
      </c>
    </row>
    <row r="30" spans="1:12" x14ac:dyDescent="0.2">
      <c r="A30" s="10" t="str">
        <f>'Ind T2'!A20</f>
        <v>Professional services</v>
      </c>
      <c r="B30" s="11">
        <f>'Ind T2'!B20</f>
        <v>39.368000000000009</v>
      </c>
      <c r="C30" s="11">
        <f>'Ind T2'!C20</f>
        <v>43.76499999999993</v>
      </c>
      <c r="D30" s="11">
        <f>'Ind T2'!D20</f>
        <v>40.795000000000122</v>
      </c>
      <c r="E30" s="11">
        <f>'Ind T2'!E20</f>
        <v>42.722000000000037</v>
      </c>
      <c r="F30" s="11">
        <f>'Ind T2'!F20</f>
        <v>45.690999999999974</v>
      </c>
      <c r="H30" s="11">
        <f t="shared" si="9"/>
        <v>4.3969999999999203</v>
      </c>
      <c r="I30" s="31">
        <f t="shared" si="10"/>
        <v>-2.969999999999807</v>
      </c>
      <c r="J30" s="11">
        <f t="shared" si="11"/>
        <v>1.9269999999999143</v>
      </c>
      <c r="K30" s="11">
        <f t="shared" si="12"/>
        <v>2.9689999999999372</v>
      </c>
      <c r="L30" s="31">
        <f t="shared" si="4"/>
        <v>4.8959999999998516</v>
      </c>
    </row>
    <row r="31" spans="1:12" x14ac:dyDescent="0.2">
      <c r="A31" s="10" t="str">
        <f>'Ind T2'!A21</f>
        <v>Support services</v>
      </c>
      <c r="B31" s="11">
        <f>'Ind T2'!B21</f>
        <v>47.520999999999894</v>
      </c>
      <c r="C31" s="11">
        <f>'Ind T2'!C21</f>
        <v>51.130000000000031</v>
      </c>
      <c r="D31" s="11">
        <f>'Ind T2'!D21</f>
        <v>45.789999999999971</v>
      </c>
      <c r="E31" s="11">
        <f>'Ind T2'!E21</f>
        <v>47.759999999999877</v>
      </c>
      <c r="F31" s="11">
        <f>'Ind T2'!F21</f>
        <v>51.59399999999998</v>
      </c>
      <c r="H31" s="11">
        <f t="shared" si="9"/>
        <v>3.6090000000001368</v>
      </c>
      <c r="I31" s="31">
        <f t="shared" si="10"/>
        <v>-5.3400000000000603</v>
      </c>
      <c r="J31" s="11">
        <f t="shared" si="11"/>
        <v>1.9699999999999065</v>
      </c>
      <c r="K31" s="11">
        <f t="shared" si="12"/>
        <v>3.8340000000001027</v>
      </c>
      <c r="L31" s="31">
        <f t="shared" si="4"/>
        <v>5.8040000000000092</v>
      </c>
    </row>
    <row r="32" spans="1:12" x14ac:dyDescent="0.2">
      <c r="A32" s="10" t="str">
        <f>'Ind T2'!A25</f>
        <v>Arts and entertainment</v>
      </c>
      <c r="B32" s="11">
        <f>'Ind T2'!B25</f>
        <v>19.172000000000036</v>
      </c>
      <c r="C32" s="11">
        <f>'Ind T2'!C25</f>
        <v>17.728999999999981</v>
      </c>
      <c r="D32" s="11">
        <f>'Ind T2'!D25</f>
        <v>17.570999999999991</v>
      </c>
      <c r="E32" s="11">
        <f>'Ind T2'!E25</f>
        <v>18.67199999999999</v>
      </c>
      <c r="F32" s="11">
        <f>'Ind T2'!F25</f>
        <v>20.109999999999971</v>
      </c>
      <c r="H32" s="11">
        <f t="shared" ref="H32" si="13">C32-B32</f>
        <v>-1.4430000000000547</v>
      </c>
      <c r="I32" s="31">
        <f t="shared" ref="I32:I33" si="14">D32-C32</f>
        <v>-0.15799999999999059</v>
      </c>
      <c r="J32" s="11">
        <f t="shared" ref="J32:J33" si="15">E32-D32</f>
        <v>1.1009999999999991</v>
      </c>
      <c r="K32" s="11">
        <f t="shared" ref="K32:K33" si="16">F32-E32</f>
        <v>1.4379999999999811</v>
      </c>
      <c r="L32" s="31">
        <f t="shared" si="4"/>
        <v>2.5389999999999802</v>
      </c>
    </row>
    <row r="33" spans="1:12" x14ac:dyDescent="0.2">
      <c r="A33" s="10" t="str">
        <f>'Ind T2'!A26</f>
        <v>Other services</v>
      </c>
      <c r="B33" s="11">
        <f>'Ind T2'!B26</f>
        <v>18.033999999999981</v>
      </c>
      <c r="C33" s="11">
        <f>'Ind T2'!C26</f>
        <v>16.739000000000054</v>
      </c>
      <c r="D33" s="11">
        <f>'Ind T2'!D26</f>
        <v>15.970000000000006</v>
      </c>
      <c r="E33" s="11">
        <f>'Ind T2'!E26</f>
        <v>15.038999999999984</v>
      </c>
      <c r="F33" s="11">
        <f>'Ind T2'!F26</f>
        <v>14.828000000000003</v>
      </c>
      <c r="H33" s="11">
        <f>C33-B33</f>
        <v>-1.2949999999999271</v>
      </c>
      <c r="I33" s="31">
        <f t="shared" si="14"/>
        <v>-0.76900000000004809</v>
      </c>
      <c r="J33" s="11">
        <f t="shared" si="15"/>
        <v>-0.93100000000002225</v>
      </c>
      <c r="K33" s="11">
        <f t="shared" si="16"/>
        <v>-0.21099999999998076</v>
      </c>
      <c r="L33" s="31">
        <f t="shared" si="4"/>
        <v>-1.142000000000003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169.84400000000016</v>
      </c>
      <c r="C35" s="31">
        <f>'Ind T1'!C12</f>
        <v>168.62900000000005</v>
      </c>
      <c r="D35" s="31">
        <f>'Ind T1'!D12</f>
        <v>167.72899999999987</v>
      </c>
      <c r="E35" s="31">
        <f>'Ind T1'!E12</f>
        <v>172.37500000000017</v>
      </c>
      <c r="F35" s="31">
        <f>'Ind T1'!F12</f>
        <v>174.21699999999987</v>
      </c>
      <c r="H35" s="31">
        <f t="shared" si="0"/>
        <v>-1.2150000000001171</v>
      </c>
      <c r="I35" s="31">
        <f t="shared" si="1"/>
        <v>-0.90000000000017621</v>
      </c>
      <c r="J35" s="31">
        <f t="shared" si="2"/>
        <v>4.6460000000002992</v>
      </c>
      <c r="K35" s="31">
        <f t="shared" si="3"/>
        <v>1.8419999999997003</v>
      </c>
      <c r="L35" s="31">
        <f t="shared" si="4"/>
        <v>6.4879999999999995</v>
      </c>
    </row>
    <row r="36" spans="1:12" x14ac:dyDescent="0.2">
      <c r="A36" s="10" t="str">
        <f>'Ind T2'!A22</f>
        <v>Public admin. and defence</v>
      </c>
      <c r="B36" s="32">
        <f>'Ind T2'!B22</f>
        <v>30.402999999999984</v>
      </c>
      <c r="C36" s="32">
        <f>'Ind T2'!C22</f>
        <v>29.644000000000055</v>
      </c>
      <c r="D36" s="32">
        <f>'Ind T2'!D22</f>
        <v>30.347000000000019</v>
      </c>
      <c r="E36" s="32">
        <f>'Ind T2'!E22</f>
        <v>31.983999999999973</v>
      </c>
      <c r="F36" s="32">
        <f>'Ind T2'!F22</f>
        <v>31.436000000000043</v>
      </c>
      <c r="H36" s="11">
        <f t="shared" si="0"/>
        <v>-0.75899999999992929</v>
      </c>
      <c r="I36" s="31">
        <f t="shared" si="1"/>
        <v>0.70299999999996388</v>
      </c>
      <c r="J36" s="11">
        <f t="shared" si="2"/>
        <v>1.6369999999999543</v>
      </c>
      <c r="K36" s="11">
        <f t="shared" si="3"/>
        <v>-0.54799999999993076</v>
      </c>
      <c r="L36" s="31">
        <f t="shared" si="4"/>
        <v>1.0890000000000235</v>
      </c>
    </row>
    <row r="37" spans="1:12" x14ac:dyDescent="0.2">
      <c r="A37" s="10" t="str">
        <f>'Ind T2'!A23</f>
        <v>Education</v>
      </c>
      <c r="B37" s="32">
        <f>'Ind T2'!B23</f>
        <v>61.832000000000086</v>
      </c>
      <c r="C37" s="32">
        <f>'Ind T2'!C23</f>
        <v>57.97099999999989</v>
      </c>
      <c r="D37" s="32">
        <f>'Ind T2'!D23</f>
        <v>56.91899999999999</v>
      </c>
      <c r="E37" s="32">
        <f>'Ind T2'!E23</f>
        <v>56.884000000000029</v>
      </c>
      <c r="F37" s="32">
        <f>'Ind T2'!F23</f>
        <v>58.087999999999916</v>
      </c>
      <c r="H37" s="11">
        <f t="shared" si="0"/>
        <v>-3.8610000000001961</v>
      </c>
      <c r="I37" s="31">
        <f t="shared" si="1"/>
        <v>-1.0519999999999001</v>
      </c>
      <c r="J37" s="11">
        <f t="shared" si="2"/>
        <v>-3.4999999999961062E-2</v>
      </c>
      <c r="K37" s="11">
        <f t="shared" si="3"/>
        <v>1.2039999999998869</v>
      </c>
      <c r="L37" s="31">
        <f t="shared" si="4"/>
        <v>1.1689999999999259</v>
      </c>
    </row>
    <row r="38" spans="1:12" x14ac:dyDescent="0.2">
      <c r="A38" s="10" t="str">
        <f>'Ind T2'!A24</f>
        <v>Health and social work</v>
      </c>
      <c r="B38" s="32">
        <f>'Ind T2'!B24</f>
        <v>77.609000000000094</v>
      </c>
      <c r="C38" s="32">
        <f>'Ind T2'!C24</f>
        <v>81.014000000000095</v>
      </c>
      <c r="D38" s="32">
        <f>'Ind T2'!D24</f>
        <v>80.462999999999852</v>
      </c>
      <c r="E38" s="32">
        <f>'Ind T2'!E24</f>
        <v>83.507000000000176</v>
      </c>
      <c r="F38" s="32">
        <f>'Ind T2'!F24</f>
        <v>84.692999999999927</v>
      </c>
      <c r="H38" s="11">
        <f t="shared" si="0"/>
        <v>3.4050000000000011</v>
      </c>
      <c r="I38" s="31">
        <f t="shared" si="1"/>
        <v>-0.55100000000024352</v>
      </c>
      <c r="J38" s="11">
        <f t="shared" si="2"/>
        <v>3.0440000000003238</v>
      </c>
      <c r="K38" s="11">
        <f t="shared" si="3"/>
        <v>1.1859999999997513</v>
      </c>
      <c r="L38" s="31">
        <f t="shared" si="4"/>
        <v>4.230000000000075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600.02900000000022</v>
      </c>
      <c r="C40" s="33">
        <f>'Ind T1'!C14</f>
        <v>605.8520000000002</v>
      </c>
      <c r="D40" s="33">
        <f>'Ind T1'!D14</f>
        <v>595.16400000000021</v>
      </c>
      <c r="E40" s="33">
        <f>'Ind T1'!E14</f>
        <v>608.14800000000037</v>
      </c>
      <c r="F40" s="33">
        <f>'Ind T1'!F14</f>
        <v>626.58999999999992</v>
      </c>
      <c r="G40" s="24"/>
      <c r="H40" s="34">
        <f t="shared" si="0"/>
        <v>5.8229999999999791</v>
      </c>
      <c r="I40" s="34">
        <f>D40-C40</f>
        <v>-10.687999999999988</v>
      </c>
      <c r="J40" s="34">
        <f>E40-D40</f>
        <v>12.984000000000151</v>
      </c>
      <c r="K40" s="34">
        <f>F40-E40</f>
        <v>18.441999999999553</v>
      </c>
      <c r="L40" s="205">
        <f t="shared" si="4"/>
        <v>31.425999999999704</v>
      </c>
    </row>
    <row r="44" spans="1:12" ht="15.75" x14ac:dyDescent="0.25">
      <c r="A44" s="19" t="str">
        <f>CONCATENATE(A1," (Continued)")</f>
        <v>Industry Table 4  Employment by Industry Group in Sector (SIC 2007), 2015-2035, Solent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7.5124251499732342</v>
      </c>
      <c r="C50" s="44">
        <f t="shared" ref="B50:E54" si="17">IF(AND(D$5-C$5 &lt;&gt; 0,C7&lt;&gt;0,D7&lt;&gt;0),(EXP(LN(D7/C7)/(D$5-C$5))-1)*100,0)</f>
        <v>-5.210758731433307</v>
      </c>
      <c r="D50" s="44">
        <f t="shared" si="17"/>
        <v>0.4016396036328862</v>
      </c>
      <c r="E50" s="44">
        <f t="shared" si="17"/>
        <v>0.45148792827300888</v>
      </c>
      <c r="F50" s="44">
        <f>IF(AND(F$5-D$5 &lt;&gt; 0,D7&lt;&gt;0,F7&lt;&gt;0),(EXP(LN(F7/D7)/(F$5-D$5))-1)*100,0)</f>
        <v>0.43486907076044634</v>
      </c>
      <c r="H50" s="44">
        <f>(B7/B$40)*100</f>
        <v>1.5535915764071395</v>
      </c>
      <c r="I50" s="44">
        <f>(C7/C$40)*100</f>
        <v>2.0557826003710478</v>
      </c>
      <c r="J50" s="44">
        <f>(D7/D$40)*100</f>
        <v>1.9836549253651063</v>
      </c>
      <c r="K50" s="44">
        <f>(E7/E$40)*100</f>
        <v>1.9806034057499164</v>
      </c>
      <c r="L50" s="44">
        <f>(F7/F$40)*100</f>
        <v>2.0108843103145593</v>
      </c>
    </row>
    <row r="51" spans="1:12" x14ac:dyDescent="0.2">
      <c r="A51" t="str">
        <f>A8</f>
        <v>Agriculture</v>
      </c>
      <c r="B51" s="40">
        <f t="shared" si="17"/>
        <v>3.072336817565624</v>
      </c>
      <c r="C51" s="44">
        <f t="shared" si="17"/>
        <v>-19.909780602829731</v>
      </c>
      <c r="D51" s="40">
        <f t="shared" si="17"/>
        <v>0.6719133594626836</v>
      </c>
      <c r="E51" s="40">
        <f t="shared" si="17"/>
        <v>0.25213358737650182</v>
      </c>
      <c r="F51" s="44">
        <f t="shared" ref="F51:F83" si="18">IF(AND(F$5-D$5 &lt;&gt; 0,D8&lt;&gt;0,F8&lt;&gt;0),(EXP(LN(F8/D8)/(F$5-D$5))-1)*100,0)</f>
        <v>0.39186532904229576</v>
      </c>
      <c r="H51" s="40">
        <f t="shared" ref="H51:L54" si="19">(B8/B$7)*100</f>
        <v>46.352714009869075</v>
      </c>
      <c r="I51" s="40">
        <f t="shared" si="19"/>
        <v>39.156965074267404</v>
      </c>
      <c r="J51" s="40">
        <f t="shared" si="19"/>
        <v>33.084872098932784</v>
      </c>
      <c r="K51" s="40">
        <f t="shared" si="19"/>
        <v>33.532586135325822</v>
      </c>
      <c r="L51" s="40">
        <f t="shared" si="19"/>
        <v>32.873015873015902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8.7676023866398047</v>
      </c>
      <c r="C52" s="44">
        <f t="shared" si="17"/>
        <v>-15.246636771300071</v>
      </c>
      <c r="D52" s="40">
        <f t="shared" si="17"/>
        <v>-2.2121314431485573</v>
      </c>
      <c r="E52" s="40">
        <f t="shared" si="17"/>
        <v>-1.1198710141303247</v>
      </c>
      <c r="F52" s="44">
        <f t="shared" si="18"/>
        <v>-1.4853067170581991</v>
      </c>
      <c r="H52" s="40">
        <f t="shared" si="19"/>
        <v>5.1276550096545765</v>
      </c>
      <c r="I52" s="40">
        <f t="shared" si="19"/>
        <v>5.3713368125250689</v>
      </c>
      <c r="J52" s="40">
        <f t="shared" si="19"/>
        <v>4.802642724038634</v>
      </c>
      <c r="K52" s="40">
        <f t="shared" si="19"/>
        <v>4.2092154420921526</v>
      </c>
      <c r="L52" s="40">
        <f t="shared" si="19"/>
        <v>3.5952380952381007</v>
      </c>
    </row>
    <row r="53" spans="1:12" x14ac:dyDescent="0.2">
      <c r="A53" t="str">
        <f>A10</f>
        <v>Electricity and gas</v>
      </c>
      <c r="B53" s="40">
        <f t="shared" si="17"/>
        <v>26.106518219882101</v>
      </c>
      <c r="C53" s="44">
        <f t="shared" si="17"/>
        <v>22.396619378207273</v>
      </c>
      <c r="D53" s="40">
        <f t="shared" si="17"/>
        <v>-0.55356715553980251</v>
      </c>
      <c r="E53" s="40">
        <f t="shared" si="17"/>
        <v>7.0768123254105753E-2</v>
      </c>
      <c r="F53" s="44">
        <f t="shared" si="18"/>
        <v>-0.13777794148682743</v>
      </c>
      <c r="H53" s="40">
        <f t="shared" si="19"/>
        <v>14.052778373739566</v>
      </c>
      <c r="I53" s="40">
        <f t="shared" si="19"/>
        <v>26.599759132878308</v>
      </c>
      <c r="J53" s="40">
        <f t="shared" si="19"/>
        <v>34.346942232763041</v>
      </c>
      <c r="K53" s="40">
        <f t="shared" si="19"/>
        <v>32.7438771274388</v>
      </c>
      <c r="L53" s="40">
        <f t="shared" si="19"/>
        <v>31.523809523809526</v>
      </c>
    </row>
    <row r="54" spans="1:12" x14ac:dyDescent="0.2">
      <c r="A54" t="str">
        <f>A11</f>
        <v>Water and sewerage</v>
      </c>
      <c r="B54" s="40">
        <f t="shared" si="17"/>
        <v>2.855433607001534</v>
      </c>
      <c r="C54" s="44">
        <f t="shared" si="17"/>
        <v>-8.8431590656289814</v>
      </c>
      <c r="D54" s="40">
        <f t="shared" si="17"/>
        <v>1.6356645491125921</v>
      </c>
      <c r="E54" s="40">
        <f t="shared" si="17"/>
        <v>1.269545694431562</v>
      </c>
      <c r="F54" s="44">
        <f t="shared" si="18"/>
        <v>1.391438537768197</v>
      </c>
      <c r="H54" s="40">
        <f t="shared" si="19"/>
        <v>34.466852606736772</v>
      </c>
      <c r="I54" s="40">
        <f t="shared" si="19"/>
        <v>28.871938980329215</v>
      </c>
      <c r="J54" s="40">
        <f t="shared" si="19"/>
        <v>27.76554294426554</v>
      </c>
      <c r="K54" s="40">
        <f t="shared" si="19"/>
        <v>29.514321295143237</v>
      </c>
      <c r="L54" s="40">
        <f t="shared" si="19"/>
        <v>32.007936507936478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1.2581782338083158</v>
      </c>
      <c r="C56" s="44">
        <f t="shared" si="20"/>
        <v>-0.42058070025615679</v>
      </c>
      <c r="D56" s="44">
        <f t="shared" si="20"/>
        <v>-1.4254816508199597</v>
      </c>
      <c r="E56" s="44">
        <f t="shared" si="20"/>
        <v>-1.3058061561622591</v>
      </c>
      <c r="F56" s="44">
        <f t="shared" si="18"/>
        <v>-1.345714122717967</v>
      </c>
      <c r="H56" s="44">
        <f>(B13/B$40)*100</f>
        <v>7.4254744354022932</v>
      </c>
      <c r="I56" s="44">
        <f>(C13/C$40)*100</f>
        <v>7.7312611000706424</v>
      </c>
      <c r="J56" s="44">
        <f>(D13/D$40)*100</f>
        <v>7.8369995497039477</v>
      </c>
      <c r="K56" s="44">
        <f>(E13/E$40)*100</f>
        <v>7.1383939435795201</v>
      </c>
      <c r="L56" s="44">
        <f>(F13/F$40)*100</f>
        <v>6.0749453390574351</v>
      </c>
    </row>
    <row r="57" spans="1:12" x14ac:dyDescent="0.2">
      <c r="A57" t="str">
        <f>A14</f>
        <v>Food drink and tobacco</v>
      </c>
      <c r="B57" s="40">
        <f t="shared" si="20"/>
        <v>3.5627125055213593</v>
      </c>
      <c r="C57" s="44">
        <f t="shared" si="20"/>
        <v>-0.47999999999966958</v>
      </c>
      <c r="D57" s="40">
        <f t="shared" si="20"/>
        <v>2.3421361447413247</v>
      </c>
      <c r="E57" s="40">
        <f t="shared" si="20"/>
        <v>1.2793817266720575</v>
      </c>
      <c r="F57" s="44">
        <f t="shared" si="18"/>
        <v>1.6324012842273028</v>
      </c>
      <c r="H57" s="40">
        <f t="shared" ref="H57:L59" si="21">(B14/B$13)*100</f>
        <v>3.6583997306699589</v>
      </c>
      <c r="I57" s="40">
        <f t="shared" si="21"/>
        <v>4.0029888983774518</v>
      </c>
      <c r="J57" s="40">
        <f t="shared" si="21"/>
        <v>4.0006003044401179</v>
      </c>
      <c r="K57" s="40">
        <f t="shared" si="21"/>
        <v>4.8258546024140916</v>
      </c>
      <c r="L57" s="40">
        <f t="shared" si="21"/>
        <v>6.2498358071719338</v>
      </c>
    </row>
    <row r="58" spans="1:12" x14ac:dyDescent="0.2">
      <c r="A58" t="str">
        <f>A15</f>
        <v>Engineering</v>
      </c>
      <c r="B58" s="40">
        <f t="shared" si="20"/>
        <v>2.7887615145788969</v>
      </c>
      <c r="C58" s="44">
        <f t="shared" si="20"/>
        <v>-3.0632844729219566</v>
      </c>
      <c r="D58" s="40">
        <f t="shared" si="20"/>
        <v>-0.72018665928034187</v>
      </c>
      <c r="E58" s="40">
        <f t="shared" si="20"/>
        <v>-2.2764908315702326</v>
      </c>
      <c r="F58" s="44">
        <f t="shared" si="18"/>
        <v>-1.7604525597683551</v>
      </c>
      <c r="H58" s="40">
        <f t="shared" si="21"/>
        <v>22.906520031421859</v>
      </c>
      <c r="I58" s="40">
        <f t="shared" si="21"/>
        <v>24.323228010247664</v>
      </c>
      <c r="J58" s="40">
        <f t="shared" si="21"/>
        <v>23.677722273438679</v>
      </c>
      <c r="K58" s="40">
        <f t="shared" si="21"/>
        <v>24.536994379434248</v>
      </c>
      <c r="L58" s="40">
        <f t="shared" si="21"/>
        <v>22.22776829108107</v>
      </c>
    </row>
    <row r="59" spans="1:12" x14ac:dyDescent="0.2">
      <c r="A59" t="str">
        <f>A16</f>
        <v>Rest of manufacturing</v>
      </c>
      <c r="B59" s="40">
        <f t="shared" si="20"/>
        <v>0.64548526709231613</v>
      </c>
      <c r="C59" s="44">
        <f t="shared" si="20"/>
        <v>0.47956630525440858</v>
      </c>
      <c r="D59" s="40">
        <f t="shared" si="20"/>
        <v>-1.8890229877273068</v>
      </c>
      <c r="E59" s="40">
        <f t="shared" si="20"/>
        <v>-1.1828118292783962</v>
      </c>
      <c r="F59" s="44">
        <f t="shared" si="18"/>
        <v>-1.4187785680391474</v>
      </c>
      <c r="H59" s="40">
        <f t="shared" si="21"/>
        <v>73.435080237908181</v>
      </c>
      <c r="I59" s="40">
        <f t="shared" si="21"/>
        <v>71.673783091374901</v>
      </c>
      <c r="J59" s="40">
        <f t="shared" si="21"/>
        <v>72.321677422121212</v>
      </c>
      <c r="K59" s="40">
        <f t="shared" si="21"/>
        <v>70.637151018151656</v>
      </c>
      <c r="L59" s="40">
        <f t="shared" si="21"/>
        <v>71.522395901746989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1.4192693068995066</v>
      </c>
      <c r="C61" s="44">
        <f>IF(AND(D$5-C$5 &lt;&gt; 0,C18&lt;&gt;0,D18&lt;&gt;0),(EXP(LN(D18/C18)/(D$5-C$5))-1)*100,0)</f>
        <v>2.9917930862969566</v>
      </c>
      <c r="D61" s="44">
        <f>IF(AND(E$5-D$5 &lt;&gt; 0,D18&lt;&gt;0,E18&lt;&gt;0),(EXP(LN(E18/D18)/(E$5-D$5))-1)*100,0)</f>
        <v>1.31249496156991</v>
      </c>
      <c r="E61" s="44">
        <f>IF(AND(F$5-E$5 &lt;&gt; 0,E18&lt;&gt;0,F18&lt;&gt;0),(EXP(LN(F18/E18)/(F$5-E$5))-1)*100,0)</f>
        <v>0.77864881650184792</v>
      </c>
      <c r="F61" s="44">
        <f t="shared" si="18"/>
        <v>0.95628424210913998</v>
      </c>
      <c r="H61" s="44">
        <f>(B18/B$40)*100</f>
        <v>6.3340271886859076</v>
      </c>
      <c r="I61" s="44">
        <f>(C18/C$40)*100</f>
        <v>6.6369344328317741</v>
      </c>
      <c r="J61" s="44">
        <f>(D18/D$40)*100</f>
        <v>6.958250162980284</v>
      </c>
      <c r="K61" s="44">
        <f>(E18/E$40)*100</f>
        <v>7.2684609667383482</v>
      </c>
      <c r="L61" s="44">
        <f>(F18/F$40)*100</f>
        <v>7.6234858519925428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0.97833997170087006</v>
      </c>
      <c r="C63" s="44">
        <f t="shared" si="22"/>
        <v>-2.0283121072777188</v>
      </c>
      <c r="D63" s="44">
        <f t="shared" si="22"/>
        <v>0.41381632203960628</v>
      </c>
      <c r="E63" s="44">
        <f t="shared" si="22"/>
        <v>0.46991630645041305</v>
      </c>
      <c r="F63" s="44">
        <f t="shared" si="18"/>
        <v>0.45121283002429458</v>
      </c>
      <c r="H63" s="44">
        <f>(B20/B$40)*100</f>
        <v>26.63237943499394</v>
      </c>
      <c r="I63" s="44">
        <f>(C20/C$40)*100</f>
        <v>27.423859292368434</v>
      </c>
      <c r="J63" s="44">
        <f>(D20/D$40)*100</f>
        <v>27.350108541511286</v>
      </c>
      <c r="K63" s="44">
        <f>(E20/E$40)*100</f>
        <v>27.324598617441815</v>
      </c>
      <c r="L63" s="44">
        <f>(F20/F$40)*100</f>
        <v>27.793293860419112</v>
      </c>
    </row>
    <row r="64" spans="1:12" x14ac:dyDescent="0.2">
      <c r="A64" t="str">
        <f>A21</f>
        <v>Wholesale and retail trade</v>
      </c>
      <c r="B64" s="40">
        <f t="shared" si="22"/>
        <v>0.41448826203780431</v>
      </c>
      <c r="C64" s="44">
        <f t="shared" si="22"/>
        <v>3.3025998453708905</v>
      </c>
      <c r="D64" s="40">
        <f t="shared" si="22"/>
        <v>0.13613313439178043</v>
      </c>
      <c r="E64" s="40">
        <f t="shared" si="22"/>
        <v>0.1498749431324109</v>
      </c>
      <c r="F64" s="44">
        <f t="shared" si="18"/>
        <v>0.14529413069765962</v>
      </c>
      <c r="H64" s="40">
        <f t="shared" ref="H64:L66" si="23">(B21/B$20)*100</f>
        <v>53.339132176067864</v>
      </c>
      <c r="I64" s="40">
        <f t="shared" si="23"/>
        <v>52.15771480848408</v>
      </c>
      <c r="J64" s="40">
        <f t="shared" si="23"/>
        <v>54.995761097937049</v>
      </c>
      <c r="K64" s="40">
        <f t="shared" si="23"/>
        <v>54.239532056759799</v>
      </c>
      <c r="L64" s="40">
        <f t="shared" si="23"/>
        <v>52.536319265001431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0.95350797137818688</v>
      </c>
      <c r="C65" s="44">
        <f t="shared" si="22"/>
        <v>-8.555048777397257</v>
      </c>
      <c r="D65" s="40">
        <f t="shared" si="22"/>
        <v>0.32417041170071936</v>
      </c>
      <c r="E65" s="40">
        <f t="shared" si="22"/>
        <v>1.2602760974345095E-2</v>
      </c>
      <c r="F65" s="44">
        <f t="shared" si="18"/>
        <v>0.1163509839611665</v>
      </c>
      <c r="H65" s="40">
        <f t="shared" si="23"/>
        <v>19.021038535187294</v>
      </c>
      <c r="I65" s="40">
        <f t="shared" si="23"/>
        <v>19.002335267351921</v>
      </c>
      <c r="J65" s="40">
        <f t="shared" si="23"/>
        <v>17.736426298394122</v>
      </c>
      <c r="K65" s="40">
        <f t="shared" si="23"/>
        <v>17.657395260389706</v>
      </c>
      <c r="L65" s="40">
        <f t="shared" si="23"/>
        <v>16.869939707149005</v>
      </c>
    </row>
    <row r="66" spans="1:12" x14ac:dyDescent="0.2">
      <c r="A66" t="str">
        <f>A23</f>
        <v>Accommodation and food</v>
      </c>
      <c r="B66" s="40">
        <f t="shared" si="22"/>
        <v>2.0570505944650375</v>
      </c>
      <c r="C66" s="44">
        <f t="shared" si="22"/>
        <v>-7.3689922157061165</v>
      </c>
      <c r="D66" s="40">
        <f t="shared" si="22"/>
        <v>1.0215841073480059</v>
      </c>
      <c r="E66" s="40">
        <f t="shared" si="22"/>
        <v>1.3267045779573161</v>
      </c>
      <c r="F66" s="44">
        <f t="shared" si="18"/>
        <v>1.2248954949231949</v>
      </c>
      <c r="H66" s="40">
        <f t="shared" si="23"/>
        <v>27.639829288744838</v>
      </c>
      <c r="I66" s="40">
        <f t="shared" si="23"/>
        <v>28.839949924163999</v>
      </c>
      <c r="J66" s="40">
        <f t="shared" si="23"/>
        <v>27.267812603668823</v>
      </c>
      <c r="K66" s="40">
        <f t="shared" si="23"/>
        <v>28.103072682850495</v>
      </c>
      <c r="L66" s="40">
        <f t="shared" si="23"/>
        <v>30.593741027849568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-0.98504767341804911</v>
      </c>
      <c r="C68" s="44">
        <f t="shared" si="24"/>
        <v>-3.9488255522527438</v>
      </c>
      <c r="D68" s="44">
        <f t="shared" si="24"/>
        <v>0.61663887610221568</v>
      </c>
      <c r="E68" s="44">
        <f t="shared" si="24"/>
        <v>0.56509018511323728</v>
      </c>
      <c r="F68" s="44">
        <f t="shared" si="18"/>
        <v>0.58227014701650592</v>
      </c>
      <c r="H68" s="44">
        <f>(B25/B$40)*100</f>
        <v>29.748562152829262</v>
      </c>
      <c r="I68" s="44">
        <f>(C25/C$40)*100</f>
        <v>28.318797330041001</v>
      </c>
      <c r="J68" s="44">
        <f>(D25/D$40)*100</f>
        <v>27.689006727557441</v>
      </c>
      <c r="K68" s="44">
        <f>(E25/E$40)*100</f>
        <v>27.943691338292638</v>
      </c>
      <c r="L68" s="44">
        <f>(F25/F$40)*100</f>
        <v>28.693403980274173</v>
      </c>
    </row>
    <row r="69" spans="1:12" x14ac:dyDescent="0.2">
      <c r="A69" t="str">
        <f>A26</f>
        <v>Media</v>
      </c>
      <c r="B69" s="40">
        <f t="shared" si="24"/>
        <v>-16.654442302943163</v>
      </c>
      <c r="C69" s="44">
        <f t="shared" si="24"/>
        <v>14.389534883721055</v>
      </c>
      <c r="D69" s="40">
        <f t="shared" si="24"/>
        <v>-0.94263629974460361</v>
      </c>
      <c r="E69" s="40">
        <f t="shared" si="24"/>
        <v>-0.30251301407153708</v>
      </c>
      <c r="F69" s="44">
        <f t="shared" si="18"/>
        <v>-0.51634574653125487</v>
      </c>
      <c r="H69" s="40">
        <f t="shared" ref="H69:L71" si="25">(B26/B$25)*100</f>
        <v>3.9938375350140021</v>
      </c>
      <c r="I69" s="40">
        <f t="shared" si="25"/>
        <v>2.0050125313283229</v>
      </c>
      <c r="J69" s="40">
        <f t="shared" si="25"/>
        <v>2.3878151642950396</v>
      </c>
      <c r="K69" s="40">
        <f t="shared" si="25"/>
        <v>2.208439498879009</v>
      </c>
      <c r="L69" s="40">
        <f t="shared" si="25"/>
        <v>2.0251404416263457</v>
      </c>
    </row>
    <row r="70" spans="1:12" x14ac:dyDescent="0.2">
      <c r="A70" t="str">
        <f>A27</f>
        <v>Information technology</v>
      </c>
      <c r="B70" s="40">
        <f t="shared" si="24"/>
        <v>-7.0436895612402743</v>
      </c>
      <c r="C70" s="44">
        <f t="shared" si="24"/>
        <v>1.8137918850478441</v>
      </c>
      <c r="D70" s="40">
        <f t="shared" si="24"/>
        <v>1.7762448703570355</v>
      </c>
      <c r="E70" s="40">
        <f t="shared" si="24"/>
        <v>0.97320338170332477</v>
      </c>
      <c r="F70" s="44">
        <f t="shared" si="18"/>
        <v>1.2401773743372591</v>
      </c>
      <c r="H70" s="40">
        <f t="shared" si="25"/>
        <v>12.741176470588252</v>
      </c>
      <c r="I70" s="40">
        <f t="shared" si="25"/>
        <v>9.8974179635134352</v>
      </c>
      <c r="J70" s="40">
        <f t="shared" si="25"/>
        <v>10.491216359719639</v>
      </c>
      <c r="K70" s="40">
        <f t="shared" si="25"/>
        <v>11.109868835287998</v>
      </c>
      <c r="L70" s="40">
        <f t="shared" si="25"/>
        <v>11.569052783803341</v>
      </c>
    </row>
    <row r="71" spans="1:12" x14ac:dyDescent="0.2">
      <c r="A71" t="str">
        <f>A28</f>
        <v>Finance and insurance</v>
      </c>
      <c r="B71" s="40">
        <f t="shared" si="24"/>
        <v>-2.7890219412409212</v>
      </c>
      <c r="C71" s="44">
        <f t="shared" si="24"/>
        <v>1.1273109875239884</v>
      </c>
      <c r="D71" s="40">
        <f t="shared" si="24"/>
        <v>-0.48476035849637222</v>
      </c>
      <c r="E71" s="40">
        <f t="shared" si="24"/>
        <v>-0.81096329717540439</v>
      </c>
      <c r="F71" s="44">
        <f t="shared" si="18"/>
        <v>-0.7023479651384279</v>
      </c>
      <c r="H71" s="40">
        <f t="shared" si="25"/>
        <v>8.3473389355742356</v>
      </c>
      <c r="I71" s="40">
        <f t="shared" si="25"/>
        <v>7.7554350993763661</v>
      </c>
      <c r="J71" s="40">
        <f t="shared" si="25"/>
        <v>8.1652962771928621</v>
      </c>
      <c r="K71" s="40">
        <f t="shared" si="25"/>
        <v>7.72806712997017</v>
      </c>
      <c r="L71" s="40">
        <f t="shared" si="25"/>
        <v>6.7334112019578365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-3.1368534014149185</v>
      </c>
      <c r="C72" s="44">
        <f t="shared" si="27"/>
        <v>17.794811320754022</v>
      </c>
      <c r="D72" s="40">
        <f t="shared" si="27"/>
        <v>-1.8026319596431417E-2</v>
      </c>
      <c r="E72" s="40">
        <f t="shared" si="27"/>
        <v>0.99621666004559017</v>
      </c>
      <c r="F72" s="44">
        <f t="shared" si="18"/>
        <v>0.65699759703763405</v>
      </c>
      <c r="H72" s="40">
        <f t="shared" ref="H72:L72" si="28">(B29/B$25)*100</f>
        <v>5.3966386554621852</v>
      </c>
      <c r="I72" s="40">
        <f t="shared" si="28"/>
        <v>4.9425890307163307</v>
      </c>
      <c r="J72" s="40">
        <f t="shared" si="28"/>
        <v>6.0614703115992317</v>
      </c>
      <c r="K72" s="40">
        <f t="shared" si="28"/>
        <v>5.8726954966193778</v>
      </c>
      <c r="L72" s="40">
        <f t="shared" si="28"/>
        <v>6.1293731575727195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2.6823726429114236</v>
      </c>
      <c r="C73" s="44">
        <f t="shared" si="29"/>
        <v>-6.7862447160969115</v>
      </c>
      <c r="D73" s="40">
        <f t="shared" si="29"/>
        <v>0.92736331573197717</v>
      </c>
      <c r="E73" s="40">
        <f t="shared" si="29"/>
        <v>0.6741354514433473</v>
      </c>
      <c r="F73" s="44">
        <f t="shared" si="18"/>
        <v>0.75847406609232948</v>
      </c>
      <c r="H73" s="40">
        <f t="shared" ref="H73:L73" si="30">(B30/B$25)*100</f>
        <v>22.054901960784328</v>
      </c>
      <c r="I73" s="40">
        <f t="shared" si="30"/>
        <v>25.508538788832496</v>
      </c>
      <c r="J73" s="40">
        <f t="shared" si="30"/>
        <v>24.754998634667384</v>
      </c>
      <c r="K73" s="40">
        <f t="shared" si="30"/>
        <v>25.139608918494304</v>
      </c>
      <c r="L73" s="40">
        <f t="shared" si="30"/>
        <v>25.41353801657489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1.8468392297549485</v>
      </c>
      <c r="C74" s="44">
        <f t="shared" si="31"/>
        <v>-10.443966360258273</v>
      </c>
      <c r="D74" s="40">
        <f t="shared" si="31"/>
        <v>0.84601348544801613</v>
      </c>
      <c r="E74" s="40">
        <f t="shared" si="31"/>
        <v>0.77515809011001746</v>
      </c>
      <c r="F74" s="44">
        <f t="shared" si="18"/>
        <v>0.79877102197312144</v>
      </c>
      <c r="H74" s="40">
        <f>(B31/B$25)*100</f>
        <v>26.622408963585382</v>
      </c>
      <c r="I74" s="40">
        <f t="shared" ref="I74:L74" si="32">(C31/C$25)*100</f>
        <v>29.801247304307289</v>
      </c>
      <c r="J74" s="40">
        <f t="shared" si="32"/>
        <v>27.786037197730494</v>
      </c>
      <c r="K74" s="40">
        <f t="shared" si="32"/>
        <v>28.104202096046155</v>
      </c>
      <c r="L74" s="40">
        <f t="shared" si="32"/>
        <v>28.696812948439849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-1.9372191094164548</v>
      </c>
      <c r="C75" s="44">
        <f t="shared" si="33"/>
        <v>-0.89119521687625047</v>
      </c>
      <c r="D75" s="40">
        <f t="shared" si="33"/>
        <v>1.2229224818039564</v>
      </c>
      <c r="E75" s="40">
        <f t="shared" si="33"/>
        <v>0.74468033746817319</v>
      </c>
      <c r="F75" s="44">
        <f t="shared" si="18"/>
        <v>0.90384279879944796</v>
      </c>
      <c r="H75" s="40">
        <f t="shared" ref="H75:L75" si="34">(B32/B$25)*100</f>
        <v>10.740616246498623</v>
      </c>
      <c r="I75" s="40">
        <f t="shared" si="34"/>
        <v>10.333391618581324</v>
      </c>
      <c r="J75" s="40">
        <f t="shared" si="34"/>
        <v>10.662338056373063</v>
      </c>
      <c r="K75" s="40">
        <f t="shared" si="34"/>
        <v>10.987471975238169</v>
      </c>
      <c r="L75" s="40">
        <f t="shared" si="34"/>
        <v>11.185271705879069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-1.8456930318469289</v>
      </c>
      <c r="C76" s="44">
        <f t="shared" si="35"/>
        <v>-4.5940617719101855</v>
      </c>
      <c r="D76" s="40">
        <f t="shared" si="35"/>
        <v>-1.1941158719260714</v>
      </c>
      <c r="E76" s="40">
        <f t="shared" si="35"/>
        <v>-0.14119564163413978</v>
      </c>
      <c r="F76" s="44">
        <f t="shared" si="18"/>
        <v>-0.49340989401992497</v>
      </c>
      <c r="H76" s="40">
        <f t="shared" ref="H76:L76" si="36">(B33/B$25)*100</f>
        <v>10.10308123249299</v>
      </c>
      <c r="I76" s="40">
        <f t="shared" si="36"/>
        <v>9.7563676633444363</v>
      </c>
      <c r="J76" s="40">
        <f t="shared" si="36"/>
        <v>9.6908279984222858</v>
      </c>
      <c r="K76" s="40">
        <f t="shared" si="36"/>
        <v>8.8496460494647984</v>
      </c>
      <c r="L76" s="40">
        <f t="shared" si="36"/>
        <v>8.2473997441459534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-0.17932235434533483</v>
      </c>
      <c r="C78" s="44">
        <f t="shared" ref="C78:C83" si="38">IF(AND(D$5-C$5 &lt;&gt; 0,C35&lt;&gt;0,D35&lt;&gt;0),(EXP(LN(D35/C35)/(D$5-C$5))-1)*100,0)</f>
        <v>-0.53371602749241465</v>
      </c>
      <c r="D78" s="44">
        <f t="shared" si="37"/>
        <v>0.54795087692387501</v>
      </c>
      <c r="E78" s="44">
        <f t="shared" si="37"/>
        <v>0.10634963637932149</v>
      </c>
      <c r="F78" s="44">
        <f t="shared" si="18"/>
        <v>0.25333412937491584</v>
      </c>
      <c r="H78" s="44">
        <f>(B35/B$40)*100</f>
        <v>28.30596521168145</v>
      </c>
      <c r="I78" s="44">
        <f>(C35/C$40)*100</f>
        <v>27.833365244317093</v>
      </c>
      <c r="J78" s="44">
        <f>(D35/D$40)*100</f>
        <v>28.181980092881929</v>
      </c>
      <c r="K78" s="44">
        <f>(E35/E$40)*100</f>
        <v>28.344251728197751</v>
      </c>
      <c r="L78" s="44">
        <f>(F35/F$40)*100</f>
        <v>27.803986657942175</v>
      </c>
    </row>
    <row r="79" spans="1:12" x14ac:dyDescent="0.2">
      <c r="A79" t="str">
        <f>A36</f>
        <v>Public admin. and defence</v>
      </c>
      <c r="B79" s="40">
        <f t="shared" si="37"/>
        <v>-0.63004542910526373</v>
      </c>
      <c r="C79" s="44">
        <f t="shared" si="38"/>
        <v>2.3714748347050341</v>
      </c>
      <c r="D79" s="40">
        <f t="shared" si="37"/>
        <v>1.0563021316221999</v>
      </c>
      <c r="E79" s="40">
        <f t="shared" si="37"/>
        <v>-0.17267119899541106</v>
      </c>
      <c r="F79" s="44">
        <f t="shared" si="18"/>
        <v>0.23531688440783238</v>
      </c>
      <c r="H79" s="40">
        <f>(B36/B$35)*100</f>
        <v>17.90054402863802</v>
      </c>
      <c r="I79" s="40">
        <f t="shared" ref="I79:L81" si="39">(C36/C$35)*100</f>
        <v>17.579419909979922</v>
      </c>
      <c r="J79" s="40">
        <f t="shared" si="39"/>
        <v>18.092876008322975</v>
      </c>
      <c r="K79" s="40">
        <f t="shared" si="39"/>
        <v>18.554894851341519</v>
      </c>
      <c r="L79" s="40">
        <f t="shared" si="39"/>
        <v>18.044163313568749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-1.5990311631059129</v>
      </c>
      <c r="C80" s="44">
        <f t="shared" si="38"/>
        <v>-1.8147004536749445</v>
      </c>
      <c r="D80" s="40">
        <f t="shared" si="40"/>
        <v>-1.230120413294733E-2</v>
      </c>
      <c r="E80" s="40">
        <f t="shared" si="40"/>
        <v>0.20966945531515346</v>
      </c>
      <c r="F80" s="44">
        <f t="shared" si="18"/>
        <v>0.13562453718953815</v>
      </c>
      <c r="H80" s="40">
        <f>(B37/B$35)*100</f>
        <v>36.405171804714932</v>
      </c>
      <c r="I80" s="40">
        <f t="shared" si="39"/>
        <v>34.377835366395978</v>
      </c>
      <c r="J80" s="40">
        <f t="shared" si="39"/>
        <v>33.935097687340907</v>
      </c>
      <c r="K80" s="40">
        <f t="shared" si="39"/>
        <v>33.000145032632325</v>
      </c>
      <c r="L80" s="40">
        <f t="shared" si="39"/>
        <v>33.342325949821181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1.0792467867505984</v>
      </c>
      <c r="C81" s="44">
        <f t="shared" si="38"/>
        <v>-0.68012936035777294</v>
      </c>
      <c r="D81" s="40">
        <f t="shared" si="40"/>
        <v>0.74542474515832957</v>
      </c>
      <c r="E81" s="40">
        <f t="shared" si="40"/>
        <v>0.14112441627758265</v>
      </c>
      <c r="F81" s="44">
        <f t="shared" si="18"/>
        <v>0.34215402966066844</v>
      </c>
      <c r="H81" s="40">
        <f>(B38/B$35)*100</f>
        <v>45.694284166647051</v>
      </c>
      <c r="I81" s="40">
        <f t="shared" si="39"/>
        <v>48.042744723624089</v>
      </c>
      <c r="J81" s="40">
        <f t="shared" si="39"/>
        <v>47.972026304336104</v>
      </c>
      <c r="K81" s="40">
        <f t="shared" si="39"/>
        <v>48.444960116026159</v>
      </c>
      <c r="L81" s="40">
        <f t="shared" si="39"/>
        <v>48.613510736610081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0.24173532075488779</v>
      </c>
      <c r="C83" s="206">
        <f t="shared" si="38"/>
        <v>-1.7641272125865748</v>
      </c>
      <c r="D83" s="43">
        <f>IF(AND(E$5-D$5 &lt;&gt; 0,D40&lt;&gt;0,E40&lt;&gt;0),(EXP(LN(E40/D40)/(E$5-D$5))-1)*100,0)</f>
        <v>0.43255835612017179</v>
      </c>
      <c r="E83" s="43">
        <f>IF(AND(F$5-E$5 &lt;&gt; 0,E40&lt;&gt;0,F40&lt;&gt;0),(EXP(LN(F40/E40)/(F$5-E$5))-1)*100,0)</f>
        <v>0.29918813548199807</v>
      </c>
      <c r="F83" s="206">
        <f t="shared" si="18"/>
        <v>0.34362518517634388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4.8380021152874653</v>
      </c>
      <c r="C89" s="44">
        <f>IF(AND(F$5-D$5 &lt;&gt; 0,D7&lt;&gt;0,F7&lt;&gt;0),(EXP(LN(F7/D7)/(F$5-D$5))-1)*100,0)</f>
        <v>0.43486907076044634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-1.9992059597743084</v>
      </c>
      <c r="C90" s="44">
        <f t="shared" ref="C90:C122" si="43">IF(AND(F$5-D$5 &lt;&gt; 0,D8&lt;&gt;0,F8&lt;&gt;0),(EXP(LN(F8/D8)/(F$5-D$5))-1)*100,0)</f>
        <v>0.39186532904229576</v>
      </c>
    </row>
    <row r="91" spans="1:12" x14ac:dyDescent="0.2">
      <c r="A91" s="30" t="str">
        <f t="shared" si="41"/>
        <v>Mining and quarrying</v>
      </c>
      <c r="B91" s="44">
        <f t="shared" si="42"/>
        <v>3.4739510379093064</v>
      </c>
      <c r="C91" s="44">
        <f t="shared" si="43"/>
        <v>-1.4853067170581991</v>
      </c>
    </row>
    <row r="92" spans="1:12" x14ac:dyDescent="0.2">
      <c r="A92" s="30" t="str">
        <f t="shared" si="41"/>
        <v>Electricity and gas</v>
      </c>
      <c r="B92" s="44">
        <f t="shared" si="42"/>
        <v>25.355649834162787</v>
      </c>
      <c r="C92" s="44">
        <f t="shared" si="43"/>
        <v>-0.13777794148682743</v>
      </c>
    </row>
    <row r="93" spans="1:12" x14ac:dyDescent="0.2">
      <c r="A93" s="30" t="str">
        <f t="shared" si="41"/>
        <v>Water and sewerage</v>
      </c>
      <c r="B93" s="44">
        <f t="shared" si="42"/>
        <v>0.40137134967717092</v>
      </c>
      <c r="C93" s="44">
        <f t="shared" si="43"/>
        <v>1.391438537768197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0.92017746706991588</v>
      </c>
      <c r="C95" s="44">
        <f t="shared" si="43"/>
        <v>-1.345714122717967</v>
      </c>
    </row>
    <row r="96" spans="1:12" x14ac:dyDescent="0.2">
      <c r="A96" s="30" t="str">
        <f t="shared" si="41"/>
        <v>Food drink and tobacco</v>
      </c>
      <c r="B96" s="44">
        <f t="shared" si="42"/>
        <v>2.741240949529522</v>
      </c>
      <c r="C96" s="44">
        <f t="shared" si="43"/>
        <v>1.6324012842273028</v>
      </c>
    </row>
    <row r="97" spans="1:3" x14ac:dyDescent="0.2">
      <c r="A97" s="30" t="str">
        <f t="shared" si="41"/>
        <v>Engineering</v>
      </c>
      <c r="B97" s="44">
        <f t="shared" si="42"/>
        <v>1.5907500589953161</v>
      </c>
      <c r="C97" s="44">
        <f t="shared" si="43"/>
        <v>-1.7604525597683551</v>
      </c>
    </row>
    <row r="98" spans="1:3" x14ac:dyDescent="0.2">
      <c r="A98" s="30" t="str">
        <f t="shared" si="41"/>
        <v>Rest of manufacturing</v>
      </c>
      <c r="B98" s="44">
        <f t="shared" si="42"/>
        <v>0.61227957101936958</v>
      </c>
      <c r="C98" s="44">
        <f t="shared" si="43"/>
        <v>-1.4187785680391474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1.7318414337435861</v>
      </c>
      <c r="C100" s="44">
        <f t="shared" si="43"/>
        <v>0.95628424210913998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0.36971698139365294</v>
      </c>
      <c r="C102" s="44">
        <f t="shared" si="43"/>
        <v>0.45121283002429458</v>
      </c>
    </row>
    <row r="103" spans="1:3" x14ac:dyDescent="0.2">
      <c r="A103" s="30" t="str">
        <f t="shared" si="41"/>
        <v>Wholesale and retail trade</v>
      </c>
      <c r="B103" s="44">
        <f t="shared" si="42"/>
        <v>0.98557759346391549</v>
      </c>
      <c r="C103" s="44">
        <f t="shared" si="43"/>
        <v>0.14529413069765962</v>
      </c>
    </row>
    <row r="104" spans="1:3" x14ac:dyDescent="0.2">
      <c r="A104" s="30" t="str">
        <f t="shared" si="41"/>
        <v>Transport and storage</v>
      </c>
      <c r="B104" s="44">
        <f t="shared" si="42"/>
        <v>-1.0241869115031221</v>
      </c>
      <c r="C104" s="44">
        <f t="shared" si="43"/>
        <v>0.1163509839611665</v>
      </c>
    </row>
    <row r="105" spans="1:3" x14ac:dyDescent="0.2">
      <c r="A105" s="30" t="str">
        <f t="shared" si="41"/>
        <v>Accommodation and food</v>
      </c>
      <c r="B105" s="44">
        <f t="shared" si="42"/>
        <v>9.8066430693521944E-2</v>
      </c>
      <c r="C105" s="44">
        <f t="shared" si="43"/>
        <v>1.2248954949231949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-1.5850305360972317</v>
      </c>
      <c r="C107" s="44">
        <f t="shared" si="43"/>
        <v>0.58227014701650592</v>
      </c>
    </row>
    <row r="108" spans="1:3" x14ac:dyDescent="0.2">
      <c r="A108" s="30" t="str">
        <f t="shared" si="41"/>
        <v>Media</v>
      </c>
      <c r="B108" s="44">
        <f t="shared" si="42"/>
        <v>-11.206080998995184</v>
      </c>
      <c r="C108" s="44">
        <f t="shared" si="43"/>
        <v>-0.51634574653125487</v>
      </c>
    </row>
    <row r="109" spans="1:3" x14ac:dyDescent="0.2">
      <c r="A109" s="30" t="str">
        <f t="shared" si="41"/>
        <v>Information technology</v>
      </c>
      <c r="B109" s="44">
        <f t="shared" si="42"/>
        <v>-5.3360930563791431</v>
      </c>
      <c r="C109" s="44">
        <f t="shared" si="43"/>
        <v>1.2401773743372591</v>
      </c>
    </row>
    <row r="110" spans="1:3" x14ac:dyDescent="0.2">
      <c r="A110" s="30" t="str">
        <f t="shared" si="41"/>
        <v>Finance and insurance</v>
      </c>
      <c r="B110" s="44">
        <f t="shared" si="42"/>
        <v>-2.0180807652771082</v>
      </c>
      <c r="C110" s="44">
        <f t="shared" si="43"/>
        <v>-0.7023479651384279</v>
      </c>
    </row>
    <row r="111" spans="1:3" x14ac:dyDescent="0.2">
      <c r="A111" s="30" t="str">
        <f t="shared" si="41"/>
        <v>Real estate</v>
      </c>
      <c r="B111" s="44">
        <f t="shared" si="42"/>
        <v>0.72843595611877809</v>
      </c>
      <c r="C111" s="44">
        <f t="shared" si="43"/>
        <v>0.65699759703763405</v>
      </c>
    </row>
    <row r="112" spans="1:3" x14ac:dyDescent="0.2">
      <c r="A112" s="30" t="str">
        <f t="shared" si="41"/>
        <v>Professional services</v>
      </c>
      <c r="B112" s="44">
        <f t="shared" si="42"/>
        <v>0.71466606195540461</v>
      </c>
      <c r="C112" s="44">
        <f t="shared" si="43"/>
        <v>0.75847406609232948</v>
      </c>
    </row>
    <row r="113" spans="1:3" x14ac:dyDescent="0.2">
      <c r="A113" s="30" t="str">
        <f t="shared" si="41"/>
        <v>Support services</v>
      </c>
      <c r="B113" s="44">
        <f t="shared" si="42"/>
        <v>-0.73937292874673988</v>
      </c>
      <c r="C113" s="44">
        <f t="shared" si="43"/>
        <v>0.79877102197312144</v>
      </c>
    </row>
    <row r="114" spans="1:3" x14ac:dyDescent="0.2">
      <c r="A114" s="30" t="str">
        <f t="shared" si="41"/>
        <v>Arts and entertainment</v>
      </c>
      <c r="B114" s="44">
        <f t="shared" si="42"/>
        <v>-1.7289012851962826</v>
      </c>
      <c r="C114" s="44">
        <f t="shared" si="43"/>
        <v>0.90384279879944796</v>
      </c>
    </row>
    <row r="115" spans="1:3" x14ac:dyDescent="0.2">
      <c r="A115" s="30" t="str">
        <f t="shared" si="41"/>
        <v>Other services</v>
      </c>
      <c r="B115" s="44">
        <f t="shared" si="42"/>
        <v>-2.4016287353185173</v>
      </c>
      <c r="C115" s="44">
        <f t="shared" si="43"/>
        <v>-0.49340989401992497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-0.2503019603253831</v>
      </c>
      <c r="C117" s="44">
        <f t="shared" si="43"/>
        <v>0.25333412937491584</v>
      </c>
    </row>
    <row r="118" spans="1:3" x14ac:dyDescent="0.2">
      <c r="A118" s="30" t="str">
        <f t="shared" si="41"/>
        <v>Public admin. and defence</v>
      </c>
      <c r="B118" s="44">
        <f t="shared" si="42"/>
        <v>-3.6865641379313363E-2</v>
      </c>
      <c r="C118" s="44">
        <f t="shared" si="43"/>
        <v>0.23531688440783238</v>
      </c>
    </row>
    <row r="119" spans="1:3" x14ac:dyDescent="0.2">
      <c r="A119" s="30" t="str">
        <f t="shared" si="41"/>
        <v>Education</v>
      </c>
      <c r="B119" s="44">
        <f t="shared" si="42"/>
        <v>-1.6422028862971838</v>
      </c>
      <c r="C119" s="44">
        <f t="shared" si="43"/>
        <v>0.13562453718953815</v>
      </c>
    </row>
    <row r="120" spans="1:3" x14ac:dyDescent="0.2">
      <c r="A120" s="30" t="str">
        <f t="shared" si="41"/>
        <v>Health and social work</v>
      </c>
      <c r="B120" s="44">
        <f t="shared" si="42"/>
        <v>0.72489577268808336</v>
      </c>
      <c r="C120" s="44">
        <f t="shared" si="43"/>
        <v>0.34215402966066844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-0.16268731174400308</v>
      </c>
      <c r="C122" s="206">
        <f t="shared" si="43"/>
        <v>0.34362518517634388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Solent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201.933174410833</v>
      </c>
      <c r="C9" s="299" t="str">
        <f>CONCATENATE("(",ROUND((B9/$H11)*100,1),")")</f>
        <v>(33.9)</v>
      </c>
      <c r="D9" s="249">
        <f>SUM(D30,D51,D72,D93,D114,D135,D156,D177,D198,D219,D240,D261,D282,D303,D324,D345,D366,D387,D408,D429,D450,D471)</f>
        <v>52.899698011818238</v>
      </c>
      <c r="E9" s="299" t="str">
        <f>CONCATENATE("(",ROUND((D9/$H11)*100,1),")")</f>
        <v>(8.9)</v>
      </c>
      <c r="F9" s="249">
        <f>SUM(F30,F51,F72,F93,F114,F135,F156,F177,F198,F219,F240,F261,F282,F303,F324,F345,F366,F387,F408,F429,F450,F471)</f>
        <v>43.58642678275185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298.41929920540315</v>
      </c>
      <c r="I9" s="299" t="str">
        <f>CONCATENATE("(",ROUND((H9/$H11)*100,1),")")</f>
        <v>(50.1)</v>
      </c>
      <c r="K9" s="249">
        <f>B14-B9</f>
        <v>2.8705647211217524</v>
      </c>
      <c r="L9" s="249">
        <f>D14-D9</f>
        <v>1.8388216229429872</v>
      </c>
      <c r="M9" s="249">
        <f>F14-F9</f>
        <v>1.7652627964859917</v>
      </c>
      <c r="N9" s="249">
        <f>SUM(K9:M9)</f>
        <v>6.4746491405507314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136.44690032361967</v>
      </c>
      <c r="C10" s="299" t="str">
        <f>CONCATENATE("(",ROUND((B10/$H11)*100,1),")")</f>
        <v>(22.9)</v>
      </c>
      <c r="D10" s="249">
        <f t="shared" ref="D10" si="1">SUM(D31,D52,D73,D94,D115,D136,D157,D178,D199,D220,D241,D262,D283,D304,D325,D346,D367,D388,D409,D430,D451,D472)</f>
        <v>127.37262953774704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32.925170933230412</v>
      </c>
      <c r="G10" s="299" t="str">
        <f>CONCATENATE("(",ROUND((F10/$H11)*100,1),")")</f>
        <v>(5.5)</v>
      </c>
      <c r="H10" s="249">
        <f t="shared" ref="H10" si="3">SUM(H31,H52,H73,H94,H115,H136,H157,H178,H199,H220,H241,H262,H283,H304,H325,H346,H367,H388,H409,H430,H451,H472)</f>
        <v>296.74470079459718</v>
      </c>
      <c r="I10" s="299" t="str">
        <f>CONCATENATE("(",ROUND((H10/$H11)*100,1),")")</f>
        <v>(49.9)</v>
      </c>
      <c r="K10" s="249">
        <f t="shared" ref="K10:K11" si="4">B15-B10</f>
        <v>5.1879324127753819</v>
      </c>
      <c r="L10" s="249">
        <f t="shared" ref="L10:L11" si="5">D15-D10</f>
        <v>0.45140677361098369</v>
      </c>
      <c r="M10" s="249">
        <f t="shared" ref="M10:M11" si="6">F15-F10</f>
        <v>0.87001167306258509</v>
      </c>
      <c r="N10" s="249">
        <f t="shared" ref="N10:N11" si="7">SUM(K10:M10)</f>
        <v>6.5093508594489506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338.38007473445276</v>
      </c>
      <c r="C11" s="299" t="str">
        <f>CONCATENATE("(",ROUND((B11/$H11)*100,1),")")</f>
        <v>(56.9)</v>
      </c>
      <c r="D11" s="249">
        <f t="shared" ref="D11" si="8">SUM(D32,D53,D74,D95,D116,D137,D158,D179,D200,D221,D242,D263,D284,D305,D326,D347,D368,D389,D410,D431,D452,D473)</f>
        <v>180.27232754956526</v>
      </c>
      <c r="E11" s="299" t="str">
        <f>CONCATENATE("(",ROUND((D11/$H11)*100,1),")")</f>
        <v>(30.3)</v>
      </c>
      <c r="F11" s="249">
        <f t="shared" ref="F11" si="9">SUM(F32,F53,F74,F95,F116,F137,F158,F179,F200,F221,F242,F263,F284,F305,F326,F347,F368,F389,F410,F431,F452,F473)</f>
        <v>76.511597715982262</v>
      </c>
      <c r="G11" s="299" t="str">
        <f>CONCATENATE("(",ROUND((F11/$H11)*100,1),")")</f>
        <v>(12.9)</v>
      </c>
      <c r="H11" s="249">
        <f t="shared" ref="H11" si="10">SUM(H32,H53,H74,H95,H116,H137,H158,H179,H200,H221,H242,H263,H284,H305,H326,H347,H368,H389,H410,H431,H452,H473)</f>
        <v>595.16400000000033</v>
      </c>
      <c r="I11" s="299" t="str">
        <f>CONCATENATE("(",ROUND((H11/$H11)*100,1),")")</f>
        <v>(100)</v>
      </c>
      <c r="K11" s="249">
        <f t="shared" si="4"/>
        <v>8.058497133897049</v>
      </c>
      <c r="L11" s="249">
        <f t="shared" si="5"/>
        <v>2.2902283965539709</v>
      </c>
      <c r="M11" s="249">
        <f t="shared" si="6"/>
        <v>2.6352744695485626</v>
      </c>
      <c r="N11" s="249">
        <f t="shared" si="7"/>
        <v>12.983999999999583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204.80373913195476</v>
      </c>
      <c r="C14" s="299" t="str">
        <f>CONCATENATE("(",ROUND((B14/$H16)*100,1),")")</f>
        <v>(33.7)</v>
      </c>
      <c r="D14" s="249">
        <f t="shared" ref="D14" si="11">SUM(D35,D56,D77,D98,D119,D140,D161,D182,D203,D224,D245,D266,D287,D308,D329,D350,D371,D392,D413,D434,D455,D476)</f>
        <v>54.738519634761225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45.351689579237842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304.89394834595385</v>
      </c>
      <c r="I14" s="299" t="str">
        <f>CONCATENATE("(",ROUND((H14/$H16)*100,1),")")</f>
        <v>(50.1)</v>
      </c>
      <c r="K14" s="249">
        <f>B19-B14</f>
        <v>2.096991402566232</v>
      </c>
      <c r="L14" s="249">
        <f>D19-D14</f>
        <v>3.7049353313718427</v>
      </c>
      <c r="M14" s="249">
        <f>F19-F14</f>
        <v>2.9033294247181374</v>
      </c>
      <c r="N14" s="249">
        <f>SUM(K14:M14)</f>
        <v>8.7052561586562121</v>
      </c>
    </row>
    <row r="15" spans="1:17" x14ac:dyDescent="0.2">
      <c r="A15" s="282" t="s">
        <v>365</v>
      </c>
      <c r="B15" s="249">
        <f t="shared" si="0"/>
        <v>141.63483273639505</v>
      </c>
      <c r="C15" s="299" t="str">
        <f>CONCATENATE("(",ROUND((B15/$H16)*100,1),")")</f>
        <v>(23.3)</v>
      </c>
      <c r="D15" s="249">
        <f t="shared" ref="D15" si="14">SUM(D36,D57,D78,D99,D120,D141,D162,D183,D204,D225,D246,D267,D288,D309,D330,D351,D372,D393,D414,D435,D456,D477)</f>
        <v>127.82403631135803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33.795182606292997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303.25405165404601</v>
      </c>
      <c r="I15" s="299" t="str">
        <f>CONCATENATE("(",ROUND((H15/$H16)*100,1),")")</f>
        <v>(49.9)</v>
      </c>
      <c r="K15" s="249">
        <f t="shared" ref="K15:K16" si="17">B20-B15</f>
        <v>8.2159131176360916</v>
      </c>
      <c r="L15" s="249">
        <f t="shared" ref="L15:L16" si="18">D20-D15</f>
        <v>-0.43842652468728716</v>
      </c>
      <c r="M15" s="249">
        <f t="shared" ref="M15:M16" si="19">F20-F15</f>
        <v>1.9592572483951045</v>
      </c>
      <c r="N15" s="249">
        <f t="shared" ref="N15:N16" si="20">SUM(K15:M15)</f>
        <v>9.7367438413439089</v>
      </c>
    </row>
    <row r="16" spans="1:17" x14ac:dyDescent="0.2">
      <c r="A16" s="282" t="s">
        <v>363</v>
      </c>
      <c r="B16" s="249">
        <f t="shared" si="0"/>
        <v>346.43857186834981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182.56255594611923</v>
      </c>
      <c r="E16" s="299" t="str">
        <f>CONCATENATE("(",ROUND((D16/$H16)*100,1),")")</f>
        <v>(30)</v>
      </c>
      <c r="F16" s="249">
        <f t="shared" ref="F16" si="22">SUM(F37,F58,F79,F100,F121,F142,F163,F184,F205,F226,F247,F268,F289,F310,F331,F352,F373,F394,F415,F436,F457,F478)</f>
        <v>79.146872185530825</v>
      </c>
      <c r="G16" s="299" t="str">
        <f>CONCATENATE("(",ROUND((F16/$H16)*100,1),")")</f>
        <v>(13)</v>
      </c>
      <c r="H16" s="249">
        <f t="shared" ref="H16" si="23">SUM(H37,H58,H79,H100,H121,H142,H163,H184,H205,H226,H247,H268,H289,H310,H331,H352,H373,H394,H415,H436,H457,H478)</f>
        <v>608.14799999999991</v>
      </c>
      <c r="I16" s="299" t="str">
        <f>CONCATENATE("(",ROUND((H16/$H16)*100,1),")")</f>
        <v>(100)</v>
      </c>
      <c r="K16" s="249">
        <f t="shared" si="17"/>
        <v>10.312904520202267</v>
      </c>
      <c r="L16" s="249">
        <f t="shared" si="18"/>
        <v>3.266508806684584</v>
      </c>
      <c r="M16" s="249">
        <f t="shared" si="19"/>
        <v>4.8625866731132419</v>
      </c>
      <c r="N16" s="249">
        <f t="shared" si="20"/>
        <v>18.442000000000093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206.90073053452099</v>
      </c>
      <c r="C19" s="299" t="str">
        <f>CONCATENATE("(",ROUND((B19/$H21)*100,1),")")</f>
        <v>(33)</v>
      </c>
      <c r="D19" s="249">
        <f t="shared" ref="D19" si="24">SUM(D40,D61,D82,D103,D124,D145,D166,D187,D208,D229,D250,D271,D292,D313,D334,D355,D376,D397,D418,D439,D460,D481)</f>
        <v>58.443454966133068</v>
      </c>
      <c r="E19" s="299" t="str">
        <f>CONCATENATE("(",ROUND((D19/$H21)*100,1),")")</f>
        <v>(9.3)</v>
      </c>
      <c r="F19" s="249">
        <f t="shared" ref="F19" si="25">SUM(F40,F61,F82,F103,F124,F145,F166,F187,F208,F229,F250,F271,F292,F313,F334,F355,F376,F397,F418,F439,F460,F481)</f>
        <v>48.255019003955979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313.59920450460999</v>
      </c>
      <c r="I19" s="299" t="str">
        <f>CONCATENATE("(",ROUND((H19/$H21)*100,1),")")</f>
        <v>(50)</v>
      </c>
      <c r="K19" s="249">
        <f>B19-B9</f>
        <v>4.9675561236879844</v>
      </c>
      <c r="L19" s="249">
        <f>D19-D9</f>
        <v>5.54375695431483</v>
      </c>
      <c r="M19" s="249">
        <f>F19-F9</f>
        <v>4.6685922212041291</v>
      </c>
      <c r="N19" s="249">
        <f>SUM(K19:M19)</f>
        <v>15.179905299206943</v>
      </c>
    </row>
    <row r="20" spans="1:14" x14ac:dyDescent="0.2">
      <c r="A20" s="282" t="s">
        <v>365</v>
      </c>
      <c r="B20" s="249">
        <f t="shared" si="0"/>
        <v>149.85074585403115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127.38560978667074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35.754439854688101</v>
      </c>
      <c r="G20" s="299" t="str">
        <f>CONCATENATE("(",ROUND((F20/$H21)*100,1),")")</f>
        <v>(5.7)</v>
      </c>
      <c r="H20" s="249">
        <f t="shared" ref="H20" si="29">SUM(H41,H62,H83,H104,H125,H146,H167,H188,H209,H230,H251,H272,H293,H314,H335,H356,H377,H398,H419,H440,H461,H482)</f>
        <v>312.99079549539005</v>
      </c>
      <c r="I20" s="299" t="str">
        <f>CONCATENATE("(",ROUND((H20/$H21)*100,1),")")</f>
        <v>(50)</v>
      </c>
      <c r="K20" s="249">
        <f t="shared" ref="K20:K21" si="30">B20-B10</f>
        <v>13.403845530411473</v>
      </c>
      <c r="L20" s="249">
        <f t="shared" ref="L20:L21" si="31">D20-D10</f>
        <v>1.2980248923696536E-2</v>
      </c>
      <c r="M20" s="249">
        <f t="shared" ref="M20:M21" si="32">F20-F10</f>
        <v>2.8292689214576896</v>
      </c>
      <c r="N20" s="249">
        <f t="shared" ref="N20:N21" si="33">SUM(K20:M20)</f>
        <v>16.24609470079286</v>
      </c>
    </row>
    <row r="21" spans="1:14" x14ac:dyDescent="0.2">
      <c r="A21" s="282" t="s">
        <v>363</v>
      </c>
      <c r="B21" s="249">
        <f t="shared" si="0"/>
        <v>356.75147638855208</v>
      </c>
      <c r="C21" s="299" t="str">
        <f>CONCATENATE("(",ROUND((B21/$H21)*100,1),")")</f>
        <v>(56.9)</v>
      </c>
      <c r="D21" s="249">
        <f t="shared" ref="D21" si="34">SUM(D42,D63,D84,D105,D126,D147,D168,D189,D210,D231,D252,D273,D294,D315,D336,D357,D378,D399,D420,D441,D462,D483)</f>
        <v>185.82906475280382</v>
      </c>
      <c r="E21" s="299" t="str">
        <f>CONCATENATE("(",ROUND((D21/$H21)*100,1),")")</f>
        <v>(29.7)</v>
      </c>
      <c r="F21" s="249">
        <f>SUM(F42,F63,F84,F105,F126,F147,F168,F189,F210,F231,F252,F273,F294,F315,F336,F357,F378,F399,F420,F441,F462,F483)</f>
        <v>84.009458858644066</v>
      </c>
      <c r="G21" s="299" t="str">
        <f>CONCATENATE("(",ROUND((F21/$H21)*100,1),")")</f>
        <v>(13.4)</v>
      </c>
      <c r="H21" s="249">
        <f t="shared" ref="H21" si="35">SUM(H42,H63,H84,H105,H126,H147,H168,H189,H210,H231,H252,H273,H294,H315,H336,H357,H378,H399,H420,H441,H462,H483)</f>
        <v>626.59</v>
      </c>
      <c r="I21" s="299" t="str">
        <f>CONCATENATE("(",ROUND((H21/$H21)*100,1),")")</f>
        <v>(100)</v>
      </c>
      <c r="K21" s="249">
        <f t="shared" si="30"/>
        <v>18.371401654099316</v>
      </c>
      <c r="L21" s="249">
        <f t="shared" si="31"/>
        <v>5.5567372032385549</v>
      </c>
      <c r="M21" s="249">
        <f t="shared" si="32"/>
        <v>7.4978611426618045</v>
      </c>
      <c r="N21" s="249">
        <f t="shared" si="33"/>
        <v>31.425999999999675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1.787418696281259</v>
      </c>
      <c r="C30" s="299" t="str">
        <f>CONCATENATE("(",ROUND((B30/$H32)*100,1),")")</f>
        <v>(45.8)</v>
      </c>
      <c r="D30" s="302">
        <f>'Ind T6'!M9</f>
        <v>5.19627507166299E-3</v>
      </c>
      <c r="E30" s="299" t="str">
        <f>CONCATENATE("(",ROUND((D30/$H32)*100,1),")")</f>
        <v>(0.1)</v>
      </c>
      <c r="F30" s="302">
        <f>'Ind T6'!N9</f>
        <v>0.54171167620950489</v>
      </c>
      <c r="G30" s="299" t="str">
        <f>CONCATENATE("(",ROUND((F30/$H32)*100,1),")")</f>
        <v>(13.9)</v>
      </c>
      <c r="H30" s="302">
        <f>SUM(B30,D30,F30)</f>
        <v>2.3343266475624267</v>
      </c>
      <c r="I30" s="299" t="str">
        <f>CONCATENATE("(",ROUND((H30/$H32)*100,1),")")</f>
        <v>(59.8)</v>
      </c>
      <c r="K30" s="302">
        <f>B35-B30</f>
        <v>0.10576585826880502</v>
      </c>
      <c r="L30" s="302">
        <f>D35-D30</f>
        <v>9.3901624182499491E-5</v>
      </c>
      <c r="M30" s="302">
        <f>F35-F30</f>
        <v>-3.211614452586331E-3</v>
      </c>
      <c r="N30" s="302">
        <f>SUM(K30:M30)</f>
        <v>0.1026481454404012</v>
      </c>
    </row>
    <row r="31" spans="1:14" x14ac:dyDescent="0.2">
      <c r="A31" s="282" t="s">
        <v>365</v>
      </c>
      <c r="B31" s="302">
        <f>'Ind T6'!L8</f>
        <v>0.88666439828142019</v>
      </c>
      <c r="C31" s="299" t="str">
        <f>CONCATENATE("(",ROUND((B31/$H32)*100,1),")")</f>
        <v>(22.7)</v>
      </c>
      <c r="D31" s="302">
        <f>'Ind T6'!M8</f>
        <v>0.40790759313001174</v>
      </c>
      <c r="E31" s="299" t="str">
        <f>CONCATENATE("(",ROUND((D31/$H32)*100,1),")")</f>
        <v>(10.4)</v>
      </c>
      <c r="F31" s="302">
        <f>'Ind T6'!N8</f>
        <v>0.27710136102614247</v>
      </c>
      <c r="G31" s="299" t="str">
        <f>CONCATENATE("(",ROUND((F31/$H32)*100,1),")")</f>
        <v>(7.1)</v>
      </c>
      <c r="H31" s="302">
        <f t="shared" ref="H31" si="36">SUM(B31,D31,F31)</f>
        <v>1.5716733524375743</v>
      </c>
      <c r="I31" s="299" t="str">
        <f>CONCATENATE("(",ROUND((H31/$H32)*100,1),")")</f>
        <v>(40.2)</v>
      </c>
      <c r="K31" s="302">
        <f t="shared" ref="K31:K32" si="37">B36-B31</f>
        <v>2.1948402921823207E-2</v>
      </c>
      <c r="L31" s="302">
        <f t="shared" ref="L31:L32" si="38">D36-D31</f>
        <v>-2.6600952826318913E-3</v>
      </c>
      <c r="M31" s="302">
        <f t="shared" ref="M31:M32" si="39">F36-F31</f>
        <v>1.1063546920403899E-2</v>
      </c>
      <c r="N31" s="302">
        <f t="shared" ref="N31:N32" si="40">SUM(K31:M31)</f>
        <v>3.0351854559595215E-2</v>
      </c>
    </row>
    <row r="32" spans="1:14" x14ac:dyDescent="0.2">
      <c r="A32" s="282" t="s">
        <v>363</v>
      </c>
      <c r="B32" s="302">
        <f>SUM(B30:B31)</f>
        <v>2.674083094562679</v>
      </c>
      <c r="C32" s="299" t="str">
        <f>CONCATENATE("(",ROUND((B32/$H32)*100,1),")")</f>
        <v>(68.5)</v>
      </c>
      <c r="D32" s="302">
        <f>SUM(D30:D31)</f>
        <v>0.41310386820167472</v>
      </c>
      <c r="E32" s="299" t="str">
        <f>CONCATENATE("(",ROUND((D32/$H32)*100,1),")")</f>
        <v>(10.6)</v>
      </c>
      <c r="F32" s="302">
        <f>SUM(F30:F31)</f>
        <v>0.81881303723564736</v>
      </c>
      <c r="G32" s="299" t="str">
        <f>CONCATENATE("(",ROUND((F32/$H32)*100,1),")")</f>
        <v>(21)</v>
      </c>
      <c r="H32" s="302">
        <f>SUM(H30:H31)</f>
        <v>3.906000000000001</v>
      </c>
      <c r="I32" s="299" t="str">
        <f>CONCATENATE("(",ROUND((H32/$H32)*100,1),")")</f>
        <v>(100)</v>
      </c>
      <c r="K32" s="302">
        <f t="shared" si="37"/>
        <v>0.12771426119062834</v>
      </c>
      <c r="L32" s="302">
        <f t="shared" si="38"/>
        <v>-2.5661936584494005E-3</v>
      </c>
      <c r="M32" s="302">
        <f t="shared" si="39"/>
        <v>7.8519324678175684E-3</v>
      </c>
      <c r="N32" s="302">
        <f t="shared" si="40"/>
        <v>0.13299999999999651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1.8931845545500641</v>
      </c>
      <c r="C35" s="299" t="str">
        <f>CONCATENATE("(",ROUND((B35/$H37)*100,1),")")</f>
        <v>(46.9)</v>
      </c>
      <c r="D35" s="302">
        <f>'Ind T6'!R9</f>
        <v>5.2901766958454895E-3</v>
      </c>
      <c r="E35" s="299" t="str">
        <f>CONCATENATE("(",ROUND((D35/$H37)*100,1),")")</f>
        <v>(0.1)</v>
      </c>
      <c r="F35" s="302">
        <f>'Ind T6'!S9</f>
        <v>0.53850006175691856</v>
      </c>
      <c r="G35" s="299" t="str">
        <f>CONCATENATE("(",ROUND((F35/$H37)*100,1),")")</f>
        <v>(13.3)</v>
      </c>
      <c r="H35" s="302">
        <f>SUM(B35,D35,F35)</f>
        <v>2.436974793002828</v>
      </c>
      <c r="I35" s="299" t="str">
        <f>CONCATENATE("(",ROUND((H35/$H37)*100,1),")")</f>
        <v>(60.3)</v>
      </c>
      <c r="K35" s="302">
        <f>B40-B35</f>
        <v>0.16158129136498744</v>
      </c>
      <c r="L35" s="302">
        <f>D40-D35</f>
        <v>8.8009319291530719E-5</v>
      </c>
      <c r="M35" s="302">
        <f>F40-F35</f>
        <v>-3.9523914817017114E-2</v>
      </c>
      <c r="N35" s="302">
        <f>SUM(K35:M35)</f>
        <v>0.12214538586726187</v>
      </c>
    </row>
    <row r="36" spans="1:14" x14ac:dyDescent="0.2">
      <c r="A36" s="282" t="s">
        <v>365</v>
      </c>
      <c r="B36" s="302">
        <f>'Ind T6'!Q8</f>
        <v>0.90861280120324339</v>
      </c>
      <c r="C36" s="299" t="str">
        <f>CONCATENATE("(",ROUND((B36/$H37)*100,1),")")</f>
        <v>(22.5)</v>
      </c>
      <c r="D36" s="302">
        <f>'Ind T6'!R8</f>
        <v>0.40524749784737985</v>
      </c>
      <c r="E36" s="299" t="str">
        <f>CONCATENATE("(",ROUND((D36/$H37)*100,1),")")</f>
        <v>(10)</v>
      </c>
      <c r="F36" s="302">
        <f>'Ind T6'!S8</f>
        <v>0.28816490794654637</v>
      </c>
      <c r="G36" s="299" t="str">
        <f>CONCATENATE("(",ROUND((F36/$H37)*100,1),")")</f>
        <v>(7.1)</v>
      </c>
      <c r="H36" s="302">
        <f t="shared" ref="H36" si="41">SUM(B36,D36,F36)</f>
        <v>1.6020252069971694</v>
      </c>
      <c r="I36" s="299" t="str">
        <f>CONCATENATE("(",ROUND((H36/$H37)*100,1),")")</f>
        <v>(39.7)</v>
      </c>
      <c r="K36" s="302">
        <f t="shared" ref="K36:K37" si="42">B41-B36</f>
        <v>2.0103934904147636E-4</v>
      </c>
      <c r="L36" s="302">
        <f t="shared" ref="L36:L37" si="43">D41-D36</f>
        <v>-2.8276496591773392E-2</v>
      </c>
      <c r="M36" s="302">
        <f t="shared" ref="M36:M37" si="44">F41-F36</f>
        <v>8.9300713754702499E-3</v>
      </c>
      <c r="N36" s="302">
        <f t="shared" ref="N36:N37" si="45">SUM(K36:M36)</f>
        <v>-1.9145385867261666E-2</v>
      </c>
    </row>
    <row r="37" spans="1:14" x14ac:dyDescent="0.2">
      <c r="A37" s="282" t="s">
        <v>363</v>
      </c>
      <c r="B37" s="302">
        <f>SUM(B35:B36)</f>
        <v>2.8017973557533074</v>
      </c>
      <c r="C37" s="299" t="str">
        <f>CONCATENATE("(",ROUND((B37/$H37)*100,1),")")</f>
        <v>(69.4)</v>
      </c>
      <c r="D37" s="302">
        <f>SUM(D35:D36)</f>
        <v>0.41053767454322532</v>
      </c>
      <c r="E37" s="299" t="str">
        <f>CONCATENATE("(",ROUND((D37/$H37)*100,1),")")</f>
        <v>(10.2)</v>
      </c>
      <c r="F37" s="302">
        <f>SUM(F35:F36)</f>
        <v>0.82666496970346492</v>
      </c>
      <c r="G37" s="299" t="str">
        <f>CONCATENATE("(",ROUND((F37/$H37)*100,1),")")</f>
        <v>(20.5)</v>
      </c>
      <c r="H37" s="302">
        <f>SUM(H35:H36)</f>
        <v>4.0389999999999979</v>
      </c>
      <c r="I37" s="299" t="str">
        <f>CONCATENATE("(",ROUND((H37/$H37)*100,1),")")</f>
        <v>(100)</v>
      </c>
      <c r="K37" s="302">
        <f t="shared" si="42"/>
        <v>0.16178233071402914</v>
      </c>
      <c r="L37" s="302">
        <f t="shared" si="43"/>
        <v>-2.8188487272481855E-2</v>
      </c>
      <c r="M37" s="302">
        <f t="shared" si="44"/>
        <v>-3.059384344154692E-2</v>
      </c>
      <c r="N37" s="302">
        <f t="shared" si="45"/>
        <v>0.10300000000000037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2.0547658459150515</v>
      </c>
      <c r="C40" s="299" t="str">
        <f>CONCATENATE("(",ROUND((B40/$H42)*100,1),")")</f>
        <v>(49.6)</v>
      </c>
      <c r="D40" s="302">
        <f>'Ind T6'!W9</f>
        <v>5.3781860151370202E-3</v>
      </c>
      <c r="E40" s="299" t="str">
        <f>CONCATENATE("(",ROUND((D40/$H42)*100,1),")")</f>
        <v>(0.1)</v>
      </c>
      <c r="F40" s="302">
        <f>'Ind T6'!X9</f>
        <v>0.49897614693990144</v>
      </c>
      <c r="G40" s="299" t="str">
        <f>CONCATENATE("(",ROUND((F40/$H42)*100,1),")")</f>
        <v>(12)</v>
      </c>
      <c r="H40" s="302">
        <f>SUM(B40,D40,F40)</f>
        <v>2.5591201788700899</v>
      </c>
      <c r="I40" s="299" t="str">
        <f>CONCATENATE("(",ROUND((H40/$H42)*100,1),")")</f>
        <v>(61.8)</v>
      </c>
      <c r="K40" s="302">
        <f>B40-B30</f>
        <v>0.26734714963379247</v>
      </c>
      <c r="L40" s="302">
        <f>D40-D30</f>
        <v>1.8191094347403021E-4</v>
      </c>
      <c r="M40" s="302">
        <f>F40-F30</f>
        <v>-4.2735529269603445E-2</v>
      </c>
      <c r="N40" s="302">
        <f>SUM(K40:M40)</f>
        <v>0.22479353130766305</v>
      </c>
    </row>
    <row r="41" spans="1:14" x14ac:dyDescent="0.2">
      <c r="A41" s="282" t="s">
        <v>365</v>
      </c>
      <c r="B41" s="302">
        <f>'Ind T6'!V8</f>
        <v>0.90881384055228487</v>
      </c>
      <c r="C41" s="299" t="str">
        <f>CONCATENATE("(",ROUND((B41/$H42)*100,1),")")</f>
        <v>(21.9)</v>
      </c>
      <c r="D41" s="302">
        <f>'Ind T6'!W8</f>
        <v>0.37697100125560645</v>
      </c>
      <c r="E41" s="299" t="str">
        <f>CONCATENATE("(",ROUND((D41/$H42)*100,1),")")</f>
        <v>(9.1)</v>
      </c>
      <c r="F41" s="302">
        <f>'Ind T6'!X8</f>
        <v>0.29709497932201662</v>
      </c>
      <c r="G41" s="299" t="str">
        <f>CONCATENATE("(",ROUND((F41/$H42)*100,1),")")</f>
        <v>(7.2)</v>
      </c>
      <c r="H41" s="302">
        <f t="shared" ref="H41" si="46">SUM(B41,D41,F41)</f>
        <v>1.582879821129908</v>
      </c>
      <c r="I41" s="299" t="str">
        <f>CONCATENATE("(",ROUND((H41/$H42)*100,1),")")</f>
        <v>(38.2)</v>
      </c>
      <c r="K41" s="302">
        <f t="shared" ref="K41:K42" si="47">B41-B31</f>
        <v>2.2149442270864683E-2</v>
      </c>
      <c r="L41" s="302">
        <f t="shared" ref="L41:L42" si="48">D41-D31</f>
        <v>-3.0936591874405284E-2</v>
      </c>
      <c r="M41" s="302">
        <f t="shared" ref="M41:M42" si="49">F41-F31</f>
        <v>1.9993618295874149E-2</v>
      </c>
      <c r="N41" s="302">
        <f t="shared" ref="N41:N42" si="50">SUM(K41:M41)</f>
        <v>1.1206468692333549E-2</v>
      </c>
    </row>
    <row r="42" spans="1:14" x14ac:dyDescent="0.2">
      <c r="A42" s="282" t="s">
        <v>363</v>
      </c>
      <c r="B42" s="302">
        <f>SUM(B40:B41)</f>
        <v>2.9635796864673365</v>
      </c>
      <c r="C42" s="299" t="str">
        <f>CONCATENATE("(",ROUND((B42/$H42)*100,1),")")</f>
        <v>(71.5)</v>
      </c>
      <c r="D42" s="302">
        <f>SUM(D40:D41)</f>
        <v>0.38234918727074346</v>
      </c>
      <c r="E42" s="299" t="str">
        <f>CONCATENATE("(",ROUND((D42/$H42)*100,1),")")</f>
        <v>(9.2)</v>
      </c>
      <c r="F42" s="302">
        <f>SUM(F40:F41)</f>
        <v>0.79607112626191801</v>
      </c>
      <c r="G42" s="299" t="str">
        <f>CONCATENATE("(",ROUND((F42/$H42)*100,1),")")</f>
        <v>(19.2)</v>
      </c>
      <c r="H42" s="302">
        <f>SUM(H40:H41)</f>
        <v>4.1419999999999977</v>
      </c>
      <c r="I42" s="299" t="str">
        <f>CONCATENATE("(",ROUND((H42/$H42)*100,1),")")</f>
        <v>(100)</v>
      </c>
      <c r="K42" s="302">
        <f t="shared" si="47"/>
        <v>0.28949659190465749</v>
      </c>
      <c r="L42" s="302">
        <f t="shared" si="48"/>
        <v>-3.0754680930931255E-2</v>
      </c>
      <c r="M42" s="302">
        <f t="shared" si="49"/>
        <v>-2.2741910973729351E-2</v>
      </c>
      <c r="N42" s="302">
        <f t="shared" si="50"/>
        <v>0.23599999999999688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0.30707821782210815</v>
      </c>
      <c r="C51" s="299" t="str">
        <f>CONCATENATE("(",ROUND((B51/$H53)*100,1),")")</f>
        <v>(54.2)</v>
      </c>
      <c r="D51" s="302">
        <f>'Ind T6'!M18</f>
        <v>2.2455445544654427E-3</v>
      </c>
      <c r="E51" s="299" t="str">
        <f>CONCATENATE("(",ROUND((D51/$H53)*100,1),")")</f>
        <v>(0.4)</v>
      </c>
      <c r="F51" s="302">
        <f>'Ind T6'!N18</f>
        <v>0.19218118811876148</v>
      </c>
      <c r="G51" s="299" t="str">
        <f>CONCATENATE("(",ROUND((F51/$H53)*100,1),")")</f>
        <v>(33.9)</v>
      </c>
      <c r="H51" s="302">
        <f>SUM(B51,D51,F51)</f>
        <v>0.50150495049533506</v>
      </c>
      <c r="I51" s="299" t="str">
        <f>CONCATENATE("(",ROUND((H51/$H53)*100,1),")")</f>
        <v>(88.4)</v>
      </c>
      <c r="K51" s="302">
        <f>B56-B51</f>
        <v>-3.2538933424497762E-2</v>
      </c>
      <c r="L51" s="302">
        <f>D56-D51</f>
        <v>-1.8837008009995812E-4</v>
      </c>
      <c r="M51" s="302">
        <f>F56-F51</f>
        <v>-2.0313611580233704E-2</v>
      </c>
      <c r="N51" s="302">
        <f>SUM(K51:M51)</f>
        <v>-5.3040915084831428E-2</v>
      </c>
    </row>
    <row r="52" spans="1:14" x14ac:dyDescent="0.2">
      <c r="A52" s="282" t="s">
        <v>365</v>
      </c>
      <c r="B52" s="302">
        <f>'Ind T6'!L17</f>
        <v>5.2770297029318812E-2</v>
      </c>
      <c r="C52" s="299" t="str">
        <f>CONCATENATE("(",ROUND((B52/$H53)*100,1),")")</f>
        <v>(9.3)</v>
      </c>
      <c r="D52" s="302">
        <f>'Ind T6'!M17</f>
        <v>1.2724752475345659E-2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6.5495049504664477E-2</v>
      </c>
      <c r="I52" s="299" t="str">
        <f>CONCATENATE("(",ROUND((H52/$H53)*100,1),")")</f>
        <v>(11.6)</v>
      </c>
      <c r="K52" s="302">
        <f t="shared" ref="K52:K53" si="52">B57-B52</f>
        <v>-5.8293158410484824E-3</v>
      </c>
      <c r="L52" s="302">
        <f t="shared" ref="L52:L53" si="53">D57-D52</f>
        <v>-1.1297690741201294E-3</v>
      </c>
      <c r="M52" s="302">
        <f t="shared" ref="M52:M53" si="54">F57-F52</f>
        <v>0</v>
      </c>
      <c r="N52" s="302">
        <f t="shared" ref="N52:N53" si="55">SUM(K52:M52)</f>
        <v>-6.9590849151686118E-3</v>
      </c>
    </row>
    <row r="53" spans="1:14" x14ac:dyDescent="0.2">
      <c r="A53" s="282" t="s">
        <v>363</v>
      </c>
      <c r="B53" s="302">
        <f>SUM(B51:B52)</f>
        <v>0.35984851485142694</v>
      </c>
      <c r="C53" s="299" t="str">
        <f>CONCATENATE("(",ROUND((B53/$H53)*100,1),")")</f>
        <v>(63.5)</v>
      </c>
      <c r="D53" s="302">
        <f>SUM(D51:D52)</f>
        <v>1.4970297029811102E-2</v>
      </c>
      <c r="E53" s="299" t="str">
        <f>CONCATENATE("(",ROUND((D53/$H53)*100,1),")")</f>
        <v>(2.6)</v>
      </c>
      <c r="F53" s="302">
        <f>SUM(F51:F52)</f>
        <v>0.19218118811876148</v>
      </c>
      <c r="G53" s="299" t="str">
        <f>CONCATENATE("(",ROUND((F53/$H53)*100,1),")")</f>
        <v>(33.9)</v>
      </c>
      <c r="H53" s="302">
        <f>SUM(H51:H52)</f>
        <v>0.5669999999999995</v>
      </c>
      <c r="I53" s="299" t="str">
        <f>CONCATENATE("(",ROUND((H53/$H53)*100,1),")")</f>
        <v>(100)</v>
      </c>
      <c r="K53" s="302">
        <f t="shared" si="52"/>
        <v>-3.8368249265546217E-2</v>
      </c>
      <c r="L53" s="302">
        <f t="shared" si="53"/>
        <v>-1.3181391542200875E-3</v>
      </c>
      <c r="M53" s="302">
        <f t="shared" si="54"/>
        <v>-2.0313611580233704E-2</v>
      </c>
      <c r="N53" s="302">
        <f t="shared" si="55"/>
        <v>-6.0000000000000012E-2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0.27453928439761038</v>
      </c>
      <c r="C56" s="299" t="str">
        <f>CONCATENATE("(",ROUND((B56/$H58)*100,1),")")</f>
        <v>(54.1)</v>
      </c>
      <c r="D56" s="302">
        <f>'Ind T6'!R18</f>
        <v>2.0571744743654845E-3</v>
      </c>
      <c r="E56" s="299" t="str">
        <f>CONCATENATE("(",ROUND((D56/$H58)*100,1),")")</f>
        <v>(0.4)</v>
      </c>
      <c r="F56" s="302">
        <f>'Ind T6'!S18</f>
        <v>0.17186757653852777</v>
      </c>
      <c r="G56" s="299" t="str">
        <f>CONCATENATE("(",ROUND((F56/$H58)*100,1),")")</f>
        <v>(33.9)</v>
      </c>
      <c r="H56" s="302">
        <f>SUM(B56,D56,F56)</f>
        <v>0.44846403541050361</v>
      </c>
      <c r="I56" s="299" t="str">
        <f>CONCATENATE("(",ROUND((H56/$H58)*100,1),")")</f>
        <v>(88.5)</v>
      </c>
      <c r="K56" s="302">
        <f>B61-B56</f>
        <v>-2.3744729941927945E-2</v>
      </c>
      <c r="L56" s="302">
        <f>D61-D56</f>
        <v>-1.4814050585225391E-6</v>
      </c>
      <c r="M56" s="302">
        <f>F61-F56</f>
        <v>-2.4231437925760851E-2</v>
      </c>
      <c r="N56" s="302">
        <f>SUM(K56:M56)</f>
        <v>-4.7977649272747322E-2</v>
      </c>
    </row>
    <row r="57" spans="1:14" x14ac:dyDescent="0.2">
      <c r="A57" s="282" t="s">
        <v>365</v>
      </c>
      <c r="B57" s="302">
        <f>'Ind T6'!Q17</f>
        <v>4.694098118827033E-2</v>
      </c>
      <c r="C57" s="299" t="str">
        <f>CONCATENATE("(",ROUND((B57/$H58)*100,1),")")</f>
        <v>(9.3)</v>
      </c>
      <c r="D57" s="302">
        <f>'Ind T6'!R17</f>
        <v>1.159498340122553E-2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5.8535964589495858E-2</v>
      </c>
      <c r="I57" s="299" t="str">
        <f>CONCATENATE("(",ROUND((H57/$H58)*100,1),")")</f>
        <v>(11.5)</v>
      </c>
      <c r="K57" s="302">
        <f t="shared" ref="K57:K58" si="57">B62-B57</f>
        <v>-5.4533574252109002E-3</v>
      </c>
      <c r="L57" s="302">
        <f t="shared" ref="L57:L58" si="58">D62-D57</f>
        <v>-5.6899330204050226E-4</v>
      </c>
      <c r="M57" s="302">
        <f t="shared" ref="M57:M58" si="59">F62-F57</f>
        <v>0</v>
      </c>
      <c r="N57" s="302">
        <f t="shared" ref="N57:N58" si="60">SUM(K57:M57)</f>
        <v>-6.0223507272514024E-3</v>
      </c>
    </row>
    <row r="58" spans="1:14" x14ac:dyDescent="0.2">
      <c r="A58" s="282" t="s">
        <v>363</v>
      </c>
      <c r="B58" s="302">
        <f>SUM(B56:B57)</f>
        <v>0.32148026558588072</v>
      </c>
      <c r="C58" s="299" t="str">
        <f>CONCATENATE("(",ROUND((B58/$H58)*100,1),")")</f>
        <v>(63.4)</v>
      </c>
      <c r="D58" s="302">
        <f>SUM(D56:D57)</f>
        <v>1.3652157875591014E-2</v>
      </c>
      <c r="E58" s="299" t="str">
        <f>CONCATENATE("(",ROUND((D58/$H58)*100,1),")")</f>
        <v>(2.7)</v>
      </c>
      <c r="F58" s="302">
        <f>SUM(F56:F57)</f>
        <v>0.17186757653852777</v>
      </c>
      <c r="G58" s="299" t="str">
        <f>CONCATENATE("(",ROUND((F58/$H58)*100,1),")")</f>
        <v>(33.9)</v>
      </c>
      <c r="H58" s="302">
        <f>SUM(H56:H57)</f>
        <v>0.50699999999999945</v>
      </c>
      <c r="I58" s="299" t="str">
        <f>CONCATENATE("(",ROUND((H58/$H58)*100,1),")")</f>
        <v>(100)</v>
      </c>
      <c r="K58" s="302">
        <f t="shared" si="57"/>
        <v>-2.9198087367138859E-2</v>
      </c>
      <c r="L58" s="302">
        <f t="shared" si="58"/>
        <v>-5.704747070990248E-4</v>
      </c>
      <c r="M58" s="302">
        <f t="shared" si="59"/>
        <v>-2.4231437925760851E-2</v>
      </c>
      <c r="N58" s="302">
        <f t="shared" si="60"/>
        <v>-5.3999999999998737E-2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0.25079455445568244</v>
      </c>
      <c r="C61" s="299" t="str">
        <f>CONCATENATE("(",ROUND((B61/$H63)*100,1),")")</f>
        <v>(55.4)</v>
      </c>
      <c r="D61" s="302">
        <f>'Ind T6'!W18</f>
        <v>2.055693069306962E-3</v>
      </c>
      <c r="E61" s="299" t="str">
        <f>CONCATENATE("(",ROUND((D61/$H63)*100,1),")")</f>
        <v>(0.5)</v>
      </c>
      <c r="F61" s="302">
        <f>'Ind T6'!X18</f>
        <v>0.14763613861276692</v>
      </c>
      <c r="G61" s="299" t="str">
        <f>CONCATENATE("(",ROUND((F61/$H63)*100,1),")")</f>
        <v>(32.6)</v>
      </c>
      <c r="H61" s="302">
        <f>SUM(B61,D61,F61)</f>
        <v>0.40048638613775633</v>
      </c>
      <c r="I61" s="299" t="str">
        <f>CONCATENATE("(",ROUND((H61/$H63)*100,1),")")</f>
        <v>(88.4)</v>
      </c>
      <c r="K61" s="302">
        <f>B61-B51</f>
        <v>-5.6283663366425707E-2</v>
      </c>
      <c r="L61" s="302">
        <f>D61-D51</f>
        <v>-1.8985148515848066E-4</v>
      </c>
      <c r="M61" s="302">
        <f>F61-F51</f>
        <v>-4.4545049505994555E-2</v>
      </c>
      <c r="N61" s="302">
        <f>SUM(K61:M61)</f>
        <v>-0.10101856435757875</v>
      </c>
    </row>
    <row r="62" spans="1:14" x14ac:dyDescent="0.2">
      <c r="A62" s="282" t="s">
        <v>365</v>
      </c>
      <c r="B62" s="302">
        <f>'Ind T6'!V17</f>
        <v>4.1487623763059429E-2</v>
      </c>
      <c r="C62" s="299" t="str">
        <f>CONCATENATE("(",ROUND((B62/$H63)*100,1),")")</f>
        <v>(9.2)</v>
      </c>
      <c r="D62" s="302">
        <f>'Ind T6'!W17</f>
        <v>1.1025990099185028E-2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5.2513613862244457E-2</v>
      </c>
      <c r="I62" s="299" t="str">
        <f>CONCATENATE("(",ROUND((H62/$H63)*100,1),")")</f>
        <v>(11.6)</v>
      </c>
      <c r="K62" s="302">
        <f t="shared" ref="K62:K63" si="62">B62-B52</f>
        <v>-1.1282673266259383E-2</v>
      </c>
      <c r="L62" s="302">
        <f t="shared" ref="L62:L63" si="63">D62-D52</f>
        <v>-1.6987623761606317E-3</v>
      </c>
      <c r="M62" s="302">
        <f t="shared" ref="M62:M63" si="64">F62-F52</f>
        <v>0</v>
      </c>
      <c r="N62" s="302">
        <f t="shared" ref="N62:N63" si="65">SUM(K62:M62)</f>
        <v>-1.2981435642420014E-2</v>
      </c>
    </row>
    <row r="63" spans="1:14" x14ac:dyDescent="0.2">
      <c r="A63" s="282" t="s">
        <v>363</v>
      </c>
      <c r="B63" s="302">
        <f>SUM(B61:B62)</f>
        <v>0.29228217821874186</v>
      </c>
      <c r="C63" s="299" t="str">
        <f>CONCATENATE("(",ROUND((B63/$H63)*100,1),")")</f>
        <v>(64.5)</v>
      </c>
      <c r="D63" s="302">
        <f>SUM(D61:D62)</f>
        <v>1.308168316849199E-2</v>
      </c>
      <c r="E63" s="299" t="str">
        <f>CONCATENATE("(",ROUND((D63/$H63)*100,1),")")</f>
        <v>(2.9)</v>
      </c>
      <c r="F63" s="302">
        <f>SUM(F61:F62)</f>
        <v>0.14763613861276692</v>
      </c>
      <c r="G63" s="299" t="str">
        <f>CONCATENATE("(",ROUND((F63/$H63)*100,1),")")</f>
        <v>(32.6)</v>
      </c>
      <c r="H63" s="302">
        <f>SUM(H61:H62)</f>
        <v>0.45300000000000079</v>
      </c>
      <c r="I63" s="299" t="str">
        <f>CONCATENATE("(",ROUND((H63/$H63)*100,1),")")</f>
        <v>(100)</v>
      </c>
      <c r="K63" s="302">
        <f t="shared" si="62"/>
        <v>-6.7566336632685076E-2</v>
      </c>
      <c r="L63" s="302">
        <f t="shared" si="63"/>
        <v>-1.8886138613191123E-3</v>
      </c>
      <c r="M63" s="302">
        <f t="shared" si="64"/>
        <v>-4.4545049505994555E-2</v>
      </c>
      <c r="N63" s="302">
        <f t="shared" si="65"/>
        <v>-0.11399999999999874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0.99295978703377563</v>
      </c>
      <c r="C72" s="299" t="str">
        <f>CONCATENATE("(",ROUND((B72/$H74)*100,1),")")</f>
        <v>(53.2)</v>
      </c>
      <c r="D72" s="302">
        <f>'Ind T6'!M27</f>
        <v>7.7141246475926226E-2</v>
      </c>
      <c r="E72" s="299" t="str">
        <f>CONCATENATE("(",ROUND((D72/$H74)*100,1),")")</f>
        <v>(4.1)</v>
      </c>
      <c r="F72" s="302">
        <f>'Ind T6'!N27</f>
        <v>3.8161540870492006E-2</v>
      </c>
      <c r="G72" s="299" t="str">
        <f>CONCATENATE("(",ROUND((F72/$H74)*100,1),")")</f>
        <v>(2)</v>
      </c>
      <c r="H72" s="302">
        <f>SUM(B72,D72,F72)</f>
        <v>1.1082625743801939</v>
      </c>
      <c r="I72" s="299" t="str">
        <f>CONCATENATE("(",ROUND((H72/$H74)*100,1),")")</f>
        <v>(59.4)</v>
      </c>
      <c r="K72" s="302">
        <f>B77-B72</f>
        <v>0.10527094054956843</v>
      </c>
      <c r="L72" s="302">
        <f>D77-D72</f>
        <v>9.1009904328534369E-3</v>
      </c>
      <c r="M72" s="302">
        <f>F77-F72</f>
        <v>4.8700527701946439E-3</v>
      </c>
      <c r="N72" s="302">
        <f>SUM(K72:M72)</f>
        <v>0.11924198375261651</v>
      </c>
    </row>
    <row r="73" spans="1:14" x14ac:dyDescent="0.2">
      <c r="A73" s="282" t="s">
        <v>365</v>
      </c>
      <c r="B73" s="302">
        <f>'Ind T6'!L26</f>
        <v>0.451977575943451</v>
      </c>
      <c r="C73" s="299" t="str">
        <f>CONCATENATE("(",ROUND((B73/$H74)*100,1),")")</f>
        <v>(24.2)</v>
      </c>
      <c r="D73" s="302">
        <f>'Ind T6'!M26</f>
        <v>0.24708575008449504</v>
      </c>
      <c r="E73" s="299" t="str">
        <f>CONCATENATE("(",ROUND((D73/$H74)*100,1),")")</f>
        <v>(13.2)</v>
      </c>
      <c r="F73" s="302">
        <f>'Ind T6'!N26</f>
        <v>5.8674099591861921E-2</v>
      </c>
      <c r="G73" s="299" t="str">
        <f>CONCATENATE("(",ROUND((F73/$H74)*100,1),")")</f>
        <v>(3.1)</v>
      </c>
      <c r="H73" s="302">
        <f t="shared" ref="H73" si="66">SUM(B73,D73,F73)</f>
        <v>0.75773742561980795</v>
      </c>
      <c r="I73" s="299" t="str">
        <f>CONCATENATE("(",ROUND((H73/$H74)*100,1),")")</f>
        <v>(40.6)</v>
      </c>
      <c r="K73" s="302">
        <f t="shared" ref="K73:K74" si="67">B78-B73</f>
        <v>7.2339414543642899E-2</v>
      </c>
      <c r="L73" s="302">
        <f t="shared" ref="L73:L74" si="68">D78-D73</f>
        <v>2.8650675201000203E-2</v>
      </c>
      <c r="M73" s="302">
        <f t="shared" ref="M73:M74" si="69">F78-F73</f>
        <v>8.7679265027414618E-3</v>
      </c>
      <c r="N73" s="302">
        <f t="shared" ref="N73:N74" si="70">SUM(K73:M73)</f>
        <v>0.10975801624738457</v>
      </c>
    </row>
    <row r="74" spans="1:14" x14ac:dyDescent="0.2">
      <c r="A74" s="282" t="s">
        <v>363</v>
      </c>
      <c r="B74" s="302">
        <f>SUM(B72:B73)</f>
        <v>1.4449373629772266</v>
      </c>
      <c r="C74" s="299" t="str">
        <f>CONCATENATE("(",ROUND((B74/$H74)*100,1),")")</f>
        <v>(77.4)</v>
      </c>
      <c r="D74" s="302">
        <f>SUM(D72:D73)</f>
        <v>0.32422699656042125</v>
      </c>
      <c r="E74" s="299" t="str">
        <f>CONCATENATE("(",ROUND((D74/$H74)*100,1),")")</f>
        <v>(17.4)</v>
      </c>
      <c r="F74" s="302">
        <f>SUM(F72:F73)</f>
        <v>9.6835640462353934E-2</v>
      </c>
      <c r="G74" s="299" t="str">
        <f>CONCATENATE("(",ROUND((F74/$H74)*100,1),")")</f>
        <v>(5.2)</v>
      </c>
      <c r="H74" s="302">
        <f>SUM(H72:H73)</f>
        <v>1.8660000000000019</v>
      </c>
      <c r="I74" s="299" t="str">
        <f>CONCATENATE("(",ROUND((H74/$H74)*100,1),")")</f>
        <v>(100)</v>
      </c>
      <c r="K74" s="302">
        <f t="shared" si="67"/>
        <v>0.17761035509321133</v>
      </c>
      <c r="L74" s="302">
        <f t="shared" si="68"/>
        <v>3.7751665633853626E-2</v>
      </c>
      <c r="M74" s="302">
        <f t="shared" si="69"/>
        <v>1.3637979272936099E-2</v>
      </c>
      <c r="N74" s="302">
        <f t="shared" si="70"/>
        <v>0.22900000000000104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1.0982307275833441</v>
      </c>
      <c r="C77" s="299" t="str">
        <f>CONCATENATE("(",ROUND((B77/$H79)*100,1),")")</f>
        <v>(52.4)</v>
      </c>
      <c r="D77" s="302">
        <f>'Ind T6'!R27</f>
        <v>8.6242236908779663E-2</v>
      </c>
      <c r="E77" s="299" t="str">
        <f>CONCATENATE("(",ROUND((D77/$H79)*100,1),")")</f>
        <v>(4.1)</v>
      </c>
      <c r="F77" s="302">
        <f>'Ind T6'!S27</f>
        <v>4.3031593640686649E-2</v>
      </c>
      <c r="G77" s="299" t="str">
        <f>CONCATENATE("(",ROUND((F77/$H79)*100,1),")")</f>
        <v>(2.1)</v>
      </c>
      <c r="H77" s="302">
        <f>SUM(B77,D77,F77)</f>
        <v>1.2275045581328103</v>
      </c>
      <c r="I77" s="299" t="str">
        <f>CONCATENATE("(",ROUND((H77/$H79)*100,1),")")</f>
        <v>(58.6)</v>
      </c>
      <c r="K77" s="302">
        <f>B82-B77</f>
        <v>0.11359855260259399</v>
      </c>
      <c r="L77" s="302">
        <f>D82-D77</f>
        <v>1.1077991126919998E-2</v>
      </c>
      <c r="M77" s="302">
        <f>F82-F77</f>
        <v>7.2474695565312094E-3</v>
      </c>
      <c r="N77" s="302">
        <f>SUM(K77:M77)</f>
        <v>0.13192401328604519</v>
      </c>
    </row>
    <row r="78" spans="1:14" x14ac:dyDescent="0.2">
      <c r="A78" s="282" t="s">
        <v>365</v>
      </c>
      <c r="B78" s="302">
        <f>'Ind T6'!Q26</f>
        <v>0.5243169904870939</v>
      </c>
      <c r="C78" s="299" t="str">
        <f>CONCATENATE("(",ROUND((B78/$H79)*100,1),")")</f>
        <v>(25)</v>
      </c>
      <c r="D78" s="302">
        <f>'Ind T6'!R26</f>
        <v>0.27573642528549525</v>
      </c>
      <c r="E78" s="299" t="str">
        <f>CONCATENATE("(",ROUND((D78/$H79)*100,1),")")</f>
        <v>(13.2)</v>
      </c>
      <c r="F78" s="302">
        <f>'Ind T6'!S26</f>
        <v>6.7442026094603383E-2</v>
      </c>
      <c r="G78" s="299" t="str">
        <f>CONCATENATE("(",ROUND((F78/$H79)*100,1),")")</f>
        <v>(3.2)</v>
      </c>
      <c r="H78" s="302">
        <f t="shared" ref="H78" si="71">SUM(B78,D78,F78)</f>
        <v>0.86749544186719252</v>
      </c>
      <c r="I78" s="299" t="str">
        <f>CONCATENATE("(",ROUND((H78/$H79)*100,1),")")</f>
        <v>(41.4)</v>
      </c>
      <c r="K78" s="302">
        <f t="shared" ref="K78:K79" si="72">B83-B78</f>
        <v>0.10737865164255378</v>
      </c>
      <c r="L78" s="302">
        <f t="shared" ref="L78:L79" si="73">D83-D78</f>
        <v>3.2963582425257598E-2</v>
      </c>
      <c r="M78" s="302">
        <f t="shared" ref="M78:M79" si="74">F83-F78</f>
        <v>1.1733752646136325E-2</v>
      </c>
      <c r="N78" s="302">
        <f t="shared" ref="N78:N79" si="75">SUM(K78:M78)</f>
        <v>0.1520759867139477</v>
      </c>
    </row>
    <row r="79" spans="1:14" x14ac:dyDescent="0.2">
      <c r="A79" s="282" t="s">
        <v>363</v>
      </c>
      <c r="B79" s="302">
        <f>SUM(B77:B78)</f>
        <v>1.622547718070438</v>
      </c>
      <c r="C79" s="299" t="str">
        <f>CONCATENATE("(",ROUND((B79/$H79)*100,1),")")</f>
        <v>(77.4)</v>
      </c>
      <c r="D79" s="302">
        <f>SUM(D77:D78)</f>
        <v>0.36197866219427488</v>
      </c>
      <c r="E79" s="299" t="str">
        <f>CONCATENATE("(",ROUND((D79/$H79)*100,1),")")</f>
        <v>(17.3)</v>
      </c>
      <c r="F79" s="302">
        <f>SUM(F77:F78)</f>
        <v>0.11047361973529003</v>
      </c>
      <c r="G79" s="299" t="str">
        <f>CONCATENATE("(",ROUND((F79/$H79)*100,1),")")</f>
        <v>(5.3)</v>
      </c>
      <c r="H79" s="302">
        <f>SUM(H77:H78)</f>
        <v>2.0950000000000029</v>
      </c>
      <c r="I79" s="299" t="str">
        <f>CONCATENATE("(",ROUND((H79/$H79)*100,1),")")</f>
        <v>(100)</v>
      </c>
      <c r="K79" s="302">
        <f t="shared" si="72"/>
        <v>0.22097720424514766</v>
      </c>
      <c r="L79" s="302">
        <f t="shared" si="73"/>
        <v>4.4041573552177637E-2</v>
      </c>
      <c r="M79" s="302">
        <f t="shared" si="74"/>
        <v>1.8981222202667528E-2</v>
      </c>
      <c r="N79" s="302">
        <f t="shared" si="75"/>
        <v>0.28399999999999281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1.2118292801859381</v>
      </c>
      <c r="C82" s="299" t="str">
        <f>CONCATENATE("(",ROUND((B82/$H84)*100,1),")")</f>
        <v>(50.9)</v>
      </c>
      <c r="D82" s="302">
        <f>'Ind T6'!W27</f>
        <v>9.732022803569966E-2</v>
      </c>
      <c r="E82" s="299" t="str">
        <f>CONCATENATE("(",ROUND((D82/$H84)*100,1),")")</f>
        <v>(4.1)</v>
      </c>
      <c r="F82" s="302">
        <f>'Ind T6'!X27</f>
        <v>5.0279063197217859E-2</v>
      </c>
      <c r="G82" s="299" t="str">
        <f>CONCATENATE("(",ROUND((F82/$H84)*100,1),")")</f>
        <v>(2.1)</v>
      </c>
      <c r="H82" s="302">
        <f>SUM(B82,D82,F82)</f>
        <v>1.3594285714188556</v>
      </c>
      <c r="I82" s="299" t="str">
        <f>CONCATENATE("(",ROUND((H82/$H84)*100,1),")")</f>
        <v>(57.1)</v>
      </c>
      <c r="K82" s="302">
        <f>B82-B72</f>
        <v>0.21886949315216242</v>
      </c>
      <c r="L82" s="302">
        <f>D82-D72</f>
        <v>2.0178981559773435E-2</v>
      </c>
      <c r="M82" s="302">
        <f>F82-F72</f>
        <v>1.2117522326725853E-2</v>
      </c>
      <c r="N82" s="302">
        <f>SUM(K82:M82)</f>
        <v>0.25116599703866171</v>
      </c>
    </row>
    <row r="83" spans="1:14" x14ac:dyDescent="0.2">
      <c r="A83" s="282" t="s">
        <v>365</v>
      </c>
      <c r="B83" s="302">
        <f>'Ind T6'!V26</f>
        <v>0.63169564212964768</v>
      </c>
      <c r="C83" s="299" t="str">
        <f>CONCATENATE("(",ROUND((B83/$H84)*100,1),")")</f>
        <v>(26.6)</v>
      </c>
      <c r="D83" s="302">
        <f>'Ind T6'!W26</f>
        <v>0.30870000771075284</v>
      </c>
      <c r="E83" s="299" t="str">
        <f>CONCATENATE("(",ROUND((D83/$H84)*100,1),")")</f>
        <v>(13)</v>
      </c>
      <c r="F83" s="302">
        <f>'Ind T6'!X26</f>
        <v>7.9175778740739708E-2</v>
      </c>
      <c r="G83" s="299" t="str">
        <f>CONCATENATE("(",ROUND((F83/$H84)*100,1),")")</f>
        <v>(3.3)</v>
      </c>
      <c r="H83" s="302">
        <f t="shared" ref="H83" si="76">SUM(B83,D83,F83)</f>
        <v>1.0195714285811401</v>
      </c>
      <c r="I83" s="299" t="str">
        <f>CONCATENATE("(",ROUND((H83/$H84)*100,1),")")</f>
        <v>(42.9)</v>
      </c>
      <c r="K83" s="302">
        <f t="shared" ref="K83:K84" si="77">B83-B73</f>
        <v>0.17971806618619668</v>
      </c>
      <c r="L83" s="302">
        <f t="shared" ref="L83:L84" si="78">D83-D73</f>
        <v>6.1614257626257801E-2</v>
      </c>
      <c r="M83" s="302">
        <f t="shared" ref="M83:M84" si="79">F83-F73</f>
        <v>2.0501679148877787E-2</v>
      </c>
      <c r="N83" s="302">
        <f t="shared" ref="N83:N84" si="80">SUM(K83:M83)</f>
        <v>0.26183400296133225</v>
      </c>
    </row>
    <row r="84" spans="1:14" x14ac:dyDescent="0.2">
      <c r="A84" s="282" t="s">
        <v>363</v>
      </c>
      <c r="B84" s="302">
        <f>SUM(B82:B83)</f>
        <v>1.8435249223155856</v>
      </c>
      <c r="C84" s="299" t="str">
        <f>CONCATENATE("(",ROUND((B84/$H84)*100,1),")")</f>
        <v>(77.5)</v>
      </c>
      <c r="D84" s="302">
        <f>SUM(D82:D83)</f>
        <v>0.40602023574645252</v>
      </c>
      <c r="E84" s="299" t="str">
        <f>CONCATENATE("(",ROUND((D84/$H84)*100,1),")")</f>
        <v>(17.1)</v>
      </c>
      <c r="F84" s="302">
        <f>SUM(F82:F83)</f>
        <v>0.12945484193795756</v>
      </c>
      <c r="G84" s="299" t="str">
        <f>CONCATENATE("(",ROUND((F84/$H84)*100,1),")")</f>
        <v>(5.4)</v>
      </c>
      <c r="H84" s="302">
        <f>SUM(H82:H83)</f>
        <v>2.378999999999996</v>
      </c>
      <c r="I84" s="299" t="str">
        <f>CONCATENATE("(",ROUND((H84/$H84)*100,1),")")</f>
        <v>(100)</v>
      </c>
      <c r="K84" s="302">
        <f t="shared" si="77"/>
        <v>0.39858755933835899</v>
      </c>
      <c r="L84" s="302">
        <f t="shared" si="78"/>
        <v>8.1793239186031264E-2</v>
      </c>
      <c r="M84" s="302">
        <f t="shared" si="79"/>
        <v>3.2619201475603626E-2</v>
      </c>
      <c r="N84" s="302">
        <f t="shared" si="80"/>
        <v>0.51299999999999391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7.5866998058746073</v>
      </c>
      <c r="C93" s="299" t="str">
        <f>CONCATENATE("(",ROUND((B93/$H95)*100,1),")")</f>
        <v>(68.7)</v>
      </c>
      <c r="D93" s="302">
        <f>'Ind T6'!M36</f>
        <v>0.24736766868613749</v>
      </c>
      <c r="E93" s="299" t="str">
        <f>CONCATENATE("(",ROUND((D93/$H95)*100,1),")")</f>
        <v>(2.2)</v>
      </c>
      <c r="F93" s="302">
        <f>'Ind T6'!N36</f>
        <v>0.39305959174354343</v>
      </c>
      <c r="G93" s="299" t="str">
        <f>CONCATENATE("(",ROUND((F93/$H95)*100,1),")")</f>
        <v>(3.6)</v>
      </c>
      <c r="H93" s="302">
        <f>SUM(B93,D93,F93)</f>
        <v>8.2271270663042877</v>
      </c>
      <c r="I93" s="299" t="str">
        <f>CONCATENATE("(",ROUND((H93/$H95)*100,1),")")</f>
        <v>(74.5)</v>
      </c>
      <c r="K93" s="302">
        <f>B98-B93</f>
        <v>-0.21988991103054545</v>
      </c>
      <c r="L93" s="302">
        <f>D98-D93</f>
        <v>-2.6417565044639102E-3</v>
      </c>
      <c r="M93" s="302">
        <f>F98-F93</f>
        <v>6.9668151835778902E-3</v>
      </c>
      <c r="N93" s="302">
        <f>SUM(K93:M93)</f>
        <v>-0.21556485235143147</v>
      </c>
    </row>
    <row r="94" spans="1:14" x14ac:dyDescent="0.2">
      <c r="A94" s="282" t="s">
        <v>365</v>
      </c>
      <c r="B94" s="302">
        <f>'Ind T6'!L35</f>
        <v>1.9094250249866755</v>
      </c>
      <c r="C94" s="299" t="str">
        <f>CONCATENATE("(",ROUND((B94/$H95)*100,1),")")</f>
        <v>(17.3)</v>
      </c>
      <c r="D94" s="302">
        <f>'Ind T6'!M35</f>
        <v>0.63555462087069436</v>
      </c>
      <c r="E94" s="299" t="str">
        <f>CONCATENATE("(",ROUND((D94/$H95)*100,1),")")</f>
        <v>(5.8)</v>
      </c>
      <c r="F94" s="302">
        <f>'Ind T6'!N35</f>
        <v>0.2718932878383517</v>
      </c>
      <c r="G94" s="299" t="str">
        <f>CONCATENATE("(",ROUND((F94/$H95)*100,1),")")</f>
        <v>(2.5)</v>
      </c>
      <c r="H94" s="302">
        <f t="shared" ref="H94" si="81">SUM(B94,D94,F94)</f>
        <v>2.8168729336957217</v>
      </c>
      <c r="I94" s="299" t="str">
        <f>CONCATENATE("(",ROUND((H94/$H95)*100,1),")")</f>
        <v>(25.5)</v>
      </c>
      <c r="K94" s="302">
        <f t="shared" ref="K94:K95" si="82">B99-B94</f>
        <v>-0.15056046096820075</v>
      </c>
      <c r="L94" s="302">
        <f t="shared" ref="L94:L95" si="83">D99-D94</f>
        <v>-2.0281398840658937E-2</v>
      </c>
      <c r="M94" s="302">
        <f t="shared" ref="M94:M95" si="84">F99-F94</f>
        <v>-5.5932878397014774E-3</v>
      </c>
      <c r="N94" s="302">
        <f t="shared" ref="N94:N95" si="85">SUM(K94:M94)</f>
        <v>-0.17643514764856116</v>
      </c>
    </row>
    <row r="95" spans="1:14" x14ac:dyDescent="0.2">
      <c r="A95" s="282" t="s">
        <v>363</v>
      </c>
      <c r="B95" s="302">
        <f>SUM(B93:B94)</f>
        <v>9.4961248308612838</v>
      </c>
      <c r="C95" s="299" t="str">
        <f>CONCATENATE("(",ROUND((B95/$H95)*100,1),")")</f>
        <v>(86)</v>
      </c>
      <c r="D95" s="302">
        <f>SUM(D93:D94)</f>
        <v>0.88292228955683183</v>
      </c>
      <c r="E95" s="299" t="str">
        <f>CONCATENATE("(",ROUND((D95/$H95)*100,1),")")</f>
        <v>(8)</v>
      </c>
      <c r="F95" s="302">
        <f>SUM(F93:F94)</f>
        <v>0.66495287958189508</v>
      </c>
      <c r="G95" s="299" t="str">
        <f>CONCATENATE("(",ROUND((F95/$H95)*100,1),")")</f>
        <v>(6)</v>
      </c>
      <c r="H95" s="302">
        <f>SUM(H93:H94)</f>
        <v>11.044000000000009</v>
      </c>
      <c r="I95" s="299" t="str">
        <f>CONCATENATE("(",ROUND((H95/$H95)*100,1),")")</f>
        <v>(100)</v>
      </c>
      <c r="K95" s="302">
        <f t="shared" si="82"/>
        <v>-0.37045037199874642</v>
      </c>
      <c r="L95" s="302">
        <f t="shared" si="83"/>
        <v>-2.2923155345122792E-2</v>
      </c>
      <c r="M95" s="302">
        <f t="shared" si="84"/>
        <v>1.3735273438764128E-3</v>
      </c>
      <c r="N95" s="302">
        <f t="shared" si="85"/>
        <v>-0.3919999999999928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7.3668098948440619</v>
      </c>
      <c r="C98" s="299" t="str">
        <f>CONCATENATE("(",ROUND((B98/$H100)*100,1),")")</f>
        <v>(69.2)</v>
      </c>
      <c r="D98" s="302">
        <f>'Ind T6'!R36</f>
        <v>0.24472591218167358</v>
      </c>
      <c r="E98" s="299" t="str">
        <f>CONCATENATE("(",ROUND((D98/$H100)*100,1),")")</f>
        <v>(2.3)</v>
      </c>
      <c r="F98" s="302">
        <f>'Ind T6'!S36</f>
        <v>0.40002640692712133</v>
      </c>
      <c r="G98" s="299" t="str">
        <f>CONCATENATE("(",ROUND((F98/$H100)*100,1),")")</f>
        <v>(3.8)</v>
      </c>
      <c r="H98" s="302">
        <f>SUM(B98,D98,F98)</f>
        <v>8.0115622139528568</v>
      </c>
      <c r="I98" s="299" t="str">
        <f>CONCATENATE("(",ROUND((H98/$H100)*100,1),")")</f>
        <v>(75.2)</v>
      </c>
      <c r="K98" s="302">
        <f>B103-B98</f>
        <v>-1.4882032372273937</v>
      </c>
      <c r="L98" s="302">
        <f>D103-D98</f>
        <v>-3.9934585836496728E-2</v>
      </c>
      <c r="M98" s="302">
        <f>F103-F98</f>
        <v>-5.6179241702669858E-2</v>
      </c>
      <c r="N98" s="302">
        <f>SUM(K98:M98)</f>
        <v>-1.5843170647665603</v>
      </c>
    </row>
    <row r="99" spans="1:14" x14ac:dyDescent="0.2">
      <c r="A99" s="282" t="s">
        <v>365</v>
      </c>
      <c r="B99" s="302">
        <f>'Ind T6'!Q35</f>
        <v>1.7588645640184748</v>
      </c>
      <c r="C99" s="299" t="str">
        <f>CONCATENATE("(",ROUND((B99/$H100)*100,1),")")</f>
        <v>(16.5)</v>
      </c>
      <c r="D99" s="302">
        <f>'Ind T6'!R35</f>
        <v>0.61527322203003543</v>
      </c>
      <c r="E99" s="299" t="str">
        <f>CONCATENATE("(",ROUND((D99/$H100)*100,1),")")</f>
        <v>(5.8)</v>
      </c>
      <c r="F99" s="302">
        <f>'Ind T6'!S35</f>
        <v>0.26629999999865023</v>
      </c>
      <c r="G99" s="299" t="str">
        <f>CONCATENATE("(",ROUND((F99/$H100)*100,1),")")</f>
        <v>(2.5)</v>
      </c>
      <c r="H99" s="302">
        <f t="shared" ref="H99" si="86">SUM(B99,D99,F99)</f>
        <v>2.6404377860471602</v>
      </c>
      <c r="I99" s="299" t="str">
        <f>CONCATENATE("(",ROUND((H99/$H100)*100,1),")")</f>
        <v>(24.8)</v>
      </c>
      <c r="K99" s="302">
        <f t="shared" ref="K99:K100" si="87">B104-B99</f>
        <v>-0.44010955383922723</v>
      </c>
      <c r="L99" s="302">
        <f t="shared" ref="L99:L100" si="88">D104-D99</f>
        <v>-0.12849350968502676</v>
      </c>
      <c r="M99" s="302">
        <f t="shared" ref="M99:M100" si="89">F104-F99</f>
        <v>-3.8079871709211982E-2</v>
      </c>
      <c r="N99" s="302">
        <f t="shared" ref="N99:N100" si="90">SUM(K99:M99)</f>
        <v>-0.60668293523346606</v>
      </c>
    </row>
    <row r="100" spans="1:14" x14ac:dyDescent="0.2">
      <c r="A100" s="282" t="s">
        <v>363</v>
      </c>
      <c r="B100" s="302">
        <f>SUM(B98:B99)</f>
        <v>9.1256744588625374</v>
      </c>
      <c r="C100" s="299" t="str">
        <f>CONCATENATE("(",ROUND((B100/$H100)*100,1),")")</f>
        <v>(85.7)</v>
      </c>
      <c r="D100" s="302">
        <f>SUM(D98:D99)</f>
        <v>0.85999913421170904</v>
      </c>
      <c r="E100" s="299" t="str">
        <f>CONCATENATE("(",ROUND((D100/$H100)*100,1),")")</f>
        <v>(8.1)</v>
      </c>
      <c r="F100" s="302">
        <f>SUM(F98:F99)</f>
        <v>0.6663264069257715</v>
      </c>
      <c r="G100" s="299" t="str">
        <f>CONCATENATE("(",ROUND((F100/$H100)*100,1),")")</f>
        <v>(6.3)</v>
      </c>
      <c r="H100" s="302">
        <f>SUM(H98:H99)</f>
        <v>10.652000000000017</v>
      </c>
      <c r="I100" s="299" t="str">
        <f>CONCATENATE("(",ROUND((H100/$H100)*100,1),")")</f>
        <v>(100)</v>
      </c>
      <c r="K100" s="302">
        <f t="shared" si="87"/>
        <v>-1.928312791066622</v>
      </c>
      <c r="L100" s="302">
        <f t="shared" si="88"/>
        <v>-0.16842809552152349</v>
      </c>
      <c r="M100" s="302">
        <f t="shared" si="89"/>
        <v>-9.4259113411881756E-2</v>
      </c>
      <c r="N100" s="302">
        <f t="shared" si="90"/>
        <v>-2.1910000000000274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5.8786066576166682</v>
      </c>
      <c r="C103" s="299" t="str">
        <f>CONCATENATE("(",ROUND((B103/$H105)*100,1),")")</f>
        <v>(69.5)</v>
      </c>
      <c r="D103" s="302">
        <f>'Ind T6'!W36</f>
        <v>0.20479132634517686</v>
      </c>
      <c r="E103" s="299" t="str">
        <f>CONCATENATE("(",ROUND((D103/$H105)*100,1),")")</f>
        <v>(2.4)</v>
      </c>
      <c r="F103" s="302">
        <f>'Ind T6'!X36</f>
        <v>0.34384716522445147</v>
      </c>
      <c r="G103" s="299" t="str">
        <f>CONCATENATE("(",ROUND((F103/$H105)*100,1),")")</f>
        <v>(4.1)</v>
      </c>
      <c r="H103" s="302">
        <f>SUM(B103,D103,F103)</f>
        <v>6.4272451491862963</v>
      </c>
      <c r="I103" s="299" t="str">
        <f>CONCATENATE("(",ROUND((H103/$H105)*100,1),")")</f>
        <v>(76)</v>
      </c>
      <c r="K103" s="302">
        <f>B103-B93</f>
        <v>-1.7080931482579391</v>
      </c>
      <c r="L103" s="302">
        <f>D103-D93</f>
        <v>-4.2576342340960638E-2</v>
      </c>
      <c r="M103" s="302">
        <f>F103-F93</f>
        <v>-4.9212426519091967E-2</v>
      </c>
      <c r="N103" s="302">
        <f>SUM(K103:M103)</f>
        <v>-1.7998819171179918</v>
      </c>
    </row>
    <row r="104" spans="1:14" x14ac:dyDescent="0.2">
      <c r="A104" s="282" t="s">
        <v>365</v>
      </c>
      <c r="B104" s="302">
        <f>'Ind T6'!V35</f>
        <v>1.3187550101792476</v>
      </c>
      <c r="C104" s="299" t="str">
        <f>CONCATENATE("(",ROUND((B104/$H105)*100,1),")")</f>
        <v>(15.6)</v>
      </c>
      <c r="D104" s="302">
        <f>'Ind T6'!W35</f>
        <v>0.48677971234500866</v>
      </c>
      <c r="E104" s="299" t="str">
        <f>CONCATENATE("(",ROUND((D104/$H105)*100,1),")")</f>
        <v>(5.8)</v>
      </c>
      <c r="F104" s="302">
        <f>'Ind T6'!X35</f>
        <v>0.22822012828943825</v>
      </c>
      <c r="G104" s="299" t="str">
        <f>CONCATENATE("(",ROUND((F104/$H105)*100,1),")")</f>
        <v>(2.7)</v>
      </c>
      <c r="H104" s="302">
        <f t="shared" ref="H104" si="91">SUM(B104,D104,F104)</f>
        <v>2.0337548508136942</v>
      </c>
      <c r="I104" s="299" t="str">
        <f>CONCATENATE("(",ROUND((H104/$H105)*100,1),")")</f>
        <v>(24)</v>
      </c>
      <c r="K104" s="302">
        <f t="shared" ref="K104:K105" si="92">B104-B94</f>
        <v>-0.59067001480742798</v>
      </c>
      <c r="L104" s="302">
        <f t="shared" ref="L104:L105" si="93">D104-D94</f>
        <v>-0.1487749085256857</v>
      </c>
      <c r="M104" s="302">
        <f t="shared" ref="M104:M105" si="94">F104-F94</f>
        <v>-4.3673159548913459E-2</v>
      </c>
      <c r="N104" s="302">
        <f t="shared" ref="N104:N105" si="95">SUM(K104:M104)</f>
        <v>-0.78311808288202722</v>
      </c>
    </row>
    <row r="105" spans="1:14" x14ac:dyDescent="0.2">
      <c r="A105" s="282" t="s">
        <v>363</v>
      </c>
      <c r="B105" s="302">
        <f>SUM(B103:B104)</f>
        <v>7.1973616677959154</v>
      </c>
      <c r="C105" s="299" t="str">
        <f>CONCATENATE("(",ROUND((B105/$H105)*100,1),")")</f>
        <v>(85.1)</v>
      </c>
      <c r="D105" s="302">
        <f>SUM(D103:D104)</f>
        <v>0.69157103869018555</v>
      </c>
      <c r="E105" s="299" t="str">
        <f>CONCATENATE("(",ROUND((D105/$H105)*100,1),")")</f>
        <v>(8.2)</v>
      </c>
      <c r="F105" s="302">
        <f>SUM(F103:F104)</f>
        <v>0.57206729351388974</v>
      </c>
      <c r="G105" s="299" t="str">
        <f>CONCATENATE("(",ROUND((F105/$H105)*100,1),")")</f>
        <v>(6.8)</v>
      </c>
      <c r="H105" s="302">
        <f>SUM(H103:H104)</f>
        <v>8.4609999999999914</v>
      </c>
      <c r="I105" s="299" t="str">
        <f>CONCATENATE("(",ROUND((H105/$H105)*100,1),")")</f>
        <v>(100)</v>
      </c>
      <c r="K105" s="302">
        <f t="shared" si="92"/>
        <v>-2.2987631630653684</v>
      </c>
      <c r="L105" s="302">
        <f t="shared" si="93"/>
        <v>-0.19135125086664628</v>
      </c>
      <c r="M105" s="302">
        <f t="shared" si="94"/>
        <v>-9.2885586068005344E-2</v>
      </c>
      <c r="N105" s="302">
        <f t="shared" si="95"/>
        <v>-2.5830000000000197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22.22500500970801</v>
      </c>
      <c r="C114" s="299" t="str">
        <f>CONCATENATE("(",ROUND((B114/$H116)*100,1),")")</f>
        <v>(65.9)</v>
      </c>
      <c r="D114" s="302">
        <f>'Ind T6'!M45</f>
        <v>0.94514685540194465</v>
      </c>
      <c r="E114" s="299" t="str">
        <f>CONCATENATE("(",ROUND((D114/$H116)*100,1),")")</f>
        <v>(2.8)</v>
      </c>
      <c r="F114" s="302">
        <f>'Ind T6'!N45</f>
        <v>2.2475906063296711</v>
      </c>
      <c r="G114" s="299" t="str">
        <f>CONCATENATE("(",ROUND((F114/$H116)*100,1),")")</f>
        <v>(6.7)</v>
      </c>
      <c r="H114" s="302">
        <f>SUM(B114,D114,F114)</f>
        <v>25.417742471439624</v>
      </c>
      <c r="I114" s="299" t="str">
        <f>CONCATENATE("(",ROUND((H114/$H116)*100,1),")")</f>
        <v>(75.3)</v>
      </c>
      <c r="K114" s="302">
        <f>B119-B114</f>
        <v>-2.0488601642686319</v>
      </c>
      <c r="L114" s="302">
        <f>D119-D114</f>
        <v>-8.2464963553171122E-2</v>
      </c>
      <c r="M114" s="302">
        <f>F119-F114</f>
        <v>-0.20102976950766971</v>
      </c>
      <c r="N114" s="302">
        <f>SUM(K114:M114)</f>
        <v>-2.332354897329473</v>
      </c>
    </row>
    <row r="115" spans="1:14" x14ac:dyDescent="0.2">
      <c r="A115" s="282" t="s">
        <v>365</v>
      </c>
      <c r="B115" s="302">
        <f>'Ind T6'!L44</f>
        <v>5.1902892173668373</v>
      </c>
      <c r="C115" s="299" t="str">
        <f>CONCATENATE("(",ROUND((B115/$H116)*100,1),")")</f>
        <v>(15.4)</v>
      </c>
      <c r="D115" s="302">
        <f>'Ind T6'!M44</f>
        <v>2.0911869942769972</v>
      </c>
      <c r="E115" s="299" t="str">
        <f>CONCATENATE("(",ROUND((D115/$H116)*100,1),")")</f>
        <v>(6.2)</v>
      </c>
      <c r="F115" s="302">
        <f>'Ind T6'!N44</f>
        <v>1.0337813169165566</v>
      </c>
      <c r="G115" s="299" t="str">
        <f>CONCATENATE("(",ROUND((F115/$H116)*100,1),")")</f>
        <v>(3.1)</v>
      </c>
      <c r="H115" s="302">
        <f t="shared" ref="H115" si="96">SUM(B115,D115,F115)</f>
        <v>8.3152575285603909</v>
      </c>
      <c r="I115" s="299" t="str">
        <f>CONCATENATE("(",ROUND((H115/$H116)*100,1),")")</f>
        <v>(24.7)</v>
      </c>
      <c r="K115" s="302">
        <f t="shared" ref="K115:K116" si="97">B120-B115</f>
        <v>-0.44066964616239446</v>
      </c>
      <c r="L115" s="302">
        <f t="shared" ref="L115:L116" si="98">D120-D115</f>
        <v>-0.17407881182908858</v>
      </c>
      <c r="M115" s="302">
        <f t="shared" ref="M115:M116" si="99">F120-F115</f>
        <v>-0.1208966446790587</v>
      </c>
      <c r="N115" s="302">
        <f t="shared" ref="N115:N116" si="100">SUM(K115:M115)</f>
        <v>-0.73564510267054173</v>
      </c>
    </row>
    <row r="116" spans="1:14" x14ac:dyDescent="0.2">
      <c r="A116" s="282" t="s">
        <v>363</v>
      </c>
      <c r="B116" s="302">
        <f>SUM(B114:B115)</f>
        <v>27.415294227074845</v>
      </c>
      <c r="C116" s="299" t="str">
        <f>CONCATENATE("(",ROUND((B116/$H116)*100,1),")")</f>
        <v>(81.3)</v>
      </c>
      <c r="D116" s="302">
        <f>SUM(D114:D115)</f>
        <v>3.0363338496789418</v>
      </c>
      <c r="E116" s="299" t="str">
        <f>CONCATENATE("(",ROUND((D116/$H116)*100,1),")")</f>
        <v>(9)</v>
      </c>
      <c r="F116" s="302">
        <f>SUM(F114:F115)</f>
        <v>3.281371923246228</v>
      </c>
      <c r="G116" s="299" t="str">
        <f>CONCATENATE("(",ROUND((F116/$H116)*100,1),")")</f>
        <v>(9.7)</v>
      </c>
      <c r="H116" s="302">
        <f>SUM(H114:H115)</f>
        <v>33.733000000000018</v>
      </c>
      <c r="I116" s="299" t="str">
        <f>CONCATENATE("(",ROUND((H116/$H116)*100,1),")")</f>
        <v>(100)</v>
      </c>
      <c r="K116" s="302">
        <f t="shared" si="97"/>
        <v>-2.4895298104310228</v>
      </c>
      <c r="L116" s="302">
        <f t="shared" si="98"/>
        <v>-0.25654377538225992</v>
      </c>
      <c r="M116" s="302">
        <f t="shared" si="99"/>
        <v>-0.32192641418672885</v>
      </c>
      <c r="N116" s="302">
        <f t="shared" si="100"/>
        <v>-3.0680000000000116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20.176144845439378</v>
      </c>
      <c r="C119" s="299" t="str">
        <f>CONCATENATE("(",ROUND((B119/$H121)*100,1),")")</f>
        <v>(65.8)</v>
      </c>
      <c r="D119" s="302">
        <f>'Ind T6'!R45</f>
        <v>0.86268189184877353</v>
      </c>
      <c r="E119" s="299" t="str">
        <f>CONCATENATE("(",ROUND((D119/$H121)*100,1),")")</f>
        <v>(2.8)</v>
      </c>
      <c r="F119" s="302">
        <f>'Ind T6'!S45</f>
        <v>2.0465608368220014</v>
      </c>
      <c r="G119" s="299" t="str">
        <f>CONCATENATE("(",ROUND((F119/$H121)*100,1),")")</f>
        <v>(6.7)</v>
      </c>
      <c r="H119" s="302">
        <f>SUM(B119,D119,F119)</f>
        <v>23.08538757411015</v>
      </c>
      <c r="I119" s="299" t="str">
        <f>CONCATENATE("(",ROUND((H119/$H121)*100,1),")")</f>
        <v>(75.3)</v>
      </c>
      <c r="K119" s="302">
        <f>B124-B119</f>
        <v>-2.4779240526841484</v>
      </c>
      <c r="L119" s="302">
        <f>D124-D119</f>
        <v>-9.1400421003251964E-2</v>
      </c>
      <c r="M119" s="302">
        <f>F124-F119</f>
        <v>-0.16144737616625249</v>
      </c>
      <c r="N119" s="302">
        <f>SUM(K119:M119)</f>
        <v>-2.7307718498536531</v>
      </c>
    </row>
    <row r="120" spans="1:14" x14ac:dyDescent="0.2">
      <c r="A120" s="282" t="s">
        <v>365</v>
      </c>
      <c r="B120" s="302">
        <f>'Ind T6'!Q44</f>
        <v>4.7496195712044429</v>
      </c>
      <c r="C120" s="299" t="str">
        <f>CONCATENATE("(",ROUND((B120/$H121)*100,1),")")</f>
        <v>(15.5)</v>
      </c>
      <c r="D120" s="302">
        <f>'Ind T6'!R44</f>
        <v>1.9171081824479086</v>
      </c>
      <c r="E120" s="299" t="str">
        <f>CONCATENATE("(",ROUND((D120/$H121)*100,1),")")</f>
        <v>(6.3)</v>
      </c>
      <c r="F120" s="302">
        <f>'Ind T6'!S44</f>
        <v>0.91288467223749792</v>
      </c>
      <c r="G120" s="299" t="str">
        <f>CONCATENATE("(",ROUND((F120/$H121)*100,1),")")</f>
        <v>(3)</v>
      </c>
      <c r="H120" s="302">
        <f t="shared" ref="H120" si="101">SUM(B120,D120,F120)</f>
        <v>7.5796124258898487</v>
      </c>
      <c r="I120" s="299" t="str">
        <f>CONCATENATE("(",ROUND((H120/$H121)*100,1),")")</f>
        <v>(24.7)</v>
      </c>
      <c r="K120" s="302">
        <f t="shared" ref="K120:K121" si="102">B125-B120</f>
        <v>-0.43425130699758974</v>
      </c>
      <c r="L120" s="302">
        <f t="shared" ref="L120:L121" si="103">D125-D120</f>
        <v>-0.17496071111762523</v>
      </c>
      <c r="M120" s="302">
        <f t="shared" ref="M120:M121" si="104">F125-F120</f>
        <v>-0.10001613203112036</v>
      </c>
      <c r="N120" s="302">
        <f t="shared" ref="N120:N121" si="105">SUM(K120:M120)</f>
        <v>-0.70922815014633533</v>
      </c>
    </row>
    <row r="121" spans="1:14" x14ac:dyDescent="0.2">
      <c r="A121" s="282" t="s">
        <v>363</v>
      </c>
      <c r="B121" s="302">
        <f>SUM(B119:B120)</f>
        <v>24.925764416643823</v>
      </c>
      <c r="C121" s="299" t="str">
        <f>CONCATENATE("(",ROUND((B121/$H121)*100,1),")")</f>
        <v>(81.3)</v>
      </c>
      <c r="D121" s="302">
        <f>SUM(D119:D120)</f>
        <v>2.7797900742966819</v>
      </c>
      <c r="E121" s="299" t="str">
        <f>CONCATENATE("(",ROUND((D121/$H121)*100,1),")")</f>
        <v>(9.1)</v>
      </c>
      <c r="F121" s="302">
        <f>SUM(F119:F120)</f>
        <v>2.9594455090594991</v>
      </c>
      <c r="G121" s="299" t="str">
        <f>CONCATENATE("(",ROUND((F121/$H121)*100,1),")")</f>
        <v>(9.7)</v>
      </c>
      <c r="H121" s="302">
        <f>SUM(H119:H120)</f>
        <v>30.664999999999999</v>
      </c>
      <c r="I121" s="299" t="str">
        <f>CONCATENATE("(",ROUND((H121/$H121)*100,1),")")</f>
        <v>(100)</v>
      </c>
      <c r="K121" s="302">
        <f t="shared" si="102"/>
        <v>-2.9121753596817399</v>
      </c>
      <c r="L121" s="302">
        <f t="shared" si="103"/>
        <v>-0.26636113212087675</v>
      </c>
      <c r="M121" s="302">
        <f t="shared" si="104"/>
        <v>-0.26146350819737263</v>
      </c>
      <c r="N121" s="302">
        <f t="shared" si="105"/>
        <v>-3.4399999999999893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17.69822079275523</v>
      </c>
      <c r="C124" s="299" t="str">
        <f>CONCATENATE("(",ROUND((B124/$H126)*100,1),")")</f>
        <v>(65)</v>
      </c>
      <c r="D124" s="302">
        <f>'Ind T6'!W45</f>
        <v>0.77128147084552157</v>
      </c>
      <c r="E124" s="299" t="str">
        <f>CONCATENATE("(",ROUND((D124/$H126)*100,1),")")</f>
        <v>(2.8)</v>
      </c>
      <c r="F124" s="302">
        <f>'Ind T6'!X45</f>
        <v>1.8851134606557489</v>
      </c>
      <c r="G124" s="299" t="str">
        <f>CONCATENATE("(",ROUND((F124/$H126)*100,1),")")</f>
        <v>(6.9)</v>
      </c>
      <c r="H124" s="302">
        <f>SUM(B124,D124,F124)</f>
        <v>20.354615724256501</v>
      </c>
      <c r="I124" s="299" t="str">
        <f>CONCATENATE("(",ROUND((H124/$H126)*100,1),")")</f>
        <v>(74.8)</v>
      </c>
      <c r="K124" s="302">
        <f>B124-B114</f>
        <v>-4.5267842169527803</v>
      </c>
      <c r="L124" s="302">
        <f>D124-D114</f>
        <v>-0.17386538455642309</v>
      </c>
      <c r="M124" s="302">
        <f>F124-F114</f>
        <v>-0.3624771456739222</v>
      </c>
      <c r="N124" s="302">
        <f>SUM(K124:M124)</f>
        <v>-5.0631267471831256</v>
      </c>
    </row>
    <row r="125" spans="1:14" x14ac:dyDescent="0.2">
      <c r="A125" s="282" t="s">
        <v>365</v>
      </c>
      <c r="B125" s="302">
        <f>'Ind T6'!V44</f>
        <v>4.3153682642068532</v>
      </c>
      <c r="C125" s="299" t="str">
        <f>CONCATENATE("(",ROUND((B125/$H126)*100,1),")")</f>
        <v>(15.9)</v>
      </c>
      <c r="D125" s="302">
        <f>'Ind T6'!W44</f>
        <v>1.7421474713302834</v>
      </c>
      <c r="E125" s="299" t="str">
        <f>CONCATENATE("(",ROUND((D125/$H126)*100,1),")")</f>
        <v>(6.4)</v>
      </c>
      <c r="F125" s="302">
        <f>'Ind T6'!X44</f>
        <v>0.81286854020637755</v>
      </c>
      <c r="G125" s="299" t="str">
        <f>CONCATENATE("(",ROUND((F125/$H126)*100,1),")")</f>
        <v>(3)</v>
      </c>
      <c r="H125" s="302">
        <f t="shared" ref="H125" si="106">SUM(B125,D125,F125)</f>
        <v>6.8703842757435138</v>
      </c>
      <c r="I125" s="299" t="str">
        <f>CONCATENATE("(",ROUND((H125/$H126)*100,1),")")</f>
        <v>(25.2)</v>
      </c>
      <c r="K125" s="302">
        <f t="shared" ref="K125:K126" si="107">B125-B115</f>
        <v>-0.87492095315998419</v>
      </c>
      <c r="L125" s="302">
        <f t="shared" ref="L125:L126" si="108">D125-D115</f>
        <v>-0.34903952294671381</v>
      </c>
      <c r="M125" s="302">
        <f t="shared" ref="M125:M126" si="109">F125-F115</f>
        <v>-0.22091277671017906</v>
      </c>
      <c r="N125" s="302">
        <f t="shared" ref="N125:N126" si="110">SUM(K125:M125)</f>
        <v>-1.4448732528168771</v>
      </c>
    </row>
    <row r="126" spans="1:14" x14ac:dyDescent="0.2">
      <c r="A126" s="282" t="s">
        <v>363</v>
      </c>
      <c r="B126" s="302">
        <f>SUM(B124:B125)</f>
        <v>22.013589056962083</v>
      </c>
      <c r="C126" s="299" t="str">
        <f>CONCATENATE("(",ROUND((B126/$H126)*100,1),")")</f>
        <v>(80.9)</v>
      </c>
      <c r="D126" s="302">
        <f>SUM(D124:D125)</f>
        <v>2.5134289421758051</v>
      </c>
      <c r="E126" s="299" t="str">
        <f>CONCATENATE("(",ROUND((D126/$H126)*100,1),")")</f>
        <v>(9.2)</v>
      </c>
      <c r="F126" s="302">
        <f>SUM(F124:F125)</f>
        <v>2.6979820008621265</v>
      </c>
      <c r="G126" s="299" t="str">
        <f>CONCATENATE("(",ROUND((F126/$H126)*100,1),")")</f>
        <v>(9.9)</v>
      </c>
      <c r="H126" s="302">
        <f>SUM(H124:H125)</f>
        <v>27.225000000000016</v>
      </c>
      <c r="I126" s="299" t="str">
        <f>CONCATENATE("(",ROUND((H126/$H126)*100,1),")")</f>
        <v>(100)</v>
      </c>
      <c r="K126" s="302">
        <f t="shared" si="107"/>
        <v>-5.4017051701127627</v>
      </c>
      <c r="L126" s="302">
        <f t="shared" si="108"/>
        <v>-0.52290490750313667</v>
      </c>
      <c r="M126" s="302">
        <f t="shared" si="109"/>
        <v>-0.58338992238410148</v>
      </c>
      <c r="N126" s="302">
        <f t="shared" si="110"/>
        <v>-6.5080000000000009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2.642498429968644</v>
      </c>
      <c r="C135" s="299" t="str">
        <f>CONCATENATE("(",ROUND((B135/$H137)*100,1),")")</f>
        <v>(65.2)</v>
      </c>
      <c r="D135" s="302">
        <f>'Ind T6'!M54</f>
        <v>4.057546577358228E-2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2.6830738957422264</v>
      </c>
      <c r="I135" s="299" t="str">
        <f>CONCATENATE("(",ROUND((H135/$H137)*100,1),")")</f>
        <v>(66.2)</v>
      </c>
      <c r="K135" s="302">
        <f>B140-B135</f>
        <v>-8.0340322473743342E-2</v>
      </c>
      <c r="L135" s="302">
        <f>D140-D135</f>
        <v>-3.7211093477379498E-4</v>
      </c>
      <c r="M135" s="302">
        <f>F140-F135</f>
        <v>0</v>
      </c>
      <c r="N135" s="302">
        <f>SUM(K135:M135)</f>
        <v>-8.0712433408517137E-2</v>
      </c>
    </row>
    <row r="136" spans="1:14" x14ac:dyDescent="0.2">
      <c r="A136" s="282" t="s">
        <v>365</v>
      </c>
      <c r="B136" s="302">
        <f>'Ind T6'!L53</f>
        <v>0.8120186309415437</v>
      </c>
      <c r="C136" s="299" t="str">
        <f>CONCATENATE("(",ROUND((B136/$H137)*100,1),")")</f>
        <v>(20)</v>
      </c>
      <c r="D136" s="302">
        <f>'Ind T6'!M53</f>
        <v>0.22104291396936371</v>
      </c>
      <c r="E136" s="299" t="str">
        <f>CONCATENATE("(",ROUND((D136/$H137)*100,1),")")</f>
        <v>(5.5)</v>
      </c>
      <c r="F136" s="302">
        <f>'Ind T6'!N53</f>
        <v>0.33886455934686371</v>
      </c>
      <c r="G136" s="299" t="str">
        <f>CONCATENATE("(",ROUND((F136/$H137)*100,1),")")</f>
        <v>(8.4)</v>
      </c>
      <c r="H136" s="302">
        <f t="shared" ref="H136" si="111">SUM(B136,D136,F136)</f>
        <v>1.3719261042577713</v>
      </c>
      <c r="I136" s="299" t="str">
        <f>CONCATENATE("(",ROUND((H136/$H137)*100,1),")")</f>
        <v>(33.8)</v>
      </c>
      <c r="K136" s="302">
        <f t="shared" ref="K136:K137" si="112">B141-B136</f>
        <v>-1.2192394360070802E-2</v>
      </c>
      <c r="L136" s="302">
        <f t="shared" ref="L136:L137" si="113">D141-D136</f>
        <v>-5.2679462190880766E-3</v>
      </c>
      <c r="M136" s="302">
        <f t="shared" ref="M136:M137" si="114">F141-F136</f>
        <v>-1.2827226012316062E-2</v>
      </c>
      <c r="N136" s="302">
        <f t="shared" ref="N136:N137" si="115">SUM(K136:M136)</f>
        <v>-3.028756659147494E-2</v>
      </c>
    </row>
    <row r="137" spans="1:14" x14ac:dyDescent="0.2">
      <c r="A137" s="282" t="s">
        <v>363</v>
      </c>
      <c r="B137" s="302">
        <f>SUM(B135:B136)</f>
        <v>3.4545170609101876</v>
      </c>
      <c r="C137" s="299" t="str">
        <f>CONCATENATE("(",ROUND((B137/$H137)*100,1),")")</f>
        <v>(85.2)</v>
      </c>
      <c r="D137" s="302">
        <f>SUM(D135:D136)</f>
        <v>0.26161837974294599</v>
      </c>
      <c r="E137" s="299" t="str">
        <f>CONCATENATE("(",ROUND((D137/$H137)*100,1),")")</f>
        <v>(6.5)</v>
      </c>
      <c r="F137" s="302">
        <f>SUM(F135:F136)</f>
        <v>0.33886455934686371</v>
      </c>
      <c r="G137" s="299" t="str">
        <f>CONCATENATE("(",ROUND((F137/$H137)*100,1),")")</f>
        <v>(8.4)</v>
      </c>
      <c r="H137" s="302">
        <f>SUM(H135:H136)</f>
        <v>4.0549999999999979</v>
      </c>
      <c r="I137" s="299" t="str">
        <f>CONCATENATE("(",ROUND((H137/$H137)*100,1),")")</f>
        <v>(100)</v>
      </c>
      <c r="K137" s="302">
        <f t="shared" si="112"/>
        <v>-9.2532716833813922E-2</v>
      </c>
      <c r="L137" s="302">
        <f t="shared" si="113"/>
        <v>-5.6400571538618993E-3</v>
      </c>
      <c r="M137" s="302">
        <f t="shared" si="114"/>
        <v>-1.2827226012316062E-2</v>
      </c>
      <c r="N137" s="302">
        <f t="shared" si="115"/>
        <v>-0.11099999999999188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2.5621581074949007</v>
      </c>
      <c r="C140" s="299" t="str">
        <f>CONCATENATE("(",ROUND((B140/$H142)*100,1),")")</f>
        <v>(65)</v>
      </c>
      <c r="D140" s="302">
        <f>'Ind T6'!R54</f>
        <v>4.0203354838808485E-2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2.6023614623337092</v>
      </c>
      <c r="I140" s="299" t="str">
        <f>CONCATENATE("(",ROUND((H140/$H142)*100,1),")")</f>
        <v>(66)</v>
      </c>
      <c r="K140" s="302">
        <f>B145-B140</f>
        <v>-8.4791008306250859E-4</v>
      </c>
      <c r="L140" s="302">
        <f>D145-D140</f>
        <v>1.7268956102465191E-3</v>
      </c>
      <c r="M140" s="302">
        <f>F145-F140</f>
        <v>0</v>
      </c>
      <c r="N140" s="302">
        <f>SUM(K140:M140)</f>
        <v>8.7898552718401052E-4</v>
      </c>
    </row>
    <row r="141" spans="1:14" x14ac:dyDescent="0.2">
      <c r="A141" s="282" t="s">
        <v>365</v>
      </c>
      <c r="B141" s="302">
        <f>'Ind T6'!Q53</f>
        <v>0.79982623658147289</v>
      </c>
      <c r="C141" s="299" t="str">
        <f>CONCATENATE("(",ROUND((B141/$H142)*100,1),")")</f>
        <v>(20.3)</v>
      </c>
      <c r="D141" s="302">
        <f>'Ind T6'!R53</f>
        <v>0.21577496775027563</v>
      </c>
      <c r="E141" s="299" t="str">
        <f>CONCATENATE("(",ROUND((D141/$H142)*100,1),")")</f>
        <v>(5.5)</v>
      </c>
      <c r="F141" s="302">
        <f>'Ind T6'!S53</f>
        <v>0.32603733333454765</v>
      </c>
      <c r="G141" s="299" t="str">
        <f>CONCATENATE("(",ROUND((F141/$H142)*100,1),")")</f>
        <v>(8.3)</v>
      </c>
      <c r="H141" s="302">
        <f t="shared" ref="H141" si="116">SUM(B141,D141,F141)</f>
        <v>1.3416385376662963</v>
      </c>
      <c r="I141" s="299" t="str">
        <f>CONCATENATE("(",ROUND((H141/$H142)*100,1),")")</f>
        <v>(34)</v>
      </c>
      <c r="K141" s="302">
        <f t="shared" ref="K141:K142" si="117">B146-B141</f>
        <v>2.5537640692364194E-2</v>
      </c>
      <c r="L141" s="302">
        <f t="shared" ref="L141:L142" si="118">D146-D141</f>
        <v>2.7037056456076236E-3</v>
      </c>
      <c r="M141" s="302">
        <f t="shared" ref="M141:M142" si="119">F146-F141</f>
        <v>-1.1203318651615835E-3</v>
      </c>
      <c r="N141" s="302">
        <f t="shared" ref="N141:N142" si="120">SUM(K141:M141)</f>
        <v>2.7121014472810234E-2</v>
      </c>
    </row>
    <row r="142" spans="1:14" x14ac:dyDescent="0.2">
      <c r="A142" s="282" t="s">
        <v>363</v>
      </c>
      <c r="B142" s="302">
        <f>SUM(B140:B141)</f>
        <v>3.3619843440763737</v>
      </c>
      <c r="C142" s="299" t="str">
        <f>CONCATENATE("(",ROUND((B142/$H142)*100,1),")")</f>
        <v>(85.2)</v>
      </c>
      <c r="D142" s="302">
        <f>SUM(D140:D141)</f>
        <v>0.2559783225890841</v>
      </c>
      <c r="E142" s="299" t="str">
        <f>CONCATENATE("(",ROUND((D142/$H142)*100,1),")")</f>
        <v>(6.5)</v>
      </c>
      <c r="F142" s="302">
        <f>SUM(F140:F141)</f>
        <v>0.32603733333454765</v>
      </c>
      <c r="G142" s="299" t="str">
        <f>CONCATENATE("(",ROUND((F142/$H142)*100,1),")")</f>
        <v>(8.3)</v>
      </c>
      <c r="H142" s="302">
        <f>SUM(H140:H141)</f>
        <v>3.9440000000000053</v>
      </c>
      <c r="I142" s="299" t="str">
        <f>CONCATENATE("(",ROUND((H142/$H142)*100,1),")")</f>
        <v>(100)</v>
      </c>
      <c r="K142" s="302">
        <f t="shared" si="117"/>
        <v>2.4689730609301463E-2</v>
      </c>
      <c r="L142" s="302">
        <f t="shared" si="118"/>
        <v>4.4306012558541497E-3</v>
      </c>
      <c r="M142" s="302">
        <f t="shared" si="119"/>
        <v>-1.1203318651615835E-3</v>
      </c>
      <c r="N142" s="302">
        <f t="shared" si="120"/>
        <v>2.799999999999403E-2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2.5613101974118382</v>
      </c>
      <c r="C145" s="299" t="str">
        <f>CONCATENATE("(",ROUND((B145/$H147)*100,1),")")</f>
        <v>(64.5)</v>
      </c>
      <c r="D145" s="302">
        <f>'Ind T6'!W54</f>
        <v>4.1930250449055004E-2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2.6032404478608933</v>
      </c>
      <c r="I145" s="299" t="str">
        <f>CONCATENATE("(",ROUND((H145/$H147)*100,1),")")</f>
        <v>(65.5)</v>
      </c>
      <c r="K145" s="302">
        <f>B145-B135</f>
        <v>-8.118823255680585E-2</v>
      </c>
      <c r="L145" s="302">
        <f>D145-D135</f>
        <v>1.3547846754727241E-3</v>
      </c>
      <c r="M145" s="302">
        <f>F145-F135</f>
        <v>0</v>
      </c>
      <c r="N145" s="302">
        <f>SUM(K145:M145)</f>
        <v>-7.9833447881333119E-2</v>
      </c>
    </row>
    <row r="146" spans="1:14" x14ac:dyDescent="0.2">
      <c r="A146" s="282" t="s">
        <v>365</v>
      </c>
      <c r="B146" s="302">
        <f>'Ind T6'!V53</f>
        <v>0.82536387727383709</v>
      </c>
      <c r="C146" s="299" t="str">
        <f>CONCATENATE("(",ROUND((B146/$H147)*100,1),")")</f>
        <v>(20.8)</v>
      </c>
      <c r="D146" s="302">
        <f>'Ind T6'!W53</f>
        <v>0.21847867339588325</v>
      </c>
      <c r="E146" s="299" t="str">
        <f>CONCATENATE("(",ROUND((D146/$H147)*100,1),")")</f>
        <v>(5.5)</v>
      </c>
      <c r="F146" s="302">
        <f>'Ind T6'!X53</f>
        <v>0.32491700146938607</v>
      </c>
      <c r="G146" s="299" t="str">
        <f>CONCATENATE("(",ROUND((F146/$H147)*100,1),")")</f>
        <v>(8.2)</v>
      </c>
      <c r="H146" s="302">
        <f t="shared" ref="H146" si="121">SUM(B146,D146,F146)</f>
        <v>1.3687595521391065</v>
      </c>
      <c r="I146" s="299" t="str">
        <f>CONCATENATE("(",ROUND((H146/$H147)*100,1),")")</f>
        <v>(34.5)</v>
      </c>
      <c r="K146" s="302">
        <f t="shared" ref="K146:K147" si="122">B146-B136</f>
        <v>1.3345246332293392E-2</v>
      </c>
      <c r="L146" s="302">
        <f t="shared" ref="L146:L147" si="123">D146-D136</f>
        <v>-2.564240573480453E-3</v>
      </c>
      <c r="M146" s="302">
        <f t="shared" ref="M146:M147" si="124">F146-F136</f>
        <v>-1.3947557877477645E-2</v>
      </c>
      <c r="N146" s="302">
        <f t="shared" ref="N146:N147" si="125">SUM(K146:M146)</f>
        <v>-3.1665521186647061E-3</v>
      </c>
    </row>
    <row r="147" spans="1:14" x14ac:dyDescent="0.2">
      <c r="A147" s="282" t="s">
        <v>363</v>
      </c>
      <c r="B147" s="302">
        <f>SUM(B145:B146)</f>
        <v>3.3866740746856752</v>
      </c>
      <c r="C147" s="299" t="str">
        <f>CONCATENATE("(",ROUND((B147/$H147)*100,1),")")</f>
        <v>(85.3)</v>
      </c>
      <c r="D147" s="302">
        <f>SUM(D145:D146)</f>
        <v>0.26040892384493824</v>
      </c>
      <c r="E147" s="299" t="str">
        <f>CONCATENATE("(",ROUND((D147/$H147)*100,1),")")</f>
        <v>(6.6)</v>
      </c>
      <c r="F147" s="302">
        <f>SUM(F145:F146)</f>
        <v>0.32491700146938607</v>
      </c>
      <c r="G147" s="299" t="str">
        <f>CONCATENATE("(",ROUND((F147/$H147)*100,1),")")</f>
        <v>(8.2)</v>
      </c>
      <c r="H147" s="302">
        <f>SUM(H145:H146)</f>
        <v>3.9719999999999995</v>
      </c>
      <c r="I147" s="299" t="str">
        <f>CONCATENATE("(",ROUND((H147/$H147)*100,1),")")</f>
        <v>(100)</v>
      </c>
      <c r="K147" s="302">
        <f t="shared" si="122"/>
        <v>-6.7842986224512458E-2</v>
      </c>
      <c r="L147" s="302">
        <f t="shared" si="123"/>
        <v>-1.2094558980077497E-3</v>
      </c>
      <c r="M147" s="302">
        <f t="shared" si="124"/>
        <v>-1.3947557877477645E-2</v>
      </c>
      <c r="N147" s="302">
        <f t="shared" si="125"/>
        <v>-8.2999999999997853E-2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2.2075517807920297</v>
      </c>
      <c r="C156" s="299" t="str">
        <f>CONCATENATE("(",ROUND((B156/$H158)*100,1),")")</f>
        <v>(67.3)</v>
      </c>
      <c r="D156" s="302">
        <f>'Ind T6'!M63</f>
        <v>0.3039117820290122</v>
      </c>
      <c r="E156" s="299" t="str">
        <f>CONCATENATE("(",ROUND((D156/$H158)*100,1),")")</f>
        <v>(9.3)</v>
      </c>
      <c r="F156" s="302">
        <f>'Ind T6'!N63</f>
        <v>0.14133777626172203</v>
      </c>
      <c r="G156" s="299" t="str">
        <f>CONCATENATE("(",ROUND((F156/$H158)*100,1),")")</f>
        <v>(4.3)</v>
      </c>
      <c r="H156" s="302">
        <f>SUM(B156,D156,F156)</f>
        <v>2.6528013390827638</v>
      </c>
      <c r="I156" s="299" t="str">
        <f>CONCATENATE("(",ROUND((H156/$H158)*100,1),")")</f>
        <v>(80.9)</v>
      </c>
      <c r="K156" s="302">
        <f>B161-B156</f>
        <v>0.16884105883125811</v>
      </c>
      <c r="L156" s="302">
        <f>D161-D156</f>
        <v>2.6943308416172151E-2</v>
      </c>
      <c r="M156" s="302">
        <f>F161-F156</f>
        <v>6.141957168576323E-3</v>
      </c>
      <c r="N156" s="302">
        <f>SUM(K156:M156)</f>
        <v>0.20192632441600658</v>
      </c>
    </row>
    <row r="157" spans="1:14" x14ac:dyDescent="0.2">
      <c r="A157" s="282" t="s">
        <v>365</v>
      </c>
      <c r="B157" s="302">
        <f>'Ind T6'!L62</f>
        <v>0.49767967514475897</v>
      </c>
      <c r="C157" s="299" t="str">
        <f>CONCATENATE("(",ROUND((B157/$H158)*100,1),")")</f>
        <v>(15.2)</v>
      </c>
      <c r="D157" s="302">
        <f>'Ind T6'!M62</f>
        <v>0.11939028548423335</v>
      </c>
      <c r="E157" s="299" t="str">
        <f>CONCATENATE("(",ROUND((D157/$H158)*100,1),")")</f>
        <v>(3.6)</v>
      </c>
      <c r="F157" s="302">
        <f>'Ind T6'!N62</f>
        <v>8.1287002882309001E-3</v>
      </c>
      <c r="G157" s="299" t="str">
        <f>CONCATENATE("(",ROUND((F157/$H158)*100,1),")")</f>
        <v>(0.2)</v>
      </c>
      <c r="H157" s="302">
        <f t="shared" ref="H157" si="126">SUM(B157,D157,F157)</f>
        <v>0.6251986609172232</v>
      </c>
      <c r="I157" s="299" t="str">
        <f>CONCATENATE("(",ROUND((H157/$H158)*100,1),")")</f>
        <v>(19.1)</v>
      </c>
      <c r="K157" s="302">
        <f t="shared" ref="K157:K158" si="127">B162-B157</f>
        <v>6.2907406185025772E-2</v>
      </c>
      <c r="L157" s="302">
        <f t="shared" ref="L157:L158" si="128">D162-D157</f>
        <v>1.1577461104538347E-2</v>
      </c>
      <c r="M157" s="302">
        <f t="shared" ref="M157:M158" si="129">F162-F157</f>
        <v>5.8880829444450146E-4</v>
      </c>
      <c r="N157" s="302">
        <f t="shared" ref="N157:N158" si="130">SUM(K157:M157)</f>
        <v>7.5073675584008626E-2</v>
      </c>
    </row>
    <row r="158" spans="1:14" x14ac:dyDescent="0.2">
      <c r="A158" s="282" t="s">
        <v>363</v>
      </c>
      <c r="B158" s="302">
        <f>SUM(B156:B157)</f>
        <v>2.7052314559367887</v>
      </c>
      <c r="C158" s="299" t="str">
        <f>CONCATENATE("(",ROUND((B158/$H158)*100,1),")")</f>
        <v>(82.5)</v>
      </c>
      <c r="D158" s="302">
        <f>SUM(D156:D157)</f>
        <v>0.42330206751324556</v>
      </c>
      <c r="E158" s="299" t="str">
        <f>CONCATENATE("(",ROUND((D158/$H158)*100,1),")")</f>
        <v>(12.9)</v>
      </c>
      <c r="F158" s="302">
        <f>SUM(F156:F157)</f>
        <v>0.14946647654995293</v>
      </c>
      <c r="G158" s="299" t="str">
        <f>CONCATENATE("(",ROUND((F158/$H158)*100,1),")")</f>
        <v>(4.6)</v>
      </c>
      <c r="H158" s="302">
        <f>SUM(H156:H157)</f>
        <v>3.2779999999999871</v>
      </c>
      <c r="I158" s="299" t="str">
        <f>CONCATENATE("(",ROUND((H158/$H158)*100,1),")")</f>
        <v>(100)</v>
      </c>
      <c r="K158" s="302">
        <f t="shared" si="127"/>
        <v>0.23174846501628377</v>
      </c>
      <c r="L158" s="302">
        <f t="shared" si="128"/>
        <v>3.8520769520710485E-2</v>
      </c>
      <c r="M158" s="302">
        <f t="shared" si="129"/>
        <v>6.7307654630208158E-3</v>
      </c>
      <c r="N158" s="302">
        <f t="shared" si="130"/>
        <v>0.27700000000001507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2.3763928396232878</v>
      </c>
      <c r="C161" s="299" t="str">
        <f>CONCATENATE("(",ROUND((B161/$H163)*100,1),")")</f>
        <v>(66.8)</v>
      </c>
      <c r="D161" s="302">
        <f>'Ind T6'!R63</f>
        <v>0.33085509044518435</v>
      </c>
      <c r="E161" s="299" t="str">
        <f>CONCATENATE("(",ROUND((D161/$H163)*100,1),")")</f>
        <v>(9.3)</v>
      </c>
      <c r="F161" s="302">
        <f>'Ind T6'!S63</f>
        <v>0.14747973343029835</v>
      </c>
      <c r="G161" s="299" t="str">
        <f>CONCATENATE("(",ROUND((F161/$H163)*100,1),")")</f>
        <v>(4.1)</v>
      </c>
      <c r="H161" s="302">
        <f>SUM(B161,D161,F161)</f>
        <v>2.8547276634987706</v>
      </c>
      <c r="I161" s="299" t="str">
        <f>CONCATENATE("(",ROUND((H161/$H163)*100,1),")")</f>
        <v>(80.3)</v>
      </c>
      <c r="K161" s="302">
        <f>B166-B161</f>
        <v>0.28118375484276337</v>
      </c>
      <c r="L161" s="302">
        <f>D166-D161</f>
        <v>4.4932277599590287E-2</v>
      </c>
      <c r="M161" s="302">
        <f>F166-F161</f>
        <v>6.3744853930381706E-3</v>
      </c>
      <c r="N161" s="302">
        <f>SUM(K161:M161)</f>
        <v>0.33249051783539185</v>
      </c>
    </row>
    <row r="162" spans="1:14" x14ac:dyDescent="0.2">
      <c r="A162" s="282" t="s">
        <v>365</v>
      </c>
      <c r="B162" s="302">
        <f>'Ind T6'!Q62</f>
        <v>0.56058708132978474</v>
      </c>
      <c r="C162" s="299" t="str">
        <f>CONCATENATE("(",ROUND((B162/$H163)*100,1),")")</f>
        <v>(15.8)</v>
      </c>
      <c r="D162" s="302">
        <f>'Ind T6'!R62</f>
        <v>0.13096774658877169</v>
      </c>
      <c r="E162" s="299" t="str">
        <f>CONCATENATE("(",ROUND((D162/$H163)*100,1),")")</f>
        <v>(3.7)</v>
      </c>
      <c r="F162" s="302">
        <f>'Ind T6'!S62</f>
        <v>8.7175085826754015E-3</v>
      </c>
      <c r="G162" s="299" t="str">
        <f>CONCATENATE("(",ROUND((F162/$H163)*100,1),")")</f>
        <v>(0.2)</v>
      </c>
      <c r="H162" s="302">
        <f t="shared" ref="H162" si="131">SUM(B162,D162,F162)</f>
        <v>0.70027233650123177</v>
      </c>
      <c r="I162" s="299" t="str">
        <f>CONCATENATE("(",ROUND((H162/$H163)*100,1),")")</f>
        <v>(19.7)</v>
      </c>
      <c r="K162" s="302">
        <f t="shared" ref="K162:K163" si="132">B167-B162</f>
        <v>0.1238455903924518</v>
      </c>
      <c r="L162" s="302">
        <f t="shared" ref="L162:L163" si="133">D167-D162</f>
        <v>2.0804547762028031E-2</v>
      </c>
      <c r="M162" s="302">
        <f t="shared" ref="M162:M163" si="134">F167-F162</f>
        <v>8.593440101210062E-4</v>
      </c>
      <c r="N162" s="302">
        <f t="shared" ref="N162:N163" si="135">SUM(K162:M162)</f>
        <v>0.14550948216460083</v>
      </c>
    </row>
    <row r="163" spans="1:14" x14ac:dyDescent="0.2">
      <c r="A163" s="282" t="s">
        <v>363</v>
      </c>
      <c r="B163" s="302">
        <f>SUM(B161:B162)</f>
        <v>2.9369799209530725</v>
      </c>
      <c r="C163" s="299" t="str">
        <f>CONCATENATE("(",ROUND((B163/$H163)*100,1),")")</f>
        <v>(82.6)</v>
      </c>
      <c r="D163" s="302">
        <f>SUM(D161:D162)</f>
        <v>0.46182283703395605</v>
      </c>
      <c r="E163" s="299" t="str">
        <f>CONCATENATE("(",ROUND((D163/$H163)*100,1),")")</f>
        <v>(13)</v>
      </c>
      <c r="F163" s="302">
        <f>SUM(F161:F162)</f>
        <v>0.15619724201297375</v>
      </c>
      <c r="G163" s="299" t="str">
        <f>CONCATENATE("(",ROUND((F163/$H163)*100,1),")")</f>
        <v>(4.4)</v>
      </c>
      <c r="H163" s="302">
        <f>SUM(H161:H162)</f>
        <v>3.5550000000000024</v>
      </c>
      <c r="I163" s="299" t="str">
        <f>CONCATENATE("(",ROUND((H163/$H163)*100,1),")")</f>
        <v>(100)</v>
      </c>
      <c r="K163" s="302">
        <f t="shared" si="132"/>
        <v>0.40502934523521539</v>
      </c>
      <c r="L163" s="302">
        <f t="shared" si="133"/>
        <v>6.5736825361618345E-2</v>
      </c>
      <c r="M163" s="302">
        <f t="shared" si="134"/>
        <v>7.2338294031591976E-3</v>
      </c>
      <c r="N163" s="302">
        <f t="shared" si="135"/>
        <v>0.47799999999999293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2.6575765944660512</v>
      </c>
      <c r="C166" s="299" t="str">
        <f>CONCATENATE("(",ROUND((B166/$H168)*100,1),")")</f>
        <v>(65.9)</v>
      </c>
      <c r="D166" s="302">
        <f>'Ind T6'!W63</f>
        <v>0.37578736804477464</v>
      </c>
      <c r="E166" s="299" t="str">
        <f>CONCATENATE("(",ROUND((D166/$H168)*100,1),")")</f>
        <v>(9.3)</v>
      </c>
      <c r="F166" s="302">
        <f>'Ind T6'!X63</f>
        <v>0.15385421882333652</v>
      </c>
      <c r="G166" s="299" t="str">
        <f>CONCATENATE("(",ROUND((F166/$H168)*100,1),")")</f>
        <v>(3.8)</v>
      </c>
      <c r="H166" s="302">
        <f>SUM(B166,D166,F166)</f>
        <v>3.1872181813341625</v>
      </c>
      <c r="I166" s="299" t="str">
        <f>CONCATENATE("(",ROUND((H166/$H168)*100,1),")")</f>
        <v>(79)</v>
      </c>
      <c r="K166" s="302">
        <f>B166-B156</f>
        <v>0.45002481367402147</v>
      </c>
      <c r="L166" s="302">
        <f>D166-D156</f>
        <v>7.1875586015762438E-2</v>
      </c>
      <c r="M166" s="302">
        <f>F166-F156</f>
        <v>1.2516442561614494E-2</v>
      </c>
      <c r="N166" s="302">
        <f>SUM(K166:M166)</f>
        <v>0.53441684225139841</v>
      </c>
    </row>
    <row r="167" spans="1:14" x14ac:dyDescent="0.2">
      <c r="A167" s="282" t="s">
        <v>365</v>
      </c>
      <c r="B167" s="302">
        <f>'Ind T6'!V62</f>
        <v>0.68443267172223654</v>
      </c>
      <c r="C167" s="299" t="str">
        <f>CONCATENATE("(",ROUND((B167/$H168)*100,1),")")</f>
        <v>(17)</v>
      </c>
      <c r="D167" s="302">
        <f>'Ind T6'!W62</f>
        <v>0.15177229435079972</v>
      </c>
      <c r="E167" s="299" t="str">
        <f>CONCATENATE("(",ROUND((D167/$H168)*100,1),")")</f>
        <v>(3.8)</v>
      </c>
      <c r="F167" s="302">
        <f>'Ind T6'!X62</f>
        <v>9.5768525927964077E-3</v>
      </c>
      <c r="G167" s="299" t="str">
        <f>CONCATENATE("(",ROUND((F167/$H168)*100,1),")")</f>
        <v>(0.2)</v>
      </c>
      <c r="H167" s="302">
        <f t="shared" ref="H167" si="136">SUM(B167,D167,F167)</f>
        <v>0.84578181866583269</v>
      </c>
      <c r="I167" s="299" t="str">
        <f>CONCATENATE("(",ROUND((H167/$H168)*100,1),")")</f>
        <v>(21)</v>
      </c>
      <c r="K167" s="302">
        <f t="shared" ref="K167:K168" si="137">B167-B157</f>
        <v>0.18675299657747757</v>
      </c>
      <c r="L167" s="302">
        <f t="shared" ref="L167:L168" si="138">D167-D157</f>
        <v>3.2382008866566378E-2</v>
      </c>
      <c r="M167" s="302">
        <f t="shared" ref="M167:M168" si="139">F167-F157</f>
        <v>1.4481523045655077E-3</v>
      </c>
      <c r="N167" s="302">
        <f t="shared" ref="N167:N168" si="140">SUM(K167:M167)</f>
        <v>0.22058315774860948</v>
      </c>
    </row>
    <row r="168" spans="1:14" x14ac:dyDescent="0.2">
      <c r="A168" s="282" t="s">
        <v>363</v>
      </c>
      <c r="B168" s="302">
        <f>SUM(B166:B167)</f>
        <v>3.3420092661882879</v>
      </c>
      <c r="C168" s="299" t="str">
        <f>CONCATENATE("(",ROUND((B168/$H168)*100,1),")")</f>
        <v>(82.9)</v>
      </c>
      <c r="D168" s="302">
        <f>SUM(D166:D167)</f>
        <v>0.52755966239557439</v>
      </c>
      <c r="E168" s="299" t="str">
        <f>CONCATENATE("(",ROUND((D168/$H168)*100,1),")")</f>
        <v>(13.1)</v>
      </c>
      <c r="F168" s="302">
        <f>SUM(F166:F167)</f>
        <v>0.16343107141613294</v>
      </c>
      <c r="G168" s="299" t="str">
        <f>CONCATENATE("(",ROUND((F168/$H168)*100,1),")")</f>
        <v>(4.1)</v>
      </c>
      <c r="H168" s="302">
        <f>SUM(H166:H167)</f>
        <v>4.032999999999995</v>
      </c>
      <c r="I168" s="299" t="str">
        <f>CONCATENATE("(",ROUND((H168/$H168)*100,1),")")</f>
        <v>(100)</v>
      </c>
      <c r="K168" s="302">
        <f t="shared" si="137"/>
        <v>0.63677781025149915</v>
      </c>
      <c r="L168" s="302">
        <f t="shared" si="138"/>
        <v>0.10425759488232883</v>
      </c>
      <c r="M168" s="302">
        <f t="shared" si="139"/>
        <v>1.3964594866180013E-2</v>
      </c>
      <c r="N168" s="302">
        <f t="shared" si="140"/>
        <v>0.75500000000000789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18.109433310103196</v>
      </c>
      <c r="C177" s="299" t="str">
        <f>CONCATENATE("(",ROUND((B177/$H179)*100,1),")")</f>
        <v>(43.7)</v>
      </c>
      <c r="D177" s="302">
        <f>'Ind T6'!M72</f>
        <v>1.3392599932638996</v>
      </c>
      <c r="E177" s="299" t="str">
        <f>CONCATENATE("(",ROUND((D177/$H179)*100,1),")")</f>
        <v>(3.2)</v>
      </c>
      <c r="F177" s="302">
        <f>'Ind T6'!N72</f>
        <v>14.817857826329496</v>
      </c>
      <c r="G177" s="299" t="str">
        <f>CONCATENATE("(",ROUND((F177/$H179)*100,1),")")</f>
        <v>(35.8)</v>
      </c>
      <c r="H177" s="302">
        <f>SUM(B177,D177,F177)</f>
        <v>34.266551129696587</v>
      </c>
      <c r="I177" s="299" t="str">
        <f>CONCATENATE("(",ROUND((H177/$H179)*100,1),")")</f>
        <v>(82.7)</v>
      </c>
      <c r="K177" s="302">
        <f>B182-B177</f>
        <v>0.97698425414385426</v>
      </c>
      <c r="L177" s="302">
        <f>D182-D177</f>
        <v>0.11637368370861711</v>
      </c>
      <c r="M177" s="302">
        <f>F182-F177</f>
        <v>1.1574995246807074</v>
      </c>
      <c r="N177" s="302">
        <f>SUM(K177:M177)</f>
        <v>2.2508574625331788</v>
      </c>
    </row>
    <row r="178" spans="1:14" x14ac:dyDescent="0.2">
      <c r="A178" s="282" t="s">
        <v>365</v>
      </c>
      <c r="B178" s="302">
        <f>'Ind T6'!L71</f>
        <v>3.3751262894097911</v>
      </c>
      <c r="C178" s="299" t="str">
        <f>CONCATENATE("(",ROUND((B178/$H179)*100,1),")")</f>
        <v>(8.1)</v>
      </c>
      <c r="D178" s="302">
        <f>'Ind T6'!M71</f>
        <v>2.6573118321295284</v>
      </c>
      <c r="E178" s="299" t="str">
        <f>CONCATENATE("(",ROUND((D178/$H179)*100,1),")")</f>
        <v>(6.4)</v>
      </c>
      <c r="F178" s="302">
        <f>'Ind T6'!N71</f>
        <v>1.1140107487641608</v>
      </c>
      <c r="G178" s="299" t="str">
        <f>CONCATENATE("(",ROUND((F178/$H179)*100,1),")")</f>
        <v>(2.7)</v>
      </c>
      <c r="H178" s="302">
        <f t="shared" ref="H178" si="141">SUM(B178,D178,F178)</f>
        <v>7.1464488703034803</v>
      </c>
      <c r="I178" s="299" t="str">
        <f>CONCATENATE("(",ROUND((H178/$H179)*100,1),")")</f>
        <v>(17.3)</v>
      </c>
      <c r="K178" s="302">
        <f t="shared" ref="K178:K179" si="142">B183-B178</f>
        <v>0.2431363991093769</v>
      </c>
      <c r="L178" s="302">
        <f t="shared" ref="L178:L179" si="143">D183-D178</f>
        <v>0.2103239434503732</v>
      </c>
      <c r="M178" s="302">
        <f t="shared" ref="M178:M179" si="144">F183-F178</f>
        <v>8.5682194906901987E-2</v>
      </c>
      <c r="N178" s="302">
        <f t="shared" ref="N178:N179" si="145">SUM(K178:M178)</f>
        <v>0.53914253746665208</v>
      </c>
    </row>
    <row r="179" spans="1:14" x14ac:dyDescent="0.2">
      <c r="A179" s="282" t="s">
        <v>363</v>
      </c>
      <c r="B179" s="302">
        <f>SUM(B177:B178)</f>
        <v>21.484559599512988</v>
      </c>
      <c r="C179" s="299" t="str">
        <f>CONCATENATE("(",ROUND((B179/$H179)*100,1),")")</f>
        <v>(51.9)</v>
      </c>
      <c r="D179" s="302">
        <f>SUM(D177:D178)</f>
        <v>3.9965718253934277</v>
      </c>
      <c r="E179" s="299" t="str">
        <f>CONCATENATE("(",ROUND((D179/$H179)*100,1),")")</f>
        <v>(9.7)</v>
      </c>
      <c r="F179" s="302">
        <f>SUM(F177:F178)</f>
        <v>15.931868575093656</v>
      </c>
      <c r="G179" s="299" t="str">
        <f>CONCATENATE("(",ROUND((F179/$H179)*100,1),")")</f>
        <v>(38.5)</v>
      </c>
      <c r="H179" s="302">
        <f>SUM(H177:H178)</f>
        <v>41.413000000000068</v>
      </c>
      <c r="I179" s="299" t="str">
        <f>CONCATENATE("(",ROUND((H179/$H179)*100,1),")")</f>
        <v>(100)</v>
      </c>
      <c r="K179" s="302">
        <f t="shared" si="142"/>
        <v>1.2201206532532289</v>
      </c>
      <c r="L179" s="302">
        <f t="shared" si="143"/>
        <v>0.32669762715899076</v>
      </c>
      <c r="M179" s="302">
        <f t="shared" si="144"/>
        <v>1.2431817195876107</v>
      </c>
      <c r="N179" s="302">
        <f t="shared" si="145"/>
        <v>2.7899999999998304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19.08641756424705</v>
      </c>
      <c r="C182" s="299" t="str">
        <f>CONCATENATE("(",ROUND((B182/$H184)*100,1),")")</f>
        <v>(43.2)</v>
      </c>
      <c r="D182" s="302">
        <f>'Ind T6'!R72</f>
        <v>1.4556336769725167</v>
      </c>
      <c r="E182" s="299" t="str">
        <f>CONCATENATE("(",ROUND((D182/$H184)*100,1),")")</f>
        <v>(3.3)</v>
      </c>
      <c r="F182" s="302">
        <f>'Ind T6'!S72</f>
        <v>15.975357351010203</v>
      </c>
      <c r="G182" s="299" t="str">
        <f>CONCATENATE("(",ROUND((F182/$H184)*100,1),")")</f>
        <v>(36.1)</v>
      </c>
      <c r="H182" s="302">
        <f>SUM(B182,D182,F182)</f>
        <v>36.517408592229771</v>
      </c>
      <c r="I182" s="299" t="str">
        <f>CONCATENATE("(",ROUND((H182/$H184)*100,1),")")</f>
        <v>(82.6)</v>
      </c>
      <c r="K182" s="302">
        <f>B187-B182</f>
        <v>0.89905932427870283</v>
      </c>
      <c r="L182" s="302">
        <f>D187-D182</f>
        <v>0.17556278596468711</v>
      </c>
      <c r="M182" s="302">
        <f>F187-F182</f>
        <v>1.6798556646991436</v>
      </c>
      <c r="N182" s="302">
        <f>SUM(K182:M182)</f>
        <v>2.7544777749425338</v>
      </c>
    </row>
    <row r="183" spans="1:14" x14ac:dyDescent="0.2">
      <c r="A183" s="282" t="s">
        <v>365</v>
      </c>
      <c r="B183" s="302">
        <f>'Ind T6'!Q71</f>
        <v>3.618262688519168</v>
      </c>
      <c r="C183" s="299" t="str">
        <f>CONCATENATE("(",ROUND((B183/$H184)*100,1),")")</f>
        <v>(8.2)</v>
      </c>
      <c r="D183" s="302">
        <f>'Ind T6'!R71</f>
        <v>2.8676357755799016</v>
      </c>
      <c r="E183" s="299" t="str">
        <f>CONCATENATE("(",ROUND((D183/$H184)*100,1),")")</f>
        <v>(6.5)</v>
      </c>
      <c r="F183" s="302">
        <f>'Ind T6'!S71</f>
        <v>1.1996929436710628</v>
      </c>
      <c r="G183" s="299" t="str">
        <f>CONCATENATE("(",ROUND((F183/$H184)*100,1),")")</f>
        <v>(2.7)</v>
      </c>
      <c r="H183" s="302">
        <f t="shared" ref="H183" si="146">SUM(B183,D183,F183)</f>
        <v>7.6855914077701319</v>
      </c>
      <c r="I183" s="299" t="str">
        <f>CONCATENATE("(",ROUND((H183/$H184)*100,1),")")</f>
        <v>(17.4)</v>
      </c>
      <c r="K183" s="302">
        <f t="shared" ref="K183:K184" si="147">B188-B183</f>
        <v>0.34766377923872582</v>
      </c>
      <c r="L183" s="302">
        <f t="shared" ref="L183:L184" si="148">D188-D183</f>
        <v>0.31072332431283378</v>
      </c>
      <c r="M183" s="302">
        <f t="shared" ref="M183:M184" si="149">F188-F183</f>
        <v>0.15213512150600872</v>
      </c>
      <c r="N183" s="302">
        <f t="shared" ref="N183:N184" si="150">SUM(K183:M183)</f>
        <v>0.81052222505756832</v>
      </c>
    </row>
    <row r="184" spans="1:14" x14ac:dyDescent="0.2">
      <c r="A184" s="282" t="s">
        <v>363</v>
      </c>
      <c r="B184" s="302">
        <f>SUM(B182:B183)</f>
        <v>22.704680252766217</v>
      </c>
      <c r="C184" s="299" t="str">
        <f>CONCATENATE("(",ROUND((B184/$H184)*100,1),")")</f>
        <v>(51.4)</v>
      </c>
      <c r="D184" s="302">
        <f>SUM(D182:D183)</f>
        <v>4.3232694525524185</v>
      </c>
      <c r="E184" s="299" t="str">
        <f>CONCATENATE("(",ROUND((D184/$H184)*100,1),")")</f>
        <v>(9.8)</v>
      </c>
      <c r="F184" s="302">
        <f>SUM(F182:F183)</f>
        <v>17.175050294681267</v>
      </c>
      <c r="G184" s="299" t="str">
        <f>CONCATENATE("(",ROUND((F184/$H184)*100,1),")")</f>
        <v>(38.9)</v>
      </c>
      <c r="H184" s="302">
        <f>SUM(H182:H183)</f>
        <v>44.202999999999903</v>
      </c>
      <c r="I184" s="299" t="str">
        <f>CONCATENATE("(",ROUND((H184/$H184)*100,1),")")</f>
        <v>(100)</v>
      </c>
      <c r="K184" s="302">
        <f t="shared" si="147"/>
        <v>1.2467231035174287</v>
      </c>
      <c r="L184" s="302">
        <f t="shared" si="148"/>
        <v>0.48628611027752022</v>
      </c>
      <c r="M184" s="302">
        <f t="shared" si="149"/>
        <v>1.8319907862051501</v>
      </c>
      <c r="N184" s="302">
        <f t="shared" si="150"/>
        <v>3.565000000000099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19.985476888525753</v>
      </c>
      <c r="C187" s="299" t="str">
        <f>CONCATENATE("(",ROUND((B187/$H189)*100,1),")")</f>
        <v>(41.8)</v>
      </c>
      <c r="D187" s="302">
        <f>'Ind T6'!W72</f>
        <v>1.6311964629372038</v>
      </c>
      <c r="E187" s="299" t="str">
        <f>CONCATENATE("(",ROUND((D187/$H189)*100,1),")")</f>
        <v>(3.4)</v>
      </c>
      <c r="F187" s="302">
        <f>'Ind T6'!X72</f>
        <v>17.655213015709347</v>
      </c>
      <c r="G187" s="299" t="str">
        <f>CONCATENATE("(",ROUND((F187/$H189)*100,1),")")</f>
        <v>(37)</v>
      </c>
      <c r="H187" s="302">
        <f>SUM(B187,D187,F187)</f>
        <v>39.2718863671723</v>
      </c>
      <c r="I187" s="299" t="str">
        <f>CONCATENATE("(",ROUND((H187/$H189)*100,1),")")</f>
        <v>(82.2)</v>
      </c>
      <c r="K187" s="302">
        <f>B187-B177</f>
        <v>1.8760435784225571</v>
      </c>
      <c r="L187" s="302">
        <f>D187-D177</f>
        <v>0.29193646967330422</v>
      </c>
      <c r="M187" s="302">
        <f>F187-F177</f>
        <v>2.837355189379851</v>
      </c>
      <c r="N187" s="302">
        <f>SUM(K187:M187)</f>
        <v>5.0053352374757125</v>
      </c>
    </row>
    <row r="188" spans="1:14" x14ac:dyDescent="0.2">
      <c r="A188" s="282" t="s">
        <v>365</v>
      </c>
      <c r="B188" s="302">
        <f>'Ind T6'!V71</f>
        <v>3.9659264677578938</v>
      </c>
      <c r="C188" s="299" t="str">
        <f>CONCATENATE("(",ROUND((B188/$H189)*100,1),")")</f>
        <v>(8.3)</v>
      </c>
      <c r="D188" s="302">
        <f>'Ind T6'!W71</f>
        <v>3.1783590998927354</v>
      </c>
      <c r="E188" s="299" t="str">
        <f>CONCATENATE("(",ROUND((D188/$H189)*100,1),")")</f>
        <v>(6.7)</v>
      </c>
      <c r="F188" s="302">
        <f>'Ind T6'!X71</f>
        <v>1.3518280651770715</v>
      </c>
      <c r="G188" s="299" t="str">
        <f>CONCATENATE("(",ROUND((F188/$H189)*100,1),")")</f>
        <v>(2.8)</v>
      </c>
      <c r="H188" s="302">
        <f t="shared" ref="H188" si="151">SUM(B188,D188,F188)</f>
        <v>8.4961136328277007</v>
      </c>
      <c r="I188" s="299" t="str">
        <f>CONCATENATE("(",ROUND((H188/$H189)*100,1),")")</f>
        <v>(17.8)</v>
      </c>
      <c r="K188" s="302">
        <f t="shared" ref="K188:K189" si="152">B188-B178</f>
        <v>0.59080017834810272</v>
      </c>
      <c r="L188" s="302">
        <f t="shared" ref="L188:L189" si="153">D188-D178</f>
        <v>0.52104726776320698</v>
      </c>
      <c r="M188" s="302">
        <f t="shared" ref="M188:M189" si="154">F188-F178</f>
        <v>0.23781731641291071</v>
      </c>
      <c r="N188" s="302">
        <f t="shared" ref="N188:N189" si="155">SUM(K188:M188)</f>
        <v>1.3496647625242204</v>
      </c>
    </row>
    <row r="189" spans="1:14" x14ac:dyDescent="0.2">
      <c r="A189" s="282" t="s">
        <v>363</v>
      </c>
      <c r="B189" s="302">
        <f>SUM(B187:B188)</f>
        <v>23.951403356283645</v>
      </c>
      <c r="C189" s="299" t="str">
        <f>CONCATENATE("(",ROUND((B189/$H189)*100,1),")")</f>
        <v>(50.1)</v>
      </c>
      <c r="D189" s="302">
        <f>SUM(D187:D188)</f>
        <v>4.8095555628299387</v>
      </c>
      <c r="E189" s="299" t="str">
        <f>CONCATENATE("(",ROUND((D189/$H189)*100,1),")")</f>
        <v>(10.1)</v>
      </c>
      <c r="F189" s="302">
        <f>SUM(F187:F188)</f>
        <v>19.007041080886417</v>
      </c>
      <c r="G189" s="299" t="str">
        <f>CONCATENATE("(",ROUND((F189/$H189)*100,1),")")</f>
        <v>(39.8)</v>
      </c>
      <c r="H189" s="302">
        <f>SUM(H187:H188)</f>
        <v>47.768000000000001</v>
      </c>
      <c r="I189" s="299" t="str">
        <f>CONCATENATE("(",ROUND((H189/$H189)*100,1),")")</f>
        <v>(100)</v>
      </c>
      <c r="K189" s="302">
        <f t="shared" si="152"/>
        <v>2.4668437567706576</v>
      </c>
      <c r="L189" s="302">
        <f t="shared" si="153"/>
        <v>0.81298373743651098</v>
      </c>
      <c r="M189" s="302">
        <f t="shared" si="154"/>
        <v>3.0751725057927608</v>
      </c>
      <c r="N189" s="302">
        <f t="shared" si="155"/>
        <v>6.3549999999999294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31.514065603910893</v>
      </c>
      <c r="C198" s="299" t="str">
        <f>CONCATENATE("(",ROUND((B198/$H200)*100,1),")")</f>
        <v>(35.2)</v>
      </c>
      <c r="D198" s="302">
        <f>'Ind T6'!M81</f>
        <v>11.379314424522864</v>
      </c>
      <c r="E198" s="299" t="str">
        <f>CONCATENATE("(",ROUND((D198/$H200)*100,1),")")</f>
        <v>(12.7)</v>
      </c>
      <c r="F198" s="302">
        <f>'Ind T6'!N81</f>
        <v>2.5780675119320184</v>
      </c>
      <c r="G198" s="299" t="str">
        <f>CONCATENATE("(",ROUND((F198/$H200)*100,1),")")</f>
        <v>(2.9)</v>
      </c>
      <c r="H198" s="302">
        <f>SUM(B198,D198,F198)</f>
        <v>45.471447540365773</v>
      </c>
      <c r="I198" s="299" t="str">
        <f>CONCATENATE("(",ROUND((H198/$H200)*100,1),")")</f>
        <v>(50.8)</v>
      </c>
      <c r="K198" s="302">
        <f>B203-B198</f>
        <v>0.5253057338198559</v>
      </c>
      <c r="L198" s="302">
        <f>D203-D198</f>
        <v>-5.6740976850147007E-3</v>
      </c>
      <c r="M198" s="302">
        <f>F203-F198</f>
        <v>3.4177761456743116E-2</v>
      </c>
      <c r="N198" s="302">
        <f>SUM(K198:M198)</f>
        <v>0.55380939759158432</v>
      </c>
    </row>
    <row r="199" spans="1:14" x14ac:dyDescent="0.2">
      <c r="A199" s="282" t="s">
        <v>365</v>
      </c>
      <c r="B199" s="302">
        <f>'Ind T6'!L80</f>
        <v>19.720916929251711</v>
      </c>
      <c r="C199" s="299" t="str">
        <f>CONCATENATE("(",ROUND((B199/$H200)*100,1),")")</f>
        <v>(22)</v>
      </c>
      <c r="D199" s="302">
        <f>'Ind T6'!M80</f>
        <v>22.272400309154317</v>
      </c>
      <c r="E199" s="299" t="str">
        <f>CONCATENATE("(",ROUND((D199/$H200)*100,1),")")</f>
        <v>(24.9)</v>
      </c>
      <c r="F199" s="302">
        <f>'Ind T6'!N80</f>
        <v>2.0562352212283646</v>
      </c>
      <c r="G199" s="299" t="str">
        <f>CONCATENATE("(",ROUND((F199/$H200)*100,1),")")</f>
        <v>(2.3)</v>
      </c>
      <c r="H199" s="302">
        <f t="shared" ref="H199" si="156">SUM(B199,D199,F199)</f>
        <v>44.049552459634391</v>
      </c>
      <c r="I199" s="299" t="str">
        <f>CONCATENATE("(",ROUND((H199/$H200)*100,1),")")</f>
        <v>(49.2)</v>
      </c>
      <c r="K199" s="302">
        <f t="shared" ref="K199:K200" si="157">B204-B199</f>
        <v>0.84374612674657001</v>
      </c>
      <c r="L199" s="302">
        <f t="shared" ref="L199:L200" si="158">D204-D199</f>
        <v>-0.84848190114766098</v>
      </c>
      <c r="M199" s="302">
        <f t="shared" ref="M199:M200" si="159">F204-F199</f>
        <v>6.1926376809300798E-2</v>
      </c>
      <c r="N199" s="302">
        <f t="shared" ref="N199:N200" si="160">SUM(K199:M199)</f>
        <v>5.7190602408209834E-2</v>
      </c>
    </row>
    <row r="200" spans="1:14" x14ac:dyDescent="0.2">
      <c r="A200" s="282" t="s">
        <v>363</v>
      </c>
      <c r="B200" s="302">
        <f>SUM(B198:B199)</f>
        <v>51.234982533162608</v>
      </c>
      <c r="C200" s="299" t="str">
        <f>CONCATENATE("(",ROUND((B200/$H200)*100,1),")")</f>
        <v>(57.2)</v>
      </c>
      <c r="D200" s="302">
        <f>SUM(D198:D199)</f>
        <v>33.651714733677181</v>
      </c>
      <c r="E200" s="299" t="str">
        <f>CONCATENATE("(",ROUND((D200/$H200)*100,1),")")</f>
        <v>(37.6)</v>
      </c>
      <c r="F200" s="302">
        <f>SUM(F198:F199)</f>
        <v>4.634302733160383</v>
      </c>
      <c r="G200" s="299" t="str">
        <f>CONCATENATE("(",ROUND((F200/$H200)*100,1),")")</f>
        <v>(5.2)</v>
      </c>
      <c r="H200" s="302">
        <f>SUM(H198:H199)</f>
        <v>89.521000000000157</v>
      </c>
      <c r="I200" s="299" t="str">
        <f>CONCATENATE("(",ROUND((H200/$H200)*100,1),")")</f>
        <v>(100)</v>
      </c>
      <c r="K200" s="302">
        <f t="shared" si="157"/>
        <v>1.3690518605664224</v>
      </c>
      <c r="L200" s="302">
        <f t="shared" si="158"/>
        <v>-0.8541559988326739</v>
      </c>
      <c r="M200" s="302">
        <f t="shared" si="159"/>
        <v>9.6104138266043471E-2</v>
      </c>
      <c r="N200" s="302">
        <f t="shared" si="160"/>
        <v>0.61099999999979193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32.039371337730749</v>
      </c>
      <c r="C203" s="299" t="str">
        <f>CONCATENATE("(",ROUND((B203/$H205)*100,1),")")</f>
        <v>(35.5)</v>
      </c>
      <c r="D203" s="302">
        <f>'Ind T6'!R81</f>
        <v>11.373640326837849</v>
      </c>
      <c r="E203" s="299" t="str">
        <f>CONCATENATE("(",ROUND((D203/$H205)*100,1),")")</f>
        <v>(12.6)</v>
      </c>
      <c r="F203" s="302">
        <f>'Ind T6'!S81</f>
        <v>2.6122452733887616</v>
      </c>
      <c r="G203" s="299" t="str">
        <f>CONCATENATE("(",ROUND((F203/$H205)*100,1),")")</f>
        <v>(2.9)</v>
      </c>
      <c r="H203" s="302">
        <f>SUM(B203,D203,F203)</f>
        <v>46.025256937957359</v>
      </c>
      <c r="I203" s="299" t="str">
        <f>CONCATENATE("(",ROUND((H203/$H205)*100,1),")")</f>
        <v>(51.1)</v>
      </c>
      <c r="K203" s="302">
        <f>B208-B203</f>
        <v>0.74658093000931558</v>
      </c>
      <c r="L203" s="302">
        <f>D208-D203</f>
        <v>0.13312706488240877</v>
      </c>
      <c r="M203" s="302">
        <f>F208-F203</f>
        <v>6.4263110255046829E-2</v>
      </c>
      <c r="N203" s="302">
        <f>SUM(K203:M203)</f>
        <v>0.94397110514677118</v>
      </c>
    </row>
    <row r="204" spans="1:14" x14ac:dyDescent="0.2">
      <c r="A204" s="282" t="s">
        <v>365</v>
      </c>
      <c r="B204" s="302">
        <f>'Ind T6'!Q80</f>
        <v>20.564663055998281</v>
      </c>
      <c r="C204" s="299" t="str">
        <f>CONCATENATE("(",ROUND((B204/$H205)*100,1),")")</f>
        <v>(22.8)</v>
      </c>
      <c r="D204" s="302">
        <f>'Ind T6'!R80</f>
        <v>21.423918408006656</v>
      </c>
      <c r="E204" s="299" t="str">
        <f>CONCATENATE("(",ROUND((D204/$H205)*100,1),")")</f>
        <v>(23.8)</v>
      </c>
      <c r="F204" s="302">
        <f>'Ind T6'!S80</f>
        <v>2.1181615980376653</v>
      </c>
      <c r="G204" s="299" t="str">
        <f>CONCATENATE("(",ROUND((F204/$H205)*100,1),")")</f>
        <v>(2.4)</v>
      </c>
      <c r="H204" s="302">
        <f t="shared" ref="H204" si="161">SUM(B204,D204,F204)</f>
        <v>44.106743062042604</v>
      </c>
      <c r="I204" s="299" t="str">
        <f>CONCATENATE("(",ROUND((H204/$H205)*100,1),")")</f>
        <v>(48.9)</v>
      </c>
      <c r="K204" s="302">
        <f t="shared" ref="K204:K205" si="162">B209-B204</f>
        <v>1.6850364078470292</v>
      </c>
      <c r="L204" s="302">
        <f t="shared" ref="L204:L205" si="163">D209-D204</f>
        <v>-1.4158940798436426</v>
      </c>
      <c r="M204" s="302">
        <f t="shared" ref="M204:M205" si="164">F209-F204</f>
        <v>0.14688656684982249</v>
      </c>
      <c r="N204" s="302">
        <f t="shared" ref="N204:N205" si="165">SUM(K204:M204)</f>
        <v>0.41602889485320915</v>
      </c>
    </row>
    <row r="205" spans="1:14" x14ac:dyDescent="0.2">
      <c r="A205" s="282" t="s">
        <v>363</v>
      </c>
      <c r="B205" s="302">
        <f>SUM(B203:B204)</f>
        <v>52.60403439372903</v>
      </c>
      <c r="C205" s="299" t="str">
        <f>CONCATENATE("(",ROUND((B205/$H205)*100,1),")")</f>
        <v>(58.4)</v>
      </c>
      <c r="D205" s="302">
        <f>SUM(D203:D204)</f>
        <v>32.797558734844507</v>
      </c>
      <c r="E205" s="299" t="str">
        <f>CONCATENATE("(",ROUND((D205/$H205)*100,1),")")</f>
        <v>(36.4)</v>
      </c>
      <c r="F205" s="302">
        <f>SUM(F203:F204)</f>
        <v>4.7304068714264265</v>
      </c>
      <c r="G205" s="299" t="str">
        <f>CONCATENATE("(",ROUND((F205/$H205)*100,1),")")</f>
        <v>(5.2)</v>
      </c>
      <c r="H205" s="302">
        <f>SUM(H203:H204)</f>
        <v>90.131999999999962</v>
      </c>
      <c r="I205" s="299" t="str">
        <f>CONCATENATE("(",ROUND((H205/$H205)*100,1),")")</f>
        <v>(100)</v>
      </c>
      <c r="K205" s="302">
        <f t="shared" si="162"/>
        <v>2.4316173378563448</v>
      </c>
      <c r="L205" s="302">
        <f t="shared" si="163"/>
        <v>-1.2827670149612374</v>
      </c>
      <c r="M205" s="302">
        <f t="shared" si="164"/>
        <v>0.21114967710486976</v>
      </c>
      <c r="N205" s="302">
        <f t="shared" si="165"/>
        <v>1.3599999999999772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32.785952267740065</v>
      </c>
      <c r="C208" s="299" t="str">
        <f>CONCATENATE("(",ROUND((B208/$H210)*100,1),")")</f>
        <v>(35.8)</v>
      </c>
      <c r="D208" s="302">
        <f>'Ind T6'!W81</f>
        <v>11.506767391720258</v>
      </c>
      <c r="E208" s="299" t="str">
        <f>CONCATENATE("(",ROUND((D208/$H210)*100,1),")")</f>
        <v>(12.6)</v>
      </c>
      <c r="F208" s="302">
        <f>'Ind T6'!X81</f>
        <v>2.6765083836438084</v>
      </c>
      <c r="G208" s="299" t="str">
        <f>CONCATENATE("(",ROUND((F208/$H210)*100,1),")")</f>
        <v>(2.9)</v>
      </c>
      <c r="H208" s="302">
        <f>SUM(B208,D208,F208)</f>
        <v>46.969228043104131</v>
      </c>
      <c r="I208" s="299" t="str">
        <f>CONCATENATE("(",ROUND((H208/$H210)*100,1),")")</f>
        <v>(51.3)</v>
      </c>
      <c r="K208" s="302">
        <f>B208-B198</f>
        <v>1.2718866638291715</v>
      </c>
      <c r="L208" s="302">
        <f>D208-D198</f>
        <v>0.12745296719739407</v>
      </c>
      <c r="M208" s="302">
        <f>F208-F198</f>
        <v>9.8440871711789946E-2</v>
      </c>
      <c r="N208" s="302">
        <f>SUM(K208:M208)</f>
        <v>1.4977805027383555</v>
      </c>
    </row>
    <row r="209" spans="1:14" x14ac:dyDescent="0.2">
      <c r="A209" s="282" t="s">
        <v>365</v>
      </c>
      <c r="B209" s="302">
        <f>'Ind T6'!V80</f>
        <v>22.24969946384531</v>
      </c>
      <c r="C209" s="299" t="str">
        <f>CONCATENATE("(",ROUND((B209/$H210)*100,1),")")</f>
        <v>(24.3)</v>
      </c>
      <c r="D209" s="302">
        <f>'Ind T6'!W80</f>
        <v>20.008024328163014</v>
      </c>
      <c r="E209" s="299" t="str">
        <f>CONCATENATE("(",ROUND((D209/$H210)*100,1),")")</f>
        <v>(21.9)</v>
      </c>
      <c r="F209" s="302">
        <f>'Ind T6'!X80</f>
        <v>2.2650481648874878</v>
      </c>
      <c r="G209" s="299" t="str">
        <f>CONCATENATE("(",ROUND((F209/$H210)*100,1),")")</f>
        <v>(2.5)</v>
      </c>
      <c r="H209" s="302">
        <f t="shared" ref="H209" si="166">SUM(B209,D209,F209)</f>
        <v>44.522771956895809</v>
      </c>
      <c r="I209" s="299" t="str">
        <f>CONCATENATE("(",ROUND((H209/$H210)*100,1),")")</f>
        <v>(48.7)</v>
      </c>
      <c r="K209" s="302">
        <f t="shared" ref="K209:K210" si="167">B209-B199</f>
        <v>2.5287825345935993</v>
      </c>
      <c r="L209" s="302">
        <f t="shared" ref="L209:L210" si="168">D209-D199</f>
        <v>-2.2643759809913035</v>
      </c>
      <c r="M209" s="302">
        <f t="shared" ref="M209:M210" si="169">F209-F199</f>
        <v>0.20881294365912328</v>
      </c>
      <c r="N209" s="302">
        <f t="shared" ref="N209:N210" si="170">SUM(K209:M209)</f>
        <v>0.47321949726141899</v>
      </c>
    </row>
    <row r="210" spans="1:14" x14ac:dyDescent="0.2">
      <c r="A210" s="282" t="s">
        <v>363</v>
      </c>
      <c r="B210" s="302">
        <f>SUM(B208:B209)</f>
        <v>55.035651731585375</v>
      </c>
      <c r="C210" s="299" t="str">
        <f>CONCATENATE("(",ROUND((B210/$H210)*100,1),")")</f>
        <v>(60.2)</v>
      </c>
      <c r="D210" s="302">
        <f>SUM(D208:D209)</f>
        <v>31.51479171988327</v>
      </c>
      <c r="E210" s="299" t="str">
        <f>CONCATENATE("(",ROUND((D210/$H210)*100,1),")")</f>
        <v>(34.4)</v>
      </c>
      <c r="F210" s="302">
        <f>SUM(F208:F209)</f>
        <v>4.9415565485312962</v>
      </c>
      <c r="G210" s="299" t="str">
        <f>CONCATENATE("(",ROUND((F210/$H210)*100,1),")")</f>
        <v>(5.4)</v>
      </c>
      <c r="H210" s="302">
        <f>SUM(H208:H209)</f>
        <v>91.491999999999933</v>
      </c>
      <c r="I210" s="299" t="str">
        <f>CONCATENATE("(",ROUND((H210/$H210)*100,1),")")</f>
        <v>(100)</v>
      </c>
      <c r="K210" s="302">
        <f t="shared" si="167"/>
        <v>3.8006691984227672</v>
      </c>
      <c r="L210" s="302">
        <f t="shared" si="168"/>
        <v>-2.1369230137939113</v>
      </c>
      <c r="M210" s="302">
        <f t="shared" si="169"/>
        <v>0.30725381537091323</v>
      </c>
      <c r="N210" s="302">
        <f t="shared" si="170"/>
        <v>1.9709999999997692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16.201728077007395</v>
      </c>
      <c r="C219" s="299" t="str">
        <f>CONCATENATE("(",ROUND((B219/$H221)*100,1),")")</f>
        <v>(56.1)</v>
      </c>
      <c r="D219" s="302">
        <f>'Ind T6'!M90</f>
        <v>2.611965504822404</v>
      </c>
      <c r="E219" s="299" t="str">
        <f>CONCATENATE("(",ROUND((D219/$H221)*100,1),")")</f>
        <v>(9)</v>
      </c>
      <c r="F219" s="302">
        <f>'Ind T6'!N90</f>
        <v>2.7584071990786359</v>
      </c>
      <c r="G219" s="299" t="str">
        <f>CONCATENATE("(",ROUND((F219/$H221)*100,1),")")</f>
        <v>(9.6)</v>
      </c>
      <c r="H219" s="302">
        <f>SUM(B219,D219,F219)</f>
        <v>21.572100780908436</v>
      </c>
      <c r="I219" s="299" t="str">
        <f>CONCATENATE("(",ROUND((H219/$H221)*100,1),")")</f>
        <v>(74.7)</v>
      </c>
      <c r="K219" s="302">
        <f>B224-B219</f>
        <v>0.1896036458273116</v>
      </c>
      <c r="L219" s="302">
        <f>D224-D219</f>
        <v>5.9919968558894254E-2</v>
      </c>
      <c r="M219" s="302">
        <f>F224-F219</f>
        <v>4.6657597765132675E-2</v>
      </c>
      <c r="N219" s="302">
        <f>SUM(K219:M219)</f>
        <v>0.29618121215133852</v>
      </c>
    </row>
    <row r="220" spans="1:14" x14ac:dyDescent="0.2">
      <c r="A220" s="282" t="s">
        <v>365</v>
      </c>
      <c r="B220" s="302">
        <f>'Ind T6'!L89</f>
        <v>4.4073753207228314</v>
      </c>
      <c r="C220" s="299" t="str">
        <f>CONCATENATE("(",ROUND((B220/$H221)*100,1),")")</f>
        <v>(15.3)</v>
      </c>
      <c r="D220" s="302">
        <f>'Ind T6'!M89</f>
        <v>2.6476764912761626</v>
      </c>
      <c r="E220" s="299" t="str">
        <f>CONCATENATE("(",ROUND((D220/$H221)*100,1),")")</f>
        <v>(9.2)</v>
      </c>
      <c r="F220" s="302">
        <f>'Ind T6'!N89</f>
        <v>0.24384740709258171</v>
      </c>
      <c r="G220" s="299" t="str">
        <f>CONCATENATE("(",ROUND((F220/$H221)*100,1),")")</f>
        <v>(0.8)</v>
      </c>
      <c r="H220" s="302">
        <f t="shared" ref="H220" si="171">SUM(B220,D220,F220)</f>
        <v>7.2988992190915756</v>
      </c>
      <c r="I220" s="299" t="str">
        <f>CONCATENATE("(",ROUND((H220/$H221)*100,1),")")</f>
        <v>(25.3)</v>
      </c>
      <c r="K220" s="302">
        <f t="shared" ref="K220:K221" si="172">B225-B220</f>
        <v>6.5131487602497096E-2</v>
      </c>
      <c r="L220" s="302">
        <f t="shared" ref="L220:L221" si="173">D225-D220</f>
        <v>0.11418077029024065</v>
      </c>
      <c r="M220" s="302">
        <f t="shared" ref="M220:M221" si="174">F225-F220</f>
        <v>-4.4934700440592279E-3</v>
      </c>
      <c r="N220" s="302">
        <f t="shared" ref="N220:N221" si="175">SUM(K220:M220)</f>
        <v>0.17481878784867852</v>
      </c>
    </row>
    <row r="221" spans="1:14" x14ac:dyDescent="0.2">
      <c r="A221" s="282" t="s">
        <v>363</v>
      </c>
      <c r="B221" s="302">
        <f>SUM(B219:B220)</f>
        <v>20.609103397730227</v>
      </c>
      <c r="C221" s="299" t="str">
        <f>CONCATENATE("(",ROUND((B221/$H221)*100,1),")")</f>
        <v>(71.4)</v>
      </c>
      <c r="D221" s="302">
        <f>SUM(D219:D220)</f>
        <v>5.2596419960985665</v>
      </c>
      <c r="E221" s="299" t="str">
        <f>CONCATENATE("(",ROUND((D221/$H221)*100,1),")")</f>
        <v>(18.2)</v>
      </c>
      <c r="F221" s="302">
        <f>SUM(F219:F220)</f>
        <v>3.0022546061712174</v>
      </c>
      <c r="G221" s="299" t="str">
        <f>CONCATENATE("(",ROUND((F221/$H221)*100,1),")")</f>
        <v>(10.4)</v>
      </c>
      <c r="H221" s="302">
        <f>SUM(H219:H220)</f>
        <v>28.871000000000009</v>
      </c>
      <c r="I221" s="299" t="str">
        <f>CONCATENATE("(",ROUND((H221/$H221)*100,1),")")</f>
        <v>(100)</v>
      </c>
      <c r="K221" s="302">
        <f t="shared" si="172"/>
        <v>0.2547351334298078</v>
      </c>
      <c r="L221" s="302">
        <f t="shared" si="173"/>
        <v>0.17410073884913491</v>
      </c>
      <c r="M221" s="302">
        <f t="shared" si="174"/>
        <v>4.2164127721073807E-2</v>
      </c>
      <c r="N221" s="302">
        <f t="shared" si="175"/>
        <v>0.47100000000001652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16.391331722834707</v>
      </c>
      <c r="C224" s="299" t="str">
        <f>CONCATENATE("(",ROUND((B224/$H226)*100,1),")")</f>
        <v>(55.9)</v>
      </c>
      <c r="D224" s="302">
        <f>'Ind T6'!R90</f>
        <v>2.6718854733812982</v>
      </c>
      <c r="E224" s="299" t="str">
        <f>CONCATENATE("(",ROUND((D224/$H226)*100,1),")")</f>
        <v>(9.1)</v>
      </c>
      <c r="F224" s="302">
        <f>'Ind T6'!S90</f>
        <v>2.8050647968437685</v>
      </c>
      <c r="G224" s="299" t="str">
        <f>CONCATENATE("(",ROUND((F224/$H226)*100,1),")")</f>
        <v>(9.6)</v>
      </c>
      <c r="H224" s="302">
        <f>SUM(B224,D224,F224)</f>
        <v>21.868281993059774</v>
      </c>
      <c r="I224" s="299" t="str">
        <f>CONCATENATE("(",ROUND((H224/$H226)*100,1),")")</f>
        <v>(74.5)</v>
      </c>
      <c r="K224" s="302">
        <f>B229-B224</f>
        <v>-0.40377748109034783</v>
      </c>
      <c r="L224" s="302">
        <f>D229-D224</f>
        <v>7.7543199195806878E-2</v>
      </c>
      <c r="M224" s="302">
        <f>F229-F224</f>
        <v>6.3671053444958936E-2</v>
      </c>
      <c r="N224" s="302">
        <f>SUM(K224:M224)</f>
        <v>-0.26256322844958202</v>
      </c>
    </row>
    <row r="225" spans="1:14" x14ac:dyDescent="0.2">
      <c r="A225" s="282" t="s">
        <v>365</v>
      </c>
      <c r="B225" s="302">
        <f>'Ind T6'!Q89</f>
        <v>4.4725068083253285</v>
      </c>
      <c r="C225" s="299" t="str">
        <f>CONCATENATE("(",ROUND((B225/$H226)*100,1),")")</f>
        <v>(15.2)</v>
      </c>
      <c r="D225" s="302">
        <f>'Ind T6'!R89</f>
        <v>2.7618572615664032</v>
      </c>
      <c r="E225" s="299" t="str">
        <f>CONCATENATE("(",ROUND((D225/$H226)*100,1),")")</f>
        <v>(9.4)</v>
      </c>
      <c r="F225" s="302">
        <f>'Ind T6'!S89</f>
        <v>0.23935393704852248</v>
      </c>
      <c r="G225" s="299" t="str">
        <f>CONCATENATE("(",ROUND((F225/$H226)*100,1),")")</f>
        <v>(0.8)</v>
      </c>
      <c r="H225" s="302">
        <f t="shared" ref="H225" si="176">SUM(B225,D225,F225)</f>
        <v>7.4737180069402545</v>
      </c>
      <c r="I225" s="299" t="str">
        <f>CONCATENATE("(",ROUND((H225/$H226)*100,1),")")</f>
        <v>(25.5)</v>
      </c>
      <c r="K225" s="302">
        <f t="shared" ref="K225:K226" si="177">B230-B225</f>
        <v>0.11323200730928562</v>
      </c>
      <c r="L225" s="302">
        <f t="shared" ref="L225:L226" si="178">D230-D225</f>
        <v>0.19243439341419055</v>
      </c>
      <c r="M225" s="302">
        <f t="shared" ref="M225:M226" si="179">F230-F225</f>
        <v>-6.1031722739245675E-3</v>
      </c>
      <c r="N225" s="302">
        <f t="shared" ref="N225:N226" si="180">SUM(K225:M225)</f>
        <v>0.29956322844955163</v>
      </c>
    </row>
    <row r="226" spans="1:14" x14ac:dyDescent="0.2">
      <c r="A226" s="282" t="s">
        <v>363</v>
      </c>
      <c r="B226" s="302">
        <f>SUM(B224:B225)</f>
        <v>20.863838531160035</v>
      </c>
      <c r="C226" s="299" t="str">
        <f>CONCATENATE("(",ROUND((B226/$H226)*100,1),")")</f>
        <v>(71.1)</v>
      </c>
      <c r="D226" s="302">
        <f>SUM(D224:D225)</f>
        <v>5.4337427349477014</v>
      </c>
      <c r="E226" s="299" t="str">
        <f>CONCATENATE("(",ROUND((D226/$H226)*100,1),")")</f>
        <v>(18.5)</v>
      </c>
      <c r="F226" s="302">
        <f>SUM(F224:F225)</f>
        <v>3.0444187338922912</v>
      </c>
      <c r="G226" s="299" t="str">
        <f>CONCATENATE("(",ROUND((F226/$H226)*100,1),")")</f>
        <v>(10.4)</v>
      </c>
      <c r="H226" s="302">
        <f>SUM(H224:H225)</f>
        <v>29.342000000000027</v>
      </c>
      <c r="I226" s="299" t="str">
        <f>CONCATENATE("(",ROUND((H226/$H226)*100,1),")")</f>
        <v>(100)</v>
      </c>
      <c r="K226" s="302">
        <f t="shared" si="177"/>
        <v>-0.29054547378106221</v>
      </c>
      <c r="L226" s="302">
        <f t="shared" si="178"/>
        <v>0.26997759260999743</v>
      </c>
      <c r="M226" s="302">
        <f t="shared" si="179"/>
        <v>5.7567881171034063E-2</v>
      </c>
      <c r="N226" s="302">
        <f t="shared" si="180"/>
        <v>3.699999999996928E-2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15.987554241744359</v>
      </c>
      <c r="C229" s="299" t="str">
        <f>CONCATENATE("(",ROUND((B229/$H231)*100,1),")")</f>
        <v>(54.4)</v>
      </c>
      <c r="D229" s="302">
        <f>'Ind T6'!W90</f>
        <v>2.7494286725771051</v>
      </c>
      <c r="E229" s="299" t="str">
        <f>CONCATENATE("(",ROUND((D229/$H231)*100,1),")")</f>
        <v>(9.4)</v>
      </c>
      <c r="F229" s="302">
        <f>'Ind T6'!X90</f>
        <v>2.8687358502887275</v>
      </c>
      <c r="G229" s="299" t="str">
        <f>CONCATENATE("(",ROUND((F229/$H231)*100,1),")")</f>
        <v>(9.8)</v>
      </c>
      <c r="H229" s="302">
        <f>SUM(B229,D229,F229)</f>
        <v>21.605718764610195</v>
      </c>
      <c r="I229" s="299" t="str">
        <f>CONCATENATE("(",ROUND((H229/$H231)*100,1),")")</f>
        <v>(73.5)</v>
      </c>
      <c r="K229" s="302">
        <f>B229-B219</f>
        <v>-0.21417383526303624</v>
      </c>
      <c r="L229" s="302">
        <f>D229-D219</f>
        <v>0.13746316775470113</v>
      </c>
      <c r="M229" s="302">
        <f>F229-F219</f>
        <v>0.11032865121009161</v>
      </c>
      <c r="N229" s="302">
        <f>SUM(K229:M229)</f>
        <v>3.3617983701756504E-2</v>
      </c>
    </row>
    <row r="230" spans="1:14" x14ac:dyDescent="0.2">
      <c r="A230" s="282" t="s">
        <v>365</v>
      </c>
      <c r="B230" s="302">
        <f>'Ind T6'!V89</f>
        <v>4.5857388156346142</v>
      </c>
      <c r="C230" s="299" t="str">
        <f>CONCATENATE("(",ROUND((B230/$H231)*100,1),")")</f>
        <v>(15.6)</v>
      </c>
      <c r="D230" s="302">
        <f>'Ind T6'!W89</f>
        <v>2.9542916549805938</v>
      </c>
      <c r="E230" s="299" t="str">
        <f>CONCATENATE("(",ROUND((D230/$H231)*100,1),")")</f>
        <v>(10.1)</v>
      </c>
      <c r="F230" s="302">
        <f>'Ind T6'!X89</f>
        <v>0.23325076477459791</v>
      </c>
      <c r="G230" s="299" t="str">
        <f>CONCATENATE("(",ROUND((F230/$H231)*100,1),")")</f>
        <v>(0.8)</v>
      </c>
      <c r="H230" s="302">
        <f t="shared" ref="H230" si="181">SUM(B230,D230,F230)</f>
        <v>7.7732812353898062</v>
      </c>
      <c r="I230" s="299" t="str">
        <f>CONCATENATE("(",ROUND((H230/$H231)*100,1),")")</f>
        <v>(26.5)</v>
      </c>
      <c r="K230" s="302">
        <f t="shared" ref="K230:K231" si="182">B230-B220</f>
        <v>0.17836349491178272</v>
      </c>
      <c r="L230" s="302">
        <f t="shared" ref="L230:L231" si="183">D230-D220</f>
        <v>0.3066151637044312</v>
      </c>
      <c r="M230" s="302">
        <f t="shared" ref="M230:M231" si="184">F230-F220</f>
        <v>-1.0596642317983795E-2</v>
      </c>
      <c r="N230" s="302">
        <f t="shared" ref="N230:N231" si="185">SUM(K230:M230)</f>
        <v>0.47438201629823012</v>
      </c>
    </row>
    <row r="231" spans="1:14" x14ac:dyDescent="0.2">
      <c r="A231" s="282" t="s">
        <v>363</v>
      </c>
      <c r="B231" s="302">
        <f>SUM(B229:B230)</f>
        <v>20.573293057378972</v>
      </c>
      <c r="C231" s="299" t="str">
        <f>CONCATENATE("(",ROUND((B231/$H231)*100,1),")")</f>
        <v>(70)</v>
      </c>
      <c r="D231" s="302">
        <f>SUM(D229:D230)</f>
        <v>5.7037203275576989</v>
      </c>
      <c r="E231" s="299" t="str">
        <f>CONCATENATE("(",ROUND((D231/$H231)*100,1),")")</f>
        <v>(19.4)</v>
      </c>
      <c r="F231" s="302">
        <f>SUM(F229:F230)</f>
        <v>3.1019866150633253</v>
      </c>
      <c r="G231" s="299" t="str">
        <f>CONCATENATE("(",ROUND((F231/$H231)*100,1),")")</f>
        <v>(10.6)</v>
      </c>
      <c r="H231" s="302">
        <f>SUM(H229:H230)</f>
        <v>29.379000000000001</v>
      </c>
      <c r="I231" s="299" t="str">
        <f>CONCATENATE("(",ROUND((H231/$H231)*100,1),")")</f>
        <v>(100)</v>
      </c>
      <c r="K231" s="302">
        <f t="shared" si="182"/>
        <v>-3.5810340351254411E-2</v>
      </c>
      <c r="L231" s="302">
        <f t="shared" si="183"/>
        <v>0.44407833145913234</v>
      </c>
      <c r="M231" s="302">
        <f t="shared" si="184"/>
        <v>9.9732008892107871E-2</v>
      </c>
      <c r="N231" s="302">
        <f t="shared" si="185"/>
        <v>0.5079999999999858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9.8915769333241386</v>
      </c>
      <c r="C240" s="299" t="str">
        <f>CONCATENATE("(",ROUND((B240/$H242)*100,1),")")</f>
        <v>(22.3)</v>
      </c>
      <c r="D240" s="302">
        <f>'Ind T6'!M99</f>
        <v>10.318036344803694</v>
      </c>
      <c r="E240" s="299" t="str">
        <f>CONCATENATE("(",ROUND((D240/$H242)*100,1),")")</f>
        <v>(23.2)</v>
      </c>
      <c r="F240" s="302">
        <f>'Ind T6'!N99</f>
        <v>0.54465312529951326</v>
      </c>
      <c r="G240" s="299" t="str">
        <f>CONCATENATE("(",ROUND((F240/$H242)*100,1),")")</f>
        <v>(1.2)</v>
      </c>
      <c r="H240" s="302">
        <f>SUM(B240,D240,F240)</f>
        <v>20.754266403427344</v>
      </c>
      <c r="I240" s="299" t="str">
        <f>CONCATENATE("(",ROUND((H240/$H242)*100,1),")")</f>
        <v>(46.8)</v>
      </c>
      <c r="K240" s="302">
        <f>B245-B240</f>
        <v>0.57741353931456629</v>
      </c>
      <c r="L240" s="302">
        <f>D245-D240</f>
        <v>0.4684749767047478</v>
      </c>
      <c r="M240" s="302">
        <f>F245-F240</f>
        <v>3.575247275967941E-2</v>
      </c>
      <c r="N240" s="302">
        <f>SUM(K240:M240)</f>
        <v>1.0816409887789935</v>
      </c>
    </row>
    <row r="241" spans="1:14" x14ac:dyDescent="0.2">
      <c r="A241" s="282" t="s">
        <v>365</v>
      </c>
      <c r="B241" s="302">
        <f>'Ind T6'!L98</f>
        <v>8.4210272385032692</v>
      </c>
      <c r="C241" s="299" t="str">
        <f>CONCATENATE("(",ROUND((B241/$H242)*100,1),")")</f>
        <v>(19)</v>
      </c>
      <c r="D241" s="302">
        <f>'Ind T6'!M98</f>
        <v>14.391733869149595</v>
      </c>
      <c r="E241" s="299" t="str">
        <f>CONCATENATE("(",ROUND((D241/$H242)*100,1),")")</f>
        <v>(32.4)</v>
      </c>
      <c r="F241" s="302">
        <f>'Ind T6'!N98</f>
        <v>0.81897248891982821</v>
      </c>
      <c r="G241" s="299" t="str">
        <f>CONCATENATE("(",ROUND((F241/$H242)*100,1),")")</f>
        <v>(1.8)</v>
      </c>
      <c r="H241" s="302">
        <f t="shared" ref="H241" si="186">SUM(B241,D241,F241)</f>
        <v>23.631733596572694</v>
      </c>
      <c r="I241" s="299" t="str">
        <f>CONCATENATE("(",ROUND((H241/$H242)*100,1),")")</f>
        <v>(53.2)</v>
      </c>
      <c r="K241" s="302">
        <f t="shared" ref="K241:K242" si="187">B246-B241</f>
        <v>0.47285116441093145</v>
      </c>
      <c r="L241" s="302">
        <f t="shared" ref="L241:L242" si="188">D246-D241</f>
        <v>0.70265542664933278</v>
      </c>
      <c r="M241" s="302">
        <f t="shared" ref="M241:M242" si="189">F246-F241</f>
        <v>5.6852420160669714E-2</v>
      </c>
      <c r="N241" s="302">
        <f t="shared" ref="N241:N242" si="190">SUM(K241:M241)</f>
        <v>1.2323590112209339</v>
      </c>
    </row>
    <row r="242" spans="1:14" x14ac:dyDescent="0.2">
      <c r="A242" s="282" t="s">
        <v>363</v>
      </c>
      <c r="B242" s="302">
        <f>SUM(B240:B241)</f>
        <v>18.31260417182741</v>
      </c>
      <c r="C242" s="299" t="str">
        <f>CONCATENATE("(",ROUND((B242/$H242)*100,1),")")</f>
        <v>(41.3)</v>
      </c>
      <c r="D242" s="302">
        <f>SUM(D240:D241)</f>
        <v>24.709770213953291</v>
      </c>
      <c r="E242" s="299" t="str">
        <f>CONCATENATE("(",ROUND((D242/$H242)*100,1),")")</f>
        <v>(55.7)</v>
      </c>
      <c r="F242" s="302">
        <f>SUM(F240:F241)</f>
        <v>1.3636256142193415</v>
      </c>
      <c r="G242" s="299" t="str">
        <f>CONCATENATE("(",ROUND((F242/$H242)*100,1),")")</f>
        <v>(3.1)</v>
      </c>
      <c r="H242" s="302">
        <f>SUM(H240:H241)</f>
        <v>44.386000000000038</v>
      </c>
      <c r="I242" s="299" t="str">
        <f>CONCATENATE("(",ROUND((H242/$H242)*100,1),")")</f>
        <v>(100)</v>
      </c>
      <c r="K242" s="302">
        <f t="shared" si="187"/>
        <v>1.050264703725496</v>
      </c>
      <c r="L242" s="302">
        <f t="shared" si="188"/>
        <v>1.171130403354077</v>
      </c>
      <c r="M242" s="302">
        <f t="shared" si="189"/>
        <v>9.2604892920349124E-2</v>
      </c>
      <c r="N242" s="302">
        <f t="shared" si="190"/>
        <v>2.3139999999999219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10.468990472638705</v>
      </c>
      <c r="C245" s="299" t="str">
        <f>CONCATENATE("(",ROUND((B245/$H247)*100,1),")")</f>
        <v>(22.4)</v>
      </c>
      <c r="D245" s="302">
        <f>'Ind T6'!R99</f>
        <v>10.786511321508442</v>
      </c>
      <c r="E245" s="299" t="str">
        <f>CONCATENATE("(",ROUND((D245/$H247)*100,1),")")</f>
        <v>(23.1)</v>
      </c>
      <c r="F245" s="302">
        <f>'Ind T6'!S99</f>
        <v>0.58040559805919267</v>
      </c>
      <c r="G245" s="299" t="str">
        <f>CONCATENATE("(",ROUND((F245/$H247)*100,1),")")</f>
        <v>(1.2)</v>
      </c>
      <c r="H245" s="302">
        <f>SUM(B245,D245,F245)</f>
        <v>21.835907392206341</v>
      </c>
      <c r="I245" s="299" t="str">
        <f>CONCATENATE("(",ROUND((H245/$H247)*100,1),")")</f>
        <v>(46.8)</v>
      </c>
      <c r="K245" s="302">
        <f>B250-B245</f>
        <v>1.5974457757143981</v>
      </c>
      <c r="L245" s="302">
        <f>D250-D245</f>
        <v>1.4770146177791084</v>
      </c>
      <c r="M245" s="302">
        <f>F250-F245</f>
        <v>8.4275617759863919E-2</v>
      </c>
      <c r="N245" s="302">
        <f>SUM(K245:M245)</f>
        <v>3.1587360112533704</v>
      </c>
    </row>
    <row r="246" spans="1:14" x14ac:dyDescent="0.2">
      <c r="A246" s="282" t="s">
        <v>365</v>
      </c>
      <c r="B246" s="302">
        <f>'Ind T6'!Q98</f>
        <v>8.8938784029142006</v>
      </c>
      <c r="C246" s="299" t="str">
        <f>CONCATENATE("(",ROUND((B246/$H247)*100,1),")")</f>
        <v>(19)</v>
      </c>
      <c r="D246" s="302">
        <f>'Ind T6'!R98</f>
        <v>15.094389295798928</v>
      </c>
      <c r="E246" s="299" t="str">
        <f>CONCATENATE("(",ROUND((D246/$H247)*100,1),")")</f>
        <v>(32.3)</v>
      </c>
      <c r="F246" s="302">
        <f>'Ind T6'!S98</f>
        <v>0.87582490908049793</v>
      </c>
      <c r="G246" s="299" t="str">
        <f>CONCATENATE("(",ROUND((F246/$H247)*100,1),")")</f>
        <v>(1.9)</v>
      </c>
      <c r="H246" s="302">
        <f t="shared" ref="H246" si="191">SUM(B246,D246,F246)</f>
        <v>24.86409260779363</v>
      </c>
      <c r="I246" s="299" t="str">
        <f>CONCATENATE("(",ROUND((H246/$H247)*100,1),")")</f>
        <v>(53.2)</v>
      </c>
      <c r="K246" s="302">
        <f t="shared" ref="K246:K247" si="192">B251-B246</f>
        <v>1.2553504153524813</v>
      </c>
      <c r="L246" s="302">
        <f t="shared" ref="L246:L247" si="193">D251-D246</f>
        <v>2.0391283998031309</v>
      </c>
      <c r="M246" s="302">
        <f t="shared" ref="M246:M247" si="194">F251-F246</f>
        <v>0.12578517359111996</v>
      </c>
      <c r="N246" s="302">
        <f t="shared" ref="N246:N247" si="195">SUM(K246:M246)</f>
        <v>3.4202639887467319</v>
      </c>
    </row>
    <row r="247" spans="1:14" x14ac:dyDescent="0.2">
      <c r="A247" s="282" t="s">
        <v>363</v>
      </c>
      <c r="B247" s="302">
        <f>SUM(B245:B246)</f>
        <v>19.362868875552905</v>
      </c>
      <c r="C247" s="299" t="str">
        <f>CONCATENATE("(",ROUND((B247/$H247)*100,1),")")</f>
        <v>(41.5)</v>
      </c>
      <c r="D247" s="302">
        <f>SUM(D245:D246)</f>
        <v>25.880900617307368</v>
      </c>
      <c r="E247" s="299" t="str">
        <f>CONCATENATE("(",ROUND((D247/$H247)*100,1),")")</f>
        <v>(55.4)</v>
      </c>
      <c r="F247" s="302">
        <f>SUM(F245:F246)</f>
        <v>1.4562305071396906</v>
      </c>
      <c r="G247" s="299" t="str">
        <f>CONCATENATE("(",ROUND((F247/$H247)*100,1),")")</f>
        <v>(3.1)</v>
      </c>
      <c r="H247" s="302">
        <f>SUM(H245:H246)</f>
        <v>46.699999999999974</v>
      </c>
      <c r="I247" s="299" t="str">
        <f>CONCATENATE("(",ROUND((H247/$H247)*100,1),")")</f>
        <v>(100)</v>
      </c>
      <c r="K247" s="302">
        <f t="shared" si="192"/>
        <v>2.8527961910668793</v>
      </c>
      <c r="L247" s="302">
        <f t="shared" si="193"/>
        <v>3.516143017582241</v>
      </c>
      <c r="M247" s="302">
        <f t="shared" si="194"/>
        <v>0.21006079135098399</v>
      </c>
      <c r="N247" s="302">
        <f t="shared" si="195"/>
        <v>6.5790000000001045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12.066436248353103</v>
      </c>
      <c r="C250" s="299" t="str">
        <f>CONCATENATE("(",ROUND((B250/$H252)*100,1),")")</f>
        <v>(22.6)</v>
      </c>
      <c r="D250" s="302">
        <f>'Ind T6'!W99</f>
        <v>12.26352593928755</v>
      </c>
      <c r="E250" s="299" t="str">
        <f>CONCATENATE("(",ROUND((D250/$H252)*100,1),")")</f>
        <v>(23)</v>
      </c>
      <c r="F250" s="302">
        <f>'Ind T6'!X99</f>
        <v>0.66468121581905659</v>
      </c>
      <c r="G250" s="299" t="str">
        <f>CONCATENATE("(",ROUND((F250/$H252)*100,1),")")</f>
        <v>(1.2)</v>
      </c>
      <c r="H250" s="302">
        <f>SUM(B250,D250,F250)</f>
        <v>24.994643403459708</v>
      </c>
      <c r="I250" s="299" t="str">
        <f>CONCATENATE("(",ROUND((H250/$H252)*100,1),")")</f>
        <v>(46.9)</v>
      </c>
      <c r="K250" s="302">
        <f>B250-B240</f>
        <v>2.1748593150289643</v>
      </c>
      <c r="L250" s="302">
        <f>D250-D240</f>
        <v>1.9454895944838562</v>
      </c>
      <c r="M250" s="302">
        <f>F250-F240</f>
        <v>0.12002809051954333</v>
      </c>
      <c r="N250" s="302">
        <f>SUM(K250:M250)</f>
        <v>4.240377000032364</v>
      </c>
    </row>
    <row r="251" spans="1:14" x14ac:dyDescent="0.2">
      <c r="A251" s="282" t="s">
        <v>365</v>
      </c>
      <c r="B251" s="302">
        <f>'Ind T6'!V98</f>
        <v>10.149228818266682</v>
      </c>
      <c r="C251" s="299" t="str">
        <f>CONCATENATE("(",ROUND((B251/$H252)*100,1),")")</f>
        <v>(19)</v>
      </c>
      <c r="D251" s="302">
        <f>'Ind T6'!W98</f>
        <v>17.133517695602059</v>
      </c>
      <c r="E251" s="299" t="str">
        <f>CONCATENATE("(",ROUND((D251/$H252)*100,1),")")</f>
        <v>(32.2)</v>
      </c>
      <c r="F251" s="302">
        <f>'Ind T6'!X98</f>
        <v>1.0016100826716179</v>
      </c>
      <c r="G251" s="299" t="str">
        <f>CONCATENATE("(",ROUND((F251/$H252)*100,1),")")</f>
        <v>(1.9)</v>
      </c>
      <c r="H251" s="302">
        <f t="shared" ref="H251" si="196">SUM(B251,D251,F251)</f>
        <v>28.284356596540359</v>
      </c>
      <c r="I251" s="299" t="str">
        <f>CONCATENATE("(",ROUND((H251/$H252)*100,1),")")</f>
        <v>(53.1)</v>
      </c>
      <c r="K251" s="302">
        <f t="shared" ref="K251:K252" si="197">B251-B241</f>
        <v>1.7282015797634127</v>
      </c>
      <c r="L251" s="302">
        <f t="shared" ref="L251:L252" si="198">D251-D241</f>
        <v>2.7417838264524637</v>
      </c>
      <c r="M251" s="302">
        <f t="shared" ref="M251:M252" si="199">F251-F241</f>
        <v>0.18263759375178967</v>
      </c>
      <c r="N251" s="302">
        <f t="shared" ref="N251:N252" si="200">SUM(K251:M251)</f>
        <v>4.652622999967666</v>
      </c>
    </row>
    <row r="252" spans="1:14" x14ac:dyDescent="0.2">
      <c r="A252" s="282" t="s">
        <v>363</v>
      </c>
      <c r="B252" s="302">
        <f>SUM(B250:B251)</f>
        <v>22.215665066619785</v>
      </c>
      <c r="C252" s="299" t="str">
        <f>CONCATENATE("(",ROUND((B252/$H252)*100,1),")")</f>
        <v>(41.7)</v>
      </c>
      <c r="D252" s="302">
        <f>SUM(D250:D251)</f>
        <v>29.397043634889609</v>
      </c>
      <c r="E252" s="299" t="str">
        <f>CONCATENATE("(",ROUND((D252/$H252)*100,1),")")</f>
        <v>(55.2)</v>
      </c>
      <c r="F252" s="302">
        <f>SUM(F250:F251)</f>
        <v>1.6662912984906746</v>
      </c>
      <c r="G252" s="299" t="str">
        <f>CONCATENATE("(",ROUND((F252/$H252)*100,1),")")</f>
        <v>(3.1)</v>
      </c>
      <c r="H252" s="302">
        <f>SUM(H250:H251)</f>
        <v>53.279000000000067</v>
      </c>
      <c r="I252" s="299" t="str">
        <f>CONCATENATE("(",ROUND((H252/$H252)*100,1),")")</f>
        <v>(100)</v>
      </c>
      <c r="K252" s="302">
        <f t="shared" si="197"/>
        <v>3.9030608947923753</v>
      </c>
      <c r="L252" s="302">
        <f t="shared" si="198"/>
        <v>4.687273420936318</v>
      </c>
      <c r="M252" s="302">
        <f t="shared" si="199"/>
        <v>0.30266568427133311</v>
      </c>
      <c r="N252" s="302">
        <f t="shared" si="200"/>
        <v>8.8930000000000256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1.1238912948816993</v>
      </c>
      <c r="C261" s="299" t="str">
        <f>CONCATENATE("(",ROUND((B261/$H263)*100,1),")")</f>
        <v>(28.6)</v>
      </c>
      <c r="D261" s="302">
        <f>'Ind T6'!M108</f>
        <v>0.35454224330161033</v>
      </c>
      <c r="E261" s="299" t="str">
        <f>CONCATENATE("(",ROUND((D261/$H263)*100,1),")")</f>
        <v>(9)</v>
      </c>
      <c r="F261" s="302">
        <f>'Ind T6'!N108</f>
        <v>0.40195417595253796</v>
      </c>
      <c r="G261" s="299" t="str">
        <f>CONCATENATE("(",ROUND((F261/$H263)*100,1),")")</f>
        <v>(10.2)</v>
      </c>
      <c r="H261" s="302">
        <f>SUM(B261,D261,F261)</f>
        <v>1.8803877141358476</v>
      </c>
      <c r="I261" s="299" t="str">
        <f>CONCATENATE("(",ROUND((H261/$H263)*100,1),")")</f>
        <v>(47.8)</v>
      </c>
      <c r="K261" s="302">
        <f>B266-B261</f>
        <v>-6.0896879525973668E-2</v>
      </c>
      <c r="L261" s="302">
        <f>D266-D261</f>
        <v>-1.2446299183220821E-3</v>
      </c>
      <c r="M261" s="302">
        <f>F266-F261</f>
        <v>-1.7170874739094566E-2</v>
      </c>
      <c r="N261" s="302">
        <f>SUM(K261:M261)</f>
        <v>-7.9312384183390316E-2</v>
      </c>
    </row>
    <row r="262" spans="1:14" x14ac:dyDescent="0.2">
      <c r="A262" s="282" t="s">
        <v>365</v>
      </c>
      <c r="B262" s="302">
        <f>'Ind T6'!L107</f>
        <v>0.92462789121983868</v>
      </c>
      <c r="C262" s="299" t="str">
        <f>CONCATENATE("(",ROUND((B262/$H263)*100,1),")")</f>
        <v>(23.5)</v>
      </c>
      <c r="D262" s="302">
        <f>'Ind T6'!M107</f>
        <v>0.45336470532174028</v>
      </c>
      <c r="E262" s="299" t="str">
        <f>CONCATENATE("(",ROUND((D262/$H263)*100,1),")")</f>
        <v>(11.5)</v>
      </c>
      <c r="F262" s="302">
        <f>'Ind T6'!N107</f>
        <v>0.67661968932257344</v>
      </c>
      <c r="G262" s="299" t="str">
        <f>CONCATENATE("(",ROUND((F262/$H263)*100,1),")")</f>
        <v>(17.2)</v>
      </c>
      <c r="H262" s="302">
        <f t="shared" ref="H262" si="201">SUM(B262,D262,F262)</f>
        <v>2.0546122858641525</v>
      </c>
      <c r="I262" s="299" t="str">
        <f>CONCATENATE("(",ROUND((H262/$H263)*100,1),")")</f>
        <v>(52.2)</v>
      </c>
      <c r="K262" s="302">
        <f t="shared" ref="K262:K263" si="202">B267-B262</f>
        <v>-4.6318181965103067E-2</v>
      </c>
      <c r="L262" s="302">
        <f t="shared" ref="L262:L263" si="203">D267-D262</f>
        <v>-1.6230573937201564E-2</v>
      </c>
      <c r="M262" s="302">
        <f t="shared" ref="M262:M263" si="204">F267-F262</f>
        <v>-4.0138859914305214E-2</v>
      </c>
      <c r="N262" s="302">
        <f t="shared" ref="N262:N263" si="205">SUM(K262:M262)</f>
        <v>-0.10268761581660985</v>
      </c>
    </row>
    <row r="263" spans="1:14" x14ac:dyDescent="0.2">
      <c r="A263" s="282" t="s">
        <v>363</v>
      </c>
      <c r="B263" s="302">
        <f>SUM(B261:B262)</f>
        <v>2.0485191861015379</v>
      </c>
      <c r="C263" s="299" t="str">
        <f>CONCATENATE("(",ROUND((B263/$H263)*100,1),")")</f>
        <v>(52.1)</v>
      </c>
      <c r="D263" s="302">
        <f>SUM(D261:D262)</f>
        <v>0.80790694862335055</v>
      </c>
      <c r="E263" s="299" t="str">
        <f>CONCATENATE("(",ROUND((D263/$H263)*100,1),")")</f>
        <v>(20.5)</v>
      </c>
      <c r="F263" s="302">
        <f>SUM(F261:F262)</f>
        <v>1.0785738652751113</v>
      </c>
      <c r="G263" s="299" t="str">
        <f>CONCATENATE("(",ROUND((F263/$H263)*100,1),")")</f>
        <v>(27.4)</v>
      </c>
      <c r="H263" s="302">
        <f>SUM(H261:H262)</f>
        <v>3.9350000000000001</v>
      </c>
      <c r="I263" s="299" t="str">
        <f>CONCATENATE("(",ROUND((H263/$H263)*100,1),")")</f>
        <v>(100)</v>
      </c>
      <c r="K263" s="302">
        <f t="shared" si="202"/>
        <v>-0.10721506149107674</v>
      </c>
      <c r="L263" s="302">
        <f t="shared" si="203"/>
        <v>-1.7475203855523591E-2</v>
      </c>
      <c r="M263" s="302">
        <f t="shared" si="204"/>
        <v>-5.7309734653399724E-2</v>
      </c>
      <c r="N263" s="302">
        <f t="shared" si="205"/>
        <v>-0.18200000000000005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1.0629944153557256</v>
      </c>
      <c r="C266" s="299" t="str">
        <f>CONCATENATE("(",ROUND((B266/$H268)*100,1),")")</f>
        <v>(28.3)</v>
      </c>
      <c r="D266" s="302">
        <f>'Ind T6'!R108</f>
        <v>0.35329761338328824</v>
      </c>
      <c r="E266" s="299" t="str">
        <f>CONCATENATE("(",ROUND((D266/$H268)*100,1),")")</f>
        <v>(9.4)</v>
      </c>
      <c r="F266" s="302">
        <f>'Ind T6'!S108</f>
        <v>0.3847833012134434</v>
      </c>
      <c r="G266" s="299" t="str">
        <f>CONCATENATE("(",ROUND((F266/$H268)*100,1),")")</f>
        <v>(10.3)</v>
      </c>
      <c r="H266" s="302">
        <f>SUM(B266,D266,F266)</f>
        <v>1.8010753299524571</v>
      </c>
      <c r="I266" s="299" t="str">
        <f>CONCATENATE("(",ROUND((H266/$H268)*100,1),")")</f>
        <v>(48)</v>
      </c>
      <c r="K266" s="302">
        <f>B271-B266</f>
        <v>-4.1781493167630801E-2</v>
      </c>
      <c r="L266" s="302">
        <f>D271-D266</f>
        <v>1.2479408110925572E-2</v>
      </c>
      <c r="M266" s="302">
        <f>F271-F266</f>
        <v>-7.6398006894723425E-3</v>
      </c>
      <c r="N266" s="302">
        <f>SUM(K266:M266)</f>
        <v>-3.6941885746177572E-2</v>
      </c>
    </row>
    <row r="267" spans="1:14" x14ac:dyDescent="0.2">
      <c r="A267" s="282" t="s">
        <v>365</v>
      </c>
      <c r="B267" s="302">
        <f>'Ind T6'!Q107</f>
        <v>0.87830970925473562</v>
      </c>
      <c r="C267" s="299" t="str">
        <f>CONCATENATE("(",ROUND((B267/$H268)*100,1),")")</f>
        <v>(23.4)</v>
      </c>
      <c r="D267" s="302">
        <f>'Ind T6'!R107</f>
        <v>0.43713413138453872</v>
      </c>
      <c r="E267" s="299" t="str">
        <f>CONCATENATE("(",ROUND((D267/$H268)*100,1),")")</f>
        <v>(11.6)</v>
      </c>
      <c r="F267" s="302">
        <f>'Ind T6'!S107</f>
        <v>0.63648082940826822</v>
      </c>
      <c r="G267" s="299" t="str">
        <f>CONCATENATE("(",ROUND((F267/$H268)*100,1),")")</f>
        <v>(17)</v>
      </c>
      <c r="H267" s="302">
        <f t="shared" ref="H267" si="206">SUM(B267,D267,F267)</f>
        <v>1.9519246700475426</v>
      </c>
      <c r="I267" s="299" t="str">
        <f>CONCATENATE("(",ROUND((H267/$H268)*100,1),")")</f>
        <v>(52)</v>
      </c>
      <c r="K267" s="302">
        <f t="shared" ref="K267:K268" si="207">B272-B267</f>
        <v>-1.8277186213662144E-2</v>
      </c>
      <c r="L267" s="302">
        <f t="shared" ref="L267:L268" si="208">D272-D267</f>
        <v>-1.1729678974052804E-2</v>
      </c>
      <c r="M267" s="302">
        <f t="shared" ref="M267:M268" si="209">F272-F267</f>
        <v>-4.5051249066104804E-2</v>
      </c>
      <c r="N267" s="302">
        <f t="shared" ref="N267:N268" si="210">SUM(K267:M267)</f>
        <v>-7.5058114253819752E-2</v>
      </c>
    </row>
    <row r="268" spans="1:14" x14ac:dyDescent="0.2">
      <c r="A268" s="282" t="s">
        <v>363</v>
      </c>
      <c r="B268" s="302">
        <f>SUM(B266:B267)</f>
        <v>1.9413041246104612</v>
      </c>
      <c r="C268" s="299" t="str">
        <f>CONCATENATE("(",ROUND((B268/$H268)*100,1),")")</f>
        <v>(51.7)</v>
      </c>
      <c r="D268" s="302">
        <f>SUM(D266:D267)</f>
        <v>0.79043174476782696</v>
      </c>
      <c r="E268" s="299" t="str">
        <f>CONCATENATE("(",ROUND((D268/$H268)*100,1),")")</f>
        <v>(21.1)</v>
      </c>
      <c r="F268" s="302">
        <f>SUM(F266:F267)</f>
        <v>1.0212641306217116</v>
      </c>
      <c r="G268" s="299" t="str">
        <f>CONCATENATE("(",ROUND((F268/$H268)*100,1),")")</f>
        <v>(27.2)</v>
      </c>
      <c r="H268" s="302">
        <f>SUM(H266:H267)</f>
        <v>3.7529999999999997</v>
      </c>
      <c r="I268" s="299" t="str">
        <f>CONCATENATE("(",ROUND((H268/$H268)*100,1),")")</f>
        <v>(100)</v>
      </c>
      <c r="K268" s="302">
        <f t="shared" si="207"/>
        <v>-6.0058679381292945E-2</v>
      </c>
      <c r="L268" s="302">
        <f t="shared" si="208"/>
        <v>7.4972913687276765E-4</v>
      </c>
      <c r="M268" s="302">
        <f t="shared" si="209"/>
        <v>-5.2691049755577146E-2</v>
      </c>
      <c r="N268" s="302">
        <f t="shared" si="210"/>
        <v>-0.11199999999999732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1.0212129221880948</v>
      </c>
      <c r="C271" s="299" t="str">
        <f>CONCATENATE("(",ROUND((B271/$H273)*100,1),")")</f>
        <v>(28)</v>
      </c>
      <c r="D271" s="302">
        <f>'Ind T6'!W108</f>
        <v>0.36577702149421382</v>
      </c>
      <c r="E271" s="299" t="str">
        <f>CONCATENATE("(",ROUND((D271/$H273)*100,1),")")</f>
        <v>(10)</v>
      </c>
      <c r="F271" s="302">
        <f>'Ind T6'!X108</f>
        <v>0.37714350052397105</v>
      </c>
      <c r="G271" s="299" t="str">
        <f>CONCATENATE("(",ROUND((F271/$H273)*100,1),")")</f>
        <v>(10.4)</v>
      </c>
      <c r="H271" s="302">
        <f>SUM(B271,D271,F271)</f>
        <v>1.7641334442062795</v>
      </c>
      <c r="I271" s="299" t="str">
        <f>CONCATENATE("(",ROUND((H271/$H273)*100,1),")")</f>
        <v>(48.5)</v>
      </c>
      <c r="K271" s="302">
        <f>B271-B261</f>
        <v>-0.10267837269360447</v>
      </c>
      <c r="L271" s="302">
        <f>D271-D261</f>
        <v>1.123477819260349E-2</v>
      </c>
      <c r="M271" s="302">
        <f>F271-F261</f>
        <v>-2.4810675428566908E-2</v>
      </c>
      <c r="N271" s="302">
        <f>SUM(K271:M271)</f>
        <v>-0.11625426992956789</v>
      </c>
    </row>
    <row r="272" spans="1:14" x14ac:dyDescent="0.2">
      <c r="A272" s="282" t="s">
        <v>365</v>
      </c>
      <c r="B272" s="302">
        <f>'Ind T6'!V107</f>
        <v>0.86003252304107347</v>
      </c>
      <c r="C272" s="299" t="str">
        <f>CONCATENATE("(",ROUND((B272/$H273)*100,1),")")</f>
        <v>(23.6)</v>
      </c>
      <c r="D272" s="302">
        <f>'Ind T6'!W107</f>
        <v>0.42540445241048591</v>
      </c>
      <c r="E272" s="299" t="str">
        <f>CONCATENATE("(",ROUND((D272/$H273)*100,1),")")</f>
        <v>(11.7)</v>
      </c>
      <c r="F272" s="302">
        <f>'Ind T6'!X107</f>
        <v>0.59142958034216342</v>
      </c>
      <c r="G272" s="299" t="str">
        <f>CONCATENATE("(",ROUND((F272/$H273)*100,1),")")</f>
        <v>(16.2)</v>
      </c>
      <c r="H272" s="302">
        <f t="shared" ref="H272" si="211">SUM(B272,D272,F272)</f>
        <v>1.8768665557937227</v>
      </c>
      <c r="I272" s="299" t="str">
        <f>CONCATENATE("(",ROUND((H272/$H273)*100,1),")")</f>
        <v>(51.5)</v>
      </c>
      <c r="K272" s="302">
        <f t="shared" ref="K272:K273" si="212">B272-B262</f>
        <v>-6.4595368178765211E-2</v>
      </c>
      <c r="L272" s="302">
        <f t="shared" ref="L272:L273" si="213">D272-D262</f>
        <v>-2.7960252911254369E-2</v>
      </c>
      <c r="M272" s="302">
        <f t="shared" ref="M272:M273" si="214">F272-F262</f>
        <v>-8.5190108980410018E-2</v>
      </c>
      <c r="N272" s="302">
        <f t="shared" ref="N272:N273" si="215">SUM(K272:M272)</f>
        <v>-0.1777457300704296</v>
      </c>
    </row>
    <row r="273" spans="1:14" x14ac:dyDescent="0.2">
      <c r="A273" s="282" t="s">
        <v>363</v>
      </c>
      <c r="B273" s="302">
        <f>SUM(B271:B272)</f>
        <v>1.8812454452291683</v>
      </c>
      <c r="C273" s="299" t="str">
        <f>CONCATENATE("(",ROUND((B273/$H273)*100,1),")")</f>
        <v>(51.7)</v>
      </c>
      <c r="D273" s="302">
        <f>SUM(D271:D272)</f>
        <v>0.79118147390469973</v>
      </c>
      <c r="E273" s="299" t="str">
        <f>CONCATENATE("(",ROUND((D273/$H273)*100,1),")")</f>
        <v>(21.7)</v>
      </c>
      <c r="F273" s="302">
        <f>SUM(F271:F272)</f>
        <v>0.96857308086613447</v>
      </c>
      <c r="G273" s="299" t="str">
        <f>CONCATENATE("(",ROUND((F273/$H273)*100,1),")")</f>
        <v>(26.6)</v>
      </c>
      <c r="H273" s="302">
        <f>SUM(H271:H272)</f>
        <v>3.6410000000000022</v>
      </c>
      <c r="I273" s="299" t="str">
        <f>CONCATENATE("(",ROUND((H273/$H273)*100,1),")")</f>
        <v>(100)</v>
      </c>
      <c r="K273" s="302">
        <f t="shared" si="212"/>
        <v>-0.16727374087236968</v>
      </c>
      <c r="L273" s="302">
        <f t="shared" si="213"/>
        <v>-1.6725474718650823E-2</v>
      </c>
      <c r="M273" s="302">
        <f t="shared" si="214"/>
        <v>-0.11000078440897687</v>
      </c>
      <c r="N273" s="302">
        <f t="shared" si="215"/>
        <v>-0.29399999999999737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10.200633249453348</v>
      </c>
      <c r="C282" s="299" t="str">
        <f>CONCATENATE("(",ROUND((B282/$H284)*100,1),")")</f>
        <v>(59)</v>
      </c>
      <c r="D282" s="302">
        <f>'Ind T6'!M117</f>
        <v>0.77117915461667463</v>
      </c>
      <c r="E282" s="299" t="str">
        <f>CONCATENATE("(",ROUND((D282/$H284)*100,1),")")</f>
        <v>(4.5)</v>
      </c>
      <c r="F282" s="302">
        <f>'Ind T6'!N117</f>
        <v>1.3309492263424991</v>
      </c>
      <c r="G282" s="299" t="str">
        <f>CONCATENATE("(",ROUND((F282/$H284)*100,1),")")</f>
        <v>(7.7)</v>
      </c>
      <c r="H282" s="302">
        <f>SUM(B282,D282,F282)</f>
        <v>12.302761630412522</v>
      </c>
      <c r="I282" s="299" t="str">
        <f>CONCATENATE("(",ROUND((H282/$H284)*100,1),")")</f>
        <v>(71.2)</v>
      </c>
      <c r="K282" s="302">
        <f>B287-B282</f>
        <v>0.83208813483401833</v>
      </c>
      <c r="L282" s="302">
        <f>D287-D282</f>
        <v>7.5556338543557144E-2</v>
      </c>
      <c r="M282" s="302">
        <f>F287-F282</f>
        <v>0.15253837912594537</v>
      </c>
      <c r="N282" s="302">
        <f>SUM(K282:M282)</f>
        <v>1.0601828525035208</v>
      </c>
    </row>
    <row r="283" spans="1:14" x14ac:dyDescent="0.2">
      <c r="A283" s="282" t="s">
        <v>365</v>
      </c>
      <c r="B283" s="302">
        <f>'Ind T6'!L116</f>
        <v>3.5376221537210415</v>
      </c>
      <c r="C283" s="299" t="str">
        <f>CONCATENATE("(",ROUND((B283/$H284)*100,1),")")</f>
        <v>(20.5)</v>
      </c>
      <c r="D283" s="302">
        <f>'Ind T6'!M116</f>
        <v>0.94314840860255811</v>
      </c>
      <c r="E283" s="299" t="str">
        <f>CONCATENATE("(",ROUND((D283/$H284)*100,1),")")</f>
        <v>(5.5)</v>
      </c>
      <c r="F283" s="302">
        <f>'Ind T6'!N116</f>
        <v>0.5054678072638833</v>
      </c>
      <c r="G283" s="299" t="str">
        <f>CONCATENATE("(",ROUND((F283/$H284)*100,1),")")</f>
        <v>(2.9)</v>
      </c>
      <c r="H283" s="302">
        <f t="shared" ref="H283" si="216">SUM(B283,D283,F283)</f>
        <v>4.9862383695874835</v>
      </c>
      <c r="I283" s="299" t="str">
        <f>CONCATENATE("(",ROUND((H283/$H284)*100,1),")")</f>
        <v>(28.8)</v>
      </c>
      <c r="K283" s="302">
        <f t="shared" ref="K283:K284" si="217">B288-B283</f>
        <v>0.40664248102487033</v>
      </c>
      <c r="L283" s="302">
        <f t="shared" ref="L283:L284" si="218">D288-D283</f>
        <v>7.0271906949941343E-2</v>
      </c>
      <c r="M283" s="302">
        <f t="shared" ref="M283:M284" si="219">F288-F283</f>
        <v>5.3902759521694321E-2</v>
      </c>
      <c r="N283" s="302">
        <f t="shared" ref="N283:N284" si="220">SUM(K283:M283)</f>
        <v>0.53081714749650599</v>
      </c>
    </row>
    <row r="284" spans="1:14" x14ac:dyDescent="0.2">
      <c r="A284" s="282" t="s">
        <v>363</v>
      </c>
      <c r="B284" s="302">
        <f>SUM(B282:B283)</f>
        <v>13.73825540317439</v>
      </c>
      <c r="C284" s="299" t="str">
        <f>CONCATENATE("(",ROUND((B284/$H284)*100,1),")")</f>
        <v>(79.5)</v>
      </c>
      <c r="D284" s="302">
        <f>SUM(D282:D283)</f>
        <v>1.7143275632192327</v>
      </c>
      <c r="E284" s="299" t="str">
        <f>CONCATENATE("(",ROUND((D284/$H284)*100,1),")")</f>
        <v>(9.9)</v>
      </c>
      <c r="F284" s="302">
        <f>SUM(F282:F283)</f>
        <v>1.8364170336063825</v>
      </c>
      <c r="G284" s="299" t="str">
        <f>CONCATENATE("(",ROUND((F284/$H284)*100,1),")")</f>
        <v>(10.6)</v>
      </c>
      <c r="H284" s="302">
        <f>SUM(H282:H283)</f>
        <v>17.289000000000005</v>
      </c>
      <c r="I284" s="299" t="str">
        <f>CONCATENATE("(",ROUND((H284/$H284)*100,1),")")</f>
        <v>(100)</v>
      </c>
      <c r="K284" s="302">
        <f t="shared" si="217"/>
        <v>1.2387306158588878</v>
      </c>
      <c r="L284" s="302">
        <f t="shared" si="218"/>
        <v>0.14582824549349849</v>
      </c>
      <c r="M284" s="302">
        <f t="shared" si="219"/>
        <v>0.20644113864763947</v>
      </c>
      <c r="N284" s="302">
        <f t="shared" si="220"/>
        <v>1.5910000000000257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11.032721384287367</v>
      </c>
      <c r="C287" s="299" t="str">
        <f>CONCATENATE("(",ROUND((B287/$H289)*100,1),")")</f>
        <v>(58.4)</v>
      </c>
      <c r="D287" s="302">
        <f>'Ind T6'!R117</f>
        <v>0.84673549316023178</v>
      </c>
      <c r="E287" s="299" t="str">
        <f>CONCATENATE("(",ROUND((D287/$H289)*100,1),")")</f>
        <v>(4.5)</v>
      </c>
      <c r="F287" s="302">
        <f>'Ind T6'!S117</f>
        <v>1.4834876054684445</v>
      </c>
      <c r="G287" s="299" t="str">
        <f>CONCATENATE("(",ROUND((F287/$H289)*100,1),")")</f>
        <v>(7.9)</v>
      </c>
      <c r="H287" s="302">
        <f>SUM(B287,D287,F287)</f>
        <v>13.362944482916042</v>
      </c>
      <c r="I287" s="299" t="str">
        <f>CONCATENATE("(",ROUND((H287/$H289)*100,1),")")</f>
        <v>(70.8)</v>
      </c>
      <c r="K287" s="302">
        <f>B292-B287</f>
        <v>0.95414477456148639</v>
      </c>
      <c r="L287" s="302">
        <f>D292-D287</f>
        <v>9.0580588685808983E-2</v>
      </c>
      <c r="M287" s="302">
        <f>F292-F287</f>
        <v>0.1821957980009421</v>
      </c>
      <c r="N287" s="302">
        <f>SUM(K287:M287)</f>
        <v>1.2269211612482376</v>
      </c>
    </row>
    <row r="288" spans="1:14" x14ac:dyDescent="0.2">
      <c r="A288" s="282" t="s">
        <v>365</v>
      </c>
      <c r="B288" s="302">
        <f>'Ind T6'!Q116</f>
        <v>3.9442646347459118</v>
      </c>
      <c r="C288" s="299" t="str">
        <f>CONCATENATE("(",ROUND((B288/$H289)*100,1),")")</f>
        <v>(20.9)</v>
      </c>
      <c r="D288" s="302">
        <f>'Ind T6'!R116</f>
        <v>1.0134203155524995</v>
      </c>
      <c r="E288" s="299" t="str">
        <f>CONCATENATE("(",ROUND((D288/$H289)*100,1),")")</f>
        <v>(5.4)</v>
      </c>
      <c r="F288" s="302">
        <f>'Ind T6'!S116</f>
        <v>0.55937056678557762</v>
      </c>
      <c r="G288" s="299" t="str">
        <f>CONCATENATE("(",ROUND((F288/$H289)*100,1),")")</f>
        <v>(3)</v>
      </c>
      <c r="H288" s="302">
        <f t="shared" ref="H288" si="221">SUM(B288,D288,F288)</f>
        <v>5.517055517083989</v>
      </c>
      <c r="I288" s="299" t="str">
        <f>CONCATENATE("(",ROUND((H288/$H289)*100,1),")")</f>
        <v>(29.2)</v>
      </c>
      <c r="K288" s="302">
        <f t="shared" ref="K288:K289" si="222">B293-B288</f>
        <v>0.57419693120605109</v>
      </c>
      <c r="L288" s="302">
        <f t="shared" ref="L288:L289" si="223">D293-D288</f>
        <v>6.1742881300334673E-2</v>
      </c>
      <c r="M288" s="302">
        <f t="shared" ref="M288:M289" si="224">F293-F288</f>
        <v>5.7139026245343505E-2</v>
      </c>
      <c r="N288" s="302">
        <f t="shared" ref="N288:N289" si="225">SUM(K288:M288)</f>
        <v>0.69307883875172926</v>
      </c>
    </row>
    <row r="289" spans="1:14" x14ac:dyDescent="0.2">
      <c r="A289" s="282" t="s">
        <v>363</v>
      </c>
      <c r="B289" s="302">
        <f>SUM(B287:B288)</f>
        <v>14.976986019033278</v>
      </c>
      <c r="C289" s="299" t="str">
        <f>CONCATENATE("(",ROUND((B289/$H289)*100,1),")")</f>
        <v>(79.3)</v>
      </c>
      <c r="D289" s="302">
        <f>SUM(D287:D288)</f>
        <v>1.8601558087127312</v>
      </c>
      <c r="E289" s="299" t="str">
        <f>CONCATENATE("(",ROUND((D289/$H289)*100,1),")")</f>
        <v>(9.9)</v>
      </c>
      <c r="F289" s="302">
        <f>SUM(F287:F288)</f>
        <v>2.042858172254022</v>
      </c>
      <c r="G289" s="299" t="str">
        <f>CONCATENATE("(",ROUND((F289/$H289)*100,1),")")</f>
        <v>(10.8)</v>
      </c>
      <c r="H289" s="302">
        <f>SUM(H287:H288)</f>
        <v>18.880000000000031</v>
      </c>
      <c r="I289" s="299" t="str">
        <f>CONCATENATE("(",ROUND((H289/$H289)*100,1),")")</f>
        <v>(100)</v>
      </c>
      <c r="K289" s="302">
        <f t="shared" si="222"/>
        <v>1.5283417057675361</v>
      </c>
      <c r="L289" s="302">
        <f t="shared" si="223"/>
        <v>0.15232346998614377</v>
      </c>
      <c r="M289" s="302">
        <f t="shared" si="224"/>
        <v>0.23933482424628583</v>
      </c>
      <c r="N289" s="302">
        <f t="shared" si="225"/>
        <v>1.9199999999999657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11.986866158848853</v>
      </c>
      <c r="C292" s="299" t="str">
        <f>CONCATENATE("(",ROUND((B292/$H294)*100,1),")")</f>
        <v>(57.6)</v>
      </c>
      <c r="D292" s="302">
        <f>'Ind T6'!W117</f>
        <v>0.93731608184604076</v>
      </c>
      <c r="E292" s="299" t="str">
        <f>CONCATENATE("(",ROUND((D292/$H294)*100,1),")")</f>
        <v>(4.5)</v>
      </c>
      <c r="F292" s="302">
        <f>'Ind T6'!X117</f>
        <v>1.6656834034693866</v>
      </c>
      <c r="G292" s="299" t="str">
        <f>CONCATENATE("(",ROUND((F292/$H294)*100,1),")")</f>
        <v>(8)</v>
      </c>
      <c r="H292" s="302">
        <f>SUM(B292,D292,F292)</f>
        <v>14.589865644164281</v>
      </c>
      <c r="I292" s="299" t="str">
        <f>CONCATENATE("(",ROUND((H292/$H294)*100,1),")")</f>
        <v>(70.1)</v>
      </c>
      <c r="K292" s="302">
        <f>B292-B282</f>
        <v>1.7862329093955047</v>
      </c>
      <c r="L292" s="302">
        <f>D292-D282</f>
        <v>0.16613692722936613</v>
      </c>
      <c r="M292" s="302">
        <f>F292-F282</f>
        <v>0.33473417712688747</v>
      </c>
      <c r="N292" s="302">
        <f>SUM(K292:M292)</f>
        <v>2.2871040137517582</v>
      </c>
    </row>
    <row r="293" spans="1:14" x14ac:dyDescent="0.2">
      <c r="A293" s="282" t="s">
        <v>365</v>
      </c>
      <c r="B293" s="302">
        <f>'Ind T6'!V116</f>
        <v>4.5184615659519629</v>
      </c>
      <c r="C293" s="299" t="str">
        <f>CONCATENATE("(",ROUND((B293/$H294)*100,1),")")</f>
        <v>(21.7)</v>
      </c>
      <c r="D293" s="302">
        <f>'Ind T6'!W116</f>
        <v>1.0751631968528341</v>
      </c>
      <c r="E293" s="299" t="str">
        <f>CONCATENATE("(",ROUND((D293/$H294)*100,1),")")</f>
        <v>(5.2)</v>
      </c>
      <c r="F293" s="302">
        <f>'Ind T6'!X116</f>
        <v>0.61650959303092112</v>
      </c>
      <c r="G293" s="299" t="str">
        <f>CONCATENATE("(",ROUND((F293/$H294)*100,1),")")</f>
        <v>(3)</v>
      </c>
      <c r="H293" s="302">
        <f t="shared" ref="H293" si="226">SUM(B293,D293,F293)</f>
        <v>6.2101343558357183</v>
      </c>
      <c r="I293" s="299" t="str">
        <f>CONCATENATE("(",ROUND((H293/$H294)*100,1),")")</f>
        <v>(29.9)</v>
      </c>
      <c r="K293" s="302">
        <f t="shared" ref="K293:K294" si="227">B293-B283</f>
        <v>0.98083941223092141</v>
      </c>
      <c r="L293" s="302">
        <f t="shared" ref="L293:L294" si="228">D293-D283</f>
        <v>0.13201478825027602</v>
      </c>
      <c r="M293" s="302">
        <f t="shared" ref="M293:M294" si="229">F293-F283</f>
        <v>0.11104178576703783</v>
      </c>
      <c r="N293" s="302">
        <f t="shared" ref="N293:N294" si="230">SUM(K293:M293)</f>
        <v>1.2238959862482353</v>
      </c>
    </row>
    <row r="294" spans="1:14" x14ac:dyDescent="0.2">
      <c r="A294" s="282" t="s">
        <v>363</v>
      </c>
      <c r="B294" s="302">
        <f>SUM(B292:B293)</f>
        <v>16.505327724800814</v>
      </c>
      <c r="C294" s="299" t="str">
        <f>CONCATENATE("(",ROUND((B294/$H294)*100,1),")")</f>
        <v>(79.4)</v>
      </c>
      <c r="D294" s="302">
        <f>SUM(D292:D293)</f>
        <v>2.012479278698875</v>
      </c>
      <c r="E294" s="299" t="str">
        <f>CONCATENATE("(",ROUND((D294/$H294)*100,1),")")</f>
        <v>(9.7)</v>
      </c>
      <c r="F294" s="302">
        <f>SUM(F292:F293)</f>
        <v>2.2821929965003078</v>
      </c>
      <c r="G294" s="299" t="str">
        <f>CONCATENATE("(",ROUND((F294/$H294)*100,1),")")</f>
        <v>(11)</v>
      </c>
      <c r="H294" s="302">
        <f>SUM(H292:H293)</f>
        <v>20.799999999999997</v>
      </c>
      <c r="I294" s="299" t="str">
        <f>CONCATENATE("(",ROUND((H294/$H294)*100,1),")")</f>
        <v>(100)</v>
      </c>
      <c r="K294" s="302">
        <f t="shared" si="227"/>
        <v>2.7670723216264239</v>
      </c>
      <c r="L294" s="302">
        <f t="shared" si="228"/>
        <v>0.29815171547964225</v>
      </c>
      <c r="M294" s="302">
        <f t="shared" si="229"/>
        <v>0.44577596289392529</v>
      </c>
      <c r="N294" s="302">
        <f t="shared" si="230"/>
        <v>3.5109999999999917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5.6912938061292921</v>
      </c>
      <c r="C303" s="299" t="str">
        <f>CONCATENATE("(",ROUND((B303/$H305)*100,1),")")</f>
        <v>(42.3)</v>
      </c>
      <c r="D303" s="302">
        <f>'Ind T6'!M126</f>
        <v>0.24525903062940341</v>
      </c>
      <c r="E303" s="299" t="str">
        <f>CONCATENATE("(",ROUND((D303/$H305)*100,1),")")</f>
        <v>(1.8)</v>
      </c>
      <c r="F303" s="302">
        <f>'Ind T6'!N126</f>
        <v>1.2487703261535161</v>
      </c>
      <c r="G303" s="299" t="str">
        <f>CONCATENATE("(",ROUND((F303/$H305)*100,1),")")</f>
        <v>(9.3)</v>
      </c>
      <c r="H303" s="302">
        <f>SUM(B303,D303,F303)</f>
        <v>7.1853231629122121</v>
      </c>
      <c r="I303" s="299" t="str">
        <f>CONCATENATE("(",ROUND((H303/$H305)*100,1),")")</f>
        <v>(53.4)</v>
      </c>
      <c r="K303" s="302">
        <f>B308-B303</f>
        <v>-0.15464179166960701</v>
      </c>
      <c r="L303" s="302">
        <f>D308-D303</f>
        <v>3.3321212119793997E-3</v>
      </c>
      <c r="M303" s="302">
        <f>F308-F303</f>
        <v>2.6971244448899201E-2</v>
      </c>
      <c r="N303" s="302">
        <f>SUM(K303:M303)</f>
        <v>-0.12433842600872841</v>
      </c>
    </row>
    <row r="304" spans="1:14" x14ac:dyDescent="0.2">
      <c r="A304" s="282" t="s">
        <v>365</v>
      </c>
      <c r="B304" s="302">
        <f>'Ind T6'!L125</f>
        <v>4.6903718162495736</v>
      </c>
      <c r="C304" s="299" t="str">
        <f>CONCATENATE("(",ROUND((B304/$H305)*100,1),")")</f>
        <v>(34.9)</v>
      </c>
      <c r="D304" s="302">
        <f>'Ind T6'!M125</f>
        <v>1.3217887453140675</v>
      </c>
      <c r="E304" s="299" t="str">
        <f>CONCATENATE("(",ROUND((D304/$H305)*100,1),")")</f>
        <v>(9.8)</v>
      </c>
      <c r="F304" s="302">
        <f>'Ind T6'!N125</f>
        <v>0.25851627552413931</v>
      </c>
      <c r="G304" s="299" t="str">
        <f>CONCATENATE("(",ROUND((F304/$H305)*100,1),")")</f>
        <v>(1.9)</v>
      </c>
      <c r="H304" s="302">
        <f t="shared" ref="H304" si="231">SUM(B304,D304,F304)</f>
        <v>6.2706768370877812</v>
      </c>
      <c r="I304" s="299" t="str">
        <f>CONCATENATE("(",ROUND((H304/$H305)*100,1),")")</f>
        <v>(46.6)</v>
      </c>
      <c r="K304" s="302">
        <f t="shared" ref="K304:K305" si="232">B309-B304</f>
        <v>-0.14673562567922716</v>
      </c>
      <c r="L304" s="302">
        <f t="shared" ref="L304:L305" si="233">D309-D304</f>
        <v>-5.5073648137724751E-2</v>
      </c>
      <c r="M304" s="302">
        <f t="shared" ref="M304:M305" si="234">F309-F304</f>
        <v>3.1476998256987909E-3</v>
      </c>
      <c r="N304" s="302">
        <f t="shared" ref="N304:N305" si="235">SUM(K304:M304)</f>
        <v>-0.19866157399125312</v>
      </c>
    </row>
    <row r="305" spans="1:14" x14ac:dyDescent="0.2">
      <c r="A305" s="282" t="s">
        <v>363</v>
      </c>
      <c r="B305" s="302">
        <f>SUM(B303:B304)</f>
        <v>10.381665622378865</v>
      </c>
      <c r="C305" s="299" t="str">
        <f>CONCATENATE("(",ROUND((B305/$H305)*100,1),")")</f>
        <v>(77.2)</v>
      </c>
      <c r="D305" s="302">
        <f>SUM(D303:D304)</f>
        <v>1.5670477759434709</v>
      </c>
      <c r="E305" s="299" t="str">
        <f>CONCATENATE("(",ROUND((D305/$H305)*100,1),")")</f>
        <v>(11.6)</v>
      </c>
      <c r="F305" s="302">
        <f>SUM(F303:F304)</f>
        <v>1.5072866016776554</v>
      </c>
      <c r="G305" s="299" t="str">
        <f>CONCATENATE("(",ROUND((F305/$H305)*100,1),")")</f>
        <v>(11.2)</v>
      </c>
      <c r="H305" s="302">
        <f>SUM(H303:H304)</f>
        <v>13.455999999999992</v>
      </c>
      <c r="I305" s="299" t="str">
        <f>CONCATENATE("(",ROUND((H305/$H305)*100,1),")")</f>
        <v>(100)</v>
      </c>
      <c r="K305" s="302">
        <f t="shared" si="232"/>
        <v>-0.30137741734883328</v>
      </c>
      <c r="L305" s="302">
        <f t="shared" si="233"/>
        <v>-5.1741526925745296E-2</v>
      </c>
      <c r="M305" s="302">
        <f t="shared" si="234"/>
        <v>3.0118944274597936E-2</v>
      </c>
      <c r="N305" s="302">
        <f t="shared" si="235"/>
        <v>-0.32299999999998064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5.5366520144596851</v>
      </c>
      <c r="C308" s="299" t="str">
        <f>CONCATENATE("(",ROUND((B308/$H310)*100,1),")")</f>
        <v>(42.2)</v>
      </c>
      <c r="D308" s="302">
        <f>'Ind T6'!R126</f>
        <v>0.24859115184138281</v>
      </c>
      <c r="E308" s="299" t="str">
        <f>CONCATENATE("(",ROUND((D308/$H310)*100,1),")")</f>
        <v>(1.9)</v>
      </c>
      <c r="F308" s="302">
        <f>'Ind T6'!S126</f>
        <v>1.2757415706024153</v>
      </c>
      <c r="G308" s="299" t="str">
        <f>CONCATENATE("(",ROUND((F308/$H310)*100,1),")")</f>
        <v>(9.7)</v>
      </c>
      <c r="H308" s="302">
        <f>SUM(B308,D308,F308)</f>
        <v>7.0609847369034835</v>
      </c>
      <c r="I308" s="299" t="str">
        <f>CONCATENATE("(",ROUND((H308/$H310)*100,1),")")</f>
        <v>(53.8)</v>
      </c>
      <c r="K308" s="302">
        <f>B313-B308</f>
        <v>-0.44927788671229507</v>
      </c>
      <c r="L308" s="302">
        <f>D313-D308</f>
        <v>-4.5290183426620889E-3</v>
      </c>
      <c r="M308" s="302">
        <f>F313-F308</f>
        <v>-5.6259988891214308E-2</v>
      </c>
      <c r="N308" s="302">
        <f>SUM(K308:M308)</f>
        <v>-0.51006689394617144</v>
      </c>
    </row>
    <row r="309" spans="1:14" x14ac:dyDescent="0.2">
      <c r="A309" s="282" t="s">
        <v>365</v>
      </c>
      <c r="B309" s="302">
        <f>'Ind T6'!Q125</f>
        <v>4.5436361905703464</v>
      </c>
      <c r="C309" s="299" t="str">
        <f>CONCATENATE("(",ROUND((B309/$H310)*100,1),")")</f>
        <v>(34.6)</v>
      </c>
      <c r="D309" s="302">
        <f>'Ind T6'!R125</f>
        <v>1.2667150971763428</v>
      </c>
      <c r="E309" s="299" t="str">
        <f>CONCATENATE("(",ROUND((D309/$H310)*100,1),")")</f>
        <v>(9.6)</v>
      </c>
      <c r="F309" s="302">
        <f>'Ind T6'!S125</f>
        <v>0.2616639753498381</v>
      </c>
      <c r="G309" s="299" t="str">
        <f>CONCATENATE("(",ROUND((F309/$H310)*100,1),")")</f>
        <v>(2)</v>
      </c>
      <c r="H309" s="302">
        <f t="shared" ref="H309" si="236">SUM(B309,D309,F309)</f>
        <v>6.0720152630965272</v>
      </c>
      <c r="I309" s="299" t="str">
        <f>CONCATENATE("(",ROUND((H309/$H310)*100,1),")")</f>
        <v>(46.2)</v>
      </c>
      <c r="K309" s="302">
        <f t="shared" ref="K309:K310" si="237">B314-B309</f>
        <v>-0.38214363400449258</v>
      </c>
      <c r="L309" s="302">
        <f t="shared" ref="L309:L310" si="238">D314-D309</f>
        <v>-0.11718763019282319</v>
      </c>
      <c r="M309" s="302">
        <f t="shared" ref="M309:M310" si="239">F314-F309</f>
        <v>-1.7601841856526634E-2</v>
      </c>
      <c r="N309" s="302">
        <f t="shared" ref="N309:N310" si="240">SUM(K309:M309)</f>
        <v>-0.51693310605384246</v>
      </c>
    </row>
    <row r="310" spans="1:14" x14ac:dyDescent="0.2">
      <c r="A310" s="282" t="s">
        <v>363</v>
      </c>
      <c r="B310" s="302">
        <f>SUM(B308:B309)</f>
        <v>10.080288205030032</v>
      </c>
      <c r="C310" s="299" t="str">
        <f>CONCATENATE("(",ROUND((B310/$H310)*100,1),")")</f>
        <v>(76.8)</v>
      </c>
      <c r="D310" s="302">
        <f>SUM(D308:D309)</f>
        <v>1.5153062490177256</v>
      </c>
      <c r="E310" s="299" t="str">
        <f>CONCATENATE("(",ROUND((D310/$H310)*100,1),")")</f>
        <v>(11.5)</v>
      </c>
      <c r="F310" s="302">
        <f>SUM(F308:F309)</f>
        <v>1.5374055459522533</v>
      </c>
      <c r="G310" s="299" t="str">
        <f>CONCATENATE("(",ROUND((F310/$H310)*100,1),")")</f>
        <v>(11.7)</v>
      </c>
      <c r="H310" s="302">
        <f>SUM(H308:H309)</f>
        <v>13.13300000000001</v>
      </c>
      <c r="I310" s="299" t="str">
        <f>CONCATENATE("(",ROUND((H310/$H310)*100,1),")")</f>
        <v>(100)</v>
      </c>
      <c r="K310" s="302">
        <f t="shared" si="237"/>
        <v>-0.83142152071678765</v>
      </c>
      <c r="L310" s="302">
        <f t="shared" si="238"/>
        <v>-0.12171664853548525</v>
      </c>
      <c r="M310" s="302">
        <f t="shared" si="239"/>
        <v>-7.3861830747740775E-2</v>
      </c>
      <c r="N310" s="302">
        <f t="shared" si="240"/>
        <v>-1.0270000000000137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5.0873741277473901</v>
      </c>
      <c r="C313" s="299" t="str">
        <f>CONCATENATE("(",ROUND((B313/$H315)*100,1),")")</f>
        <v>(42)</v>
      </c>
      <c r="D313" s="302">
        <f>'Ind T6'!W126</f>
        <v>0.24406213349872072</v>
      </c>
      <c r="E313" s="299" t="str">
        <f>CONCATENATE("(",ROUND((D313/$H315)*100,1),")")</f>
        <v>(2)</v>
      </c>
      <c r="F313" s="302">
        <f>'Ind T6'!X126</f>
        <v>1.219481581711201</v>
      </c>
      <c r="G313" s="299" t="str">
        <f>CONCATENATE("(",ROUND((F313/$H315)*100,1),")")</f>
        <v>(10.1)</v>
      </c>
      <c r="H313" s="302">
        <f>SUM(B313,D313,F313)</f>
        <v>6.5509178429573121</v>
      </c>
      <c r="I313" s="299" t="str">
        <f>CONCATENATE("(",ROUND((H313/$H315)*100,1),")")</f>
        <v>(54.1)</v>
      </c>
      <c r="K313" s="302">
        <f>B313-B303</f>
        <v>-0.60391967838190208</v>
      </c>
      <c r="L313" s="302">
        <f>D313-D303</f>
        <v>-1.1968971306826892E-3</v>
      </c>
      <c r="M313" s="302">
        <f>F313-F303</f>
        <v>-2.9288744442315107E-2</v>
      </c>
      <c r="N313" s="302">
        <f>SUM(K313:M313)</f>
        <v>-0.6344053199548999</v>
      </c>
    </row>
    <row r="314" spans="1:14" x14ac:dyDescent="0.2">
      <c r="A314" s="282" t="s">
        <v>365</v>
      </c>
      <c r="B314" s="302">
        <f>'Ind T6'!V125</f>
        <v>4.1614925565658538</v>
      </c>
      <c r="C314" s="299" t="str">
        <f>CONCATENATE("(",ROUND((B314/$H315)*100,1),")")</f>
        <v>(34.4)</v>
      </c>
      <c r="D314" s="302">
        <f>'Ind T6'!W125</f>
        <v>1.1495274669835196</v>
      </c>
      <c r="E314" s="299" t="str">
        <f>CONCATENATE("(",ROUND((D314/$H315)*100,1),")")</f>
        <v>(9.5)</v>
      </c>
      <c r="F314" s="302">
        <f>'Ind T6'!X125</f>
        <v>0.24406213349331146</v>
      </c>
      <c r="G314" s="299" t="str">
        <f>CONCATENATE("(",ROUND((F314/$H315)*100,1),")")</f>
        <v>(2)</v>
      </c>
      <c r="H314" s="302">
        <f t="shared" ref="H314" si="241">SUM(B314,D314,F314)</f>
        <v>5.5550821570426843</v>
      </c>
      <c r="I314" s="299" t="str">
        <f>CONCATENATE("(",ROUND((H314/$H315)*100,1),")")</f>
        <v>(45.9)</v>
      </c>
      <c r="K314" s="302">
        <f t="shared" ref="K314:K315" si="242">B314-B304</f>
        <v>-0.52887925968371974</v>
      </c>
      <c r="L314" s="302">
        <f t="shared" ref="L314:L315" si="243">D314-D304</f>
        <v>-0.17226127833054794</v>
      </c>
      <c r="M314" s="302">
        <f t="shared" ref="M314:M315" si="244">F314-F304</f>
        <v>-1.4454142030827843E-2</v>
      </c>
      <c r="N314" s="302">
        <f t="shared" ref="N314:N315" si="245">SUM(K314:M314)</f>
        <v>-0.71559468004509552</v>
      </c>
    </row>
    <row r="315" spans="1:14" x14ac:dyDescent="0.2">
      <c r="A315" s="282" t="s">
        <v>363</v>
      </c>
      <c r="B315" s="302">
        <f>SUM(B313:B314)</f>
        <v>9.2488666843132439</v>
      </c>
      <c r="C315" s="299" t="str">
        <f>CONCATENATE("(",ROUND((B315/$H315)*100,1),")")</f>
        <v>(76.4)</v>
      </c>
      <c r="D315" s="302">
        <f>SUM(D313:D314)</f>
        <v>1.3935896004822403</v>
      </c>
      <c r="E315" s="299" t="str">
        <f>CONCATENATE("(",ROUND((D315/$H315)*100,1),")")</f>
        <v>(11.5)</v>
      </c>
      <c r="F315" s="302">
        <f>SUM(F313:F314)</f>
        <v>1.4635437152045125</v>
      </c>
      <c r="G315" s="299" t="str">
        <f>CONCATENATE("(",ROUND((F315/$H315)*100,1),")")</f>
        <v>(12.1)</v>
      </c>
      <c r="H315" s="302">
        <f>SUM(H313:H314)</f>
        <v>12.105999999999996</v>
      </c>
      <c r="I315" s="299" t="str">
        <f>CONCATENATE("(",ROUND((H315/$H315)*100,1),")")</f>
        <v>(100)</v>
      </c>
      <c r="K315" s="302">
        <f t="shared" si="242"/>
        <v>-1.1327989380656209</v>
      </c>
      <c r="L315" s="302">
        <f t="shared" si="243"/>
        <v>-0.17345817546123055</v>
      </c>
      <c r="M315" s="302">
        <f t="shared" si="244"/>
        <v>-4.3742886473142839E-2</v>
      </c>
      <c r="N315" s="302">
        <f t="shared" si="245"/>
        <v>-1.3499999999999943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3.0087059269063468</v>
      </c>
      <c r="C324" s="299" t="str">
        <f>CONCATENATE("(",ROUND((B324/$H326)*100,1),")")</f>
        <v>(30.1)</v>
      </c>
      <c r="D324" s="302">
        <f>'Ind T6'!M135</f>
        <v>0.73445999930972361</v>
      </c>
      <c r="E324" s="299" t="str">
        <f>CONCATENATE("(",ROUND((D324/$H326)*100,1),")")</f>
        <v>(7.4)</v>
      </c>
      <c r="F324" s="302">
        <f>'Ind T6'!N135</f>
        <v>0.46854075834682801</v>
      </c>
      <c r="G324" s="299" t="str">
        <f>CONCATENATE("(",ROUND((F324/$H326)*100,1),")")</f>
        <v>(4.7)</v>
      </c>
      <c r="H324" s="302">
        <f>SUM(B324,D324,F324)</f>
        <v>4.2117066845628983</v>
      </c>
      <c r="I324" s="299" t="str">
        <f>CONCATENATE("(",ROUND((H324/$H326)*100,1),")")</f>
        <v>(42.2)</v>
      </c>
      <c r="K324" s="302">
        <f>B329-B324</f>
        <v>-1.6599011962931787E-2</v>
      </c>
      <c r="L324" s="302">
        <f>D329-D324</f>
        <v>-2.1229297118022794E-3</v>
      </c>
      <c r="M324" s="302">
        <f>F329-F324</f>
        <v>2.1940359086685179E-2</v>
      </c>
      <c r="N324" s="302">
        <f>SUM(K324:M324)</f>
        <v>3.2184174119511133E-3</v>
      </c>
    </row>
    <row r="325" spans="1:14" x14ac:dyDescent="0.2">
      <c r="A325" s="282" t="s">
        <v>365</v>
      </c>
      <c r="B325" s="302">
        <f>'Ind T6'!L134</f>
        <v>2.9307304703052668</v>
      </c>
      <c r="C325" s="299" t="str">
        <f>CONCATENATE("(",ROUND((B325/$H326)*100,1),")")</f>
        <v>(29.3)</v>
      </c>
      <c r="D325" s="302">
        <f>'Ind T6'!M134</f>
        <v>2.2386982930194526</v>
      </c>
      <c r="E325" s="299" t="str">
        <f>CONCATENATE("(",ROUND((D325/$H326)*100,1),")")</f>
        <v>(22.4)</v>
      </c>
      <c r="F325" s="302">
        <f>'Ind T6'!N134</f>
        <v>0.60786455211235768</v>
      </c>
      <c r="G325" s="299" t="str">
        <f>CONCATENATE("(",ROUND((F325/$H326)*100,1),")")</f>
        <v>(6.1)</v>
      </c>
      <c r="H325" s="302">
        <f t="shared" ref="H325" si="246">SUM(B325,D325,F325)</f>
        <v>5.7772933154370767</v>
      </c>
      <c r="I325" s="299" t="str">
        <f>CONCATENATE("(",ROUND((H325/$H326)*100,1),")")</f>
        <v>(57.8)</v>
      </c>
      <c r="K325" s="302">
        <f t="shared" ref="K325:K326" si="247">B330-B325</f>
        <v>8.9830086134615961E-2</v>
      </c>
      <c r="L325" s="302">
        <f t="shared" ref="L325:L326" si="248">D330-D325</f>
        <v>-0.10777296102526757</v>
      </c>
      <c r="M325" s="302">
        <f t="shared" ref="M325:M326" si="249">F330-F325</f>
        <v>5.7244574787221891E-3</v>
      </c>
      <c r="N325" s="302">
        <f t="shared" ref="N325:N326" si="250">SUM(K325:M325)</f>
        <v>-1.2218417411929416E-2</v>
      </c>
    </row>
    <row r="326" spans="1:14" x14ac:dyDescent="0.2">
      <c r="A326" s="282" t="s">
        <v>363</v>
      </c>
      <c r="B326" s="302">
        <f>SUM(B324:B325)</f>
        <v>5.9394363972116135</v>
      </c>
      <c r="C326" s="299" t="str">
        <f>CONCATENATE("(",ROUND((B326/$H326)*100,1),")")</f>
        <v>(59.5)</v>
      </c>
      <c r="D326" s="302">
        <f>SUM(D324:D325)</f>
        <v>2.9731582923291762</v>
      </c>
      <c r="E326" s="299" t="str">
        <f>CONCATENATE("(",ROUND((D326/$H326)*100,1),")")</f>
        <v>(29.8)</v>
      </c>
      <c r="F326" s="302">
        <f>SUM(F324:F325)</f>
        <v>1.0764053104591857</v>
      </c>
      <c r="G326" s="299" t="str">
        <f>CONCATENATE("(",ROUND((F326/$H326)*100,1),")")</f>
        <v>(10.8)</v>
      </c>
      <c r="H326" s="302">
        <f>SUM(H324:H325)</f>
        <v>9.9889999999999759</v>
      </c>
      <c r="I326" s="299" t="str">
        <f>CONCATENATE("(",ROUND((H326/$H326)*100,1),")")</f>
        <v>(100)</v>
      </c>
      <c r="K326" s="302">
        <f t="shared" si="247"/>
        <v>7.323107417168373E-2</v>
      </c>
      <c r="L326" s="302">
        <f t="shared" si="248"/>
        <v>-0.10989589073706973</v>
      </c>
      <c r="M326" s="302">
        <f t="shared" si="249"/>
        <v>2.7664816565407424E-2</v>
      </c>
      <c r="N326" s="302">
        <f t="shared" si="250"/>
        <v>-8.9999999999785807E-3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2.992106914943415</v>
      </c>
      <c r="C329" s="299" t="str">
        <f>CONCATENATE("(",ROUND((B329/$H331)*100,1),")")</f>
        <v>(30)</v>
      </c>
      <c r="D329" s="302">
        <f>'Ind T6'!R135</f>
        <v>0.73233706959792133</v>
      </c>
      <c r="E329" s="299" t="str">
        <f>CONCATENATE("(",ROUND((D329/$H331)*100,1),")")</f>
        <v>(7.3)</v>
      </c>
      <c r="F329" s="302">
        <f>'Ind T6'!S135</f>
        <v>0.49048111743351319</v>
      </c>
      <c r="G329" s="299" t="str">
        <f>CONCATENATE("(",ROUND((F329/$H331)*100,1),")")</f>
        <v>(4.9)</v>
      </c>
      <c r="H329" s="302">
        <f>SUM(B329,D329,F329)</f>
        <v>4.2149251019748499</v>
      </c>
      <c r="I329" s="299" t="str">
        <f>CONCATENATE("(",ROUND((H329/$H331)*100,1),")")</f>
        <v>(42.2)</v>
      </c>
      <c r="K329" s="302">
        <f>B334-B329</f>
        <v>0.28039618878716199</v>
      </c>
      <c r="L329" s="302">
        <f>D334-D329</f>
        <v>8.3194920121679949E-2</v>
      </c>
      <c r="M329" s="302">
        <f>F334-F329</f>
        <v>9.2351195095674687E-2</v>
      </c>
      <c r="N329" s="302">
        <f>SUM(K329:M329)</f>
        <v>0.45594230400451663</v>
      </c>
    </row>
    <row r="330" spans="1:14" x14ac:dyDescent="0.2">
      <c r="A330" s="282" t="s">
        <v>365</v>
      </c>
      <c r="B330" s="302">
        <f>'Ind T6'!Q134</f>
        <v>3.0205605564398827</v>
      </c>
      <c r="C330" s="299" t="str">
        <f>CONCATENATE("(",ROUND((B330/$H331)*100,1),")")</f>
        <v>(30.3)</v>
      </c>
      <c r="D330" s="302">
        <f>'Ind T6'!R134</f>
        <v>2.130925331994185</v>
      </c>
      <c r="E330" s="299" t="str">
        <f>CONCATENATE("(",ROUND((D330/$H331)*100,1),")")</f>
        <v>(21.4)</v>
      </c>
      <c r="F330" s="302">
        <f>'Ind T6'!S134</f>
        <v>0.61358900959107987</v>
      </c>
      <c r="G330" s="299" t="str">
        <f>CONCATENATE("(",ROUND((F330/$H331)*100,1),")")</f>
        <v>(6.1)</v>
      </c>
      <c r="H330" s="302">
        <f t="shared" ref="H330" si="251">SUM(B330,D330,F330)</f>
        <v>5.7650748980251478</v>
      </c>
      <c r="I330" s="299" t="str">
        <f>CONCATENATE("(",ROUND((H330/$H331)*100,1),")")</f>
        <v>(57.8)</v>
      </c>
      <c r="K330" s="302">
        <f t="shared" ref="K330:K331" si="252">B335-B330</f>
        <v>0.5181619233169914</v>
      </c>
      <c r="L330" s="302">
        <f t="shared" ref="L330:L331" si="253">D335-D330</f>
        <v>3.3901787336581002E-3</v>
      </c>
      <c r="M330" s="302">
        <f t="shared" ref="M330:M331" si="254">F335-F330</f>
        <v>6.2505593944827242E-2</v>
      </c>
      <c r="N330" s="302">
        <f t="shared" ref="N330:N331" si="255">SUM(K330:M330)</f>
        <v>0.58405769599547674</v>
      </c>
    </row>
    <row r="331" spans="1:14" x14ac:dyDescent="0.2">
      <c r="A331" s="282" t="s">
        <v>363</v>
      </c>
      <c r="B331" s="302">
        <f>SUM(B329:B330)</f>
        <v>6.0126674713832973</v>
      </c>
      <c r="C331" s="299" t="str">
        <f>CONCATENATE("(",ROUND((B331/$H331)*100,1),")")</f>
        <v>(60.2)</v>
      </c>
      <c r="D331" s="302">
        <f>SUM(D329:D330)</f>
        <v>2.8632624015921064</v>
      </c>
      <c r="E331" s="299" t="str">
        <f>CONCATENATE("(",ROUND((D331/$H331)*100,1),")")</f>
        <v>(28.7)</v>
      </c>
      <c r="F331" s="302">
        <f>SUM(F329:F330)</f>
        <v>1.1040701270245932</v>
      </c>
      <c r="G331" s="299" t="str">
        <f>CONCATENATE("(",ROUND((F331/$H331)*100,1),")")</f>
        <v>(11.1)</v>
      </c>
      <c r="H331" s="302">
        <f>SUM(H329:H330)</f>
        <v>9.9799999999999969</v>
      </c>
      <c r="I331" s="299" t="str">
        <f>CONCATENATE("(",ROUND((H331/$H331)*100,1),")")</f>
        <v>(100)</v>
      </c>
      <c r="K331" s="302">
        <f t="shared" si="252"/>
        <v>0.79855811210415339</v>
      </c>
      <c r="L331" s="302">
        <f t="shared" si="253"/>
        <v>8.658509885533805E-2</v>
      </c>
      <c r="M331" s="302">
        <f t="shared" si="254"/>
        <v>0.15485678904050193</v>
      </c>
      <c r="N331" s="302">
        <f t="shared" si="255"/>
        <v>1.0399999999999934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3.272503103730577</v>
      </c>
      <c r="C334" s="299" t="str">
        <f>CONCATENATE("(",ROUND((B334/$H336)*100,1),")")</f>
        <v>(29.7)</v>
      </c>
      <c r="D334" s="302">
        <f>'Ind T6'!W135</f>
        <v>0.81553198971960128</v>
      </c>
      <c r="E334" s="299" t="str">
        <f>CONCATENATE("(",ROUND((D334/$H336)*100,1),")")</f>
        <v>(7.4)</v>
      </c>
      <c r="F334" s="302">
        <f>'Ind T6'!X135</f>
        <v>0.58283231252918788</v>
      </c>
      <c r="G334" s="299" t="str">
        <f>CONCATENATE("(",ROUND((F334/$H336)*100,1),")")</f>
        <v>(5.3)</v>
      </c>
      <c r="H334" s="302">
        <f>SUM(B334,D334,F334)</f>
        <v>4.670867405979366</v>
      </c>
      <c r="I334" s="299" t="str">
        <f>CONCATENATE("(",ROUND((H334/$H336)*100,1),")")</f>
        <v>(42.4)</v>
      </c>
      <c r="K334" s="302">
        <f>B334-B324</f>
        <v>0.26379717682423021</v>
      </c>
      <c r="L334" s="302">
        <f>D334-D324</f>
        <v>8.107199040987767E-2</v>
      </c>
      <c r="M334" s="302">
        <f>F334-F324</f>
        <v>0.11429155418235987</v>
      </c>
      <c r="N334" s="302">
        <f>SUM(K334:M334)</f>
        <v>0.45916072141646774</v>
      </c>
    </row>
    <row r="335" spans="1:14" x14ac:dyDescent="0.2">
      <c r="A335" s="282" t="s">
        <v>365</v>
      </c>
      <c r="B335" s="302">
        <f>'Ind T6'!V134</f>
        <v>3.5387224797568742</v>
      </c>
      <c r="C335" s="299" t="str">
        <f>CONCATENATE("(",ROUND((B335/$H336)*100,1),")")</f>
        <v>(32.1)</v>
      </c>
      <c r="D335" s="302">
        <f>'Ind T6'!W134</f>
        <v>2.1343155107278431</v>
      </c>
      <c r="E335" s="299" t="str">
        <f>CONCATENATE("(",ROUND((D335/$H336)*100,1),")")</f>
        <v>(19.4)</v>
      </c>
      <c r="F335" s="302">
        <f>'Ind T6'!X134</f>
        <v>0.67609460353590711</v>
      </c>
      <c r="G335" s="299" t="str">
        <f>CONCATENATE("(",ROUND((F335/$H336)*100,1),")")</f>
        <v>(6.1)</v>
      </c>
      <c r="H335" s="302">
        <f>SUM(B335,D335,F335)</f>
        <v>6.3491325940206247</v>
      </c>
      <c r="I335" s="299" t="str">
        <f>CONCATENATE("(",ROUND((H335/$H336)*100,1),")")</f>
        <v>(57.6)</v>
      </c>
      <c r="K335" s="302">
        <f t="shared" ref="K335:K336" si="256">B335-B325</f>
        <v>0.60799200945160736</v>
      </c>
      <c r="L335" s="302">
        <f t="shared" ref="L335:L336" si="257">D335-D325</f>
        <v>-0.10438278229160947</v>
      </c>
      <c r="M335" s="302">
        <f t="shared" ref="M335:M336" si="258">F335-F325</f>
        <v>6.8230051423549432E-2</v>
      </c>
      <c r="N335" s="302">
        <f t="shared" ref="N335:N336" si="259">SUM(K335:M335)</f>
        <v>0.57183927858354733</v>
      </c>
    </row>
    <row r="336" spans="1:14" x14ac:dyDescent="0.2">
      <c r="A336" s="282" t="s">
        <v>363</v>
      </c>
      <c r="B336" s="302">
        <f>SUM(B334:B335)</f>
        <v>6.8112255834874507</v>
      </c>
      <c r="C336" s="299" t="str">
        <f>CONCATENATE("(",ROUND((B336/$H336)*100,1),")")</f>
        <v>(61.8)</v>
      </c>
      <c r="D336" s="302">
        <f>SUM(D334:D335)</f>
        <v>2.9498475004474445</v>
      </c>
      <c r="E336" s="299" t="str">
        <f>CONCATENATE("(",ROUND((D336/$H336)*100,1),")")</f>
        <v>(26.8)</v>
      </c>
      <c r="F336" s="302">
        <f>SUM(F334:F335)</f>
        <v>1.2589269160650951</v>
      </c>
      <c r="G336" s="299" t="str">
        <f>CONCATENATE("(",ROUND((F336/$H336)*100,1),")")</f>
        <v>(11.4)</v>
      </c>
      <c r="H336" s="302">
        <f>SUM(H334:H335)</f>
        <v>11.019999999999991</v>
      </c>
      <c r="I336" s="299" t="str">
        <f>CONCATENATE("(",ROUND((H336/$H336)*100,1),")")</f>
        <v>(100)</v>
      </c>
      <c r="K336" s="302">
        <f t="shared" si="256"/>
        <v>0.87178918627583712</v>
      </c>
      <c r="L336" s="302">
        <f t="shared" si="257"/>
        <v>-2.3310791881731685E-2</v>
      </c>
      <c r="M336" s="302">
        <f t="shared" si="258"/>
        <v>0.18252160560590935</v>
      </c>
      <c r="N336" s="302">
        <f t="shared" si="259"/>
        <v>1.0310000000000148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16.39938746041171</v>
      </c>
      <c r="C345" s="299" t="str">
        <f>CONCATENATE("(",ROUND((B345/$H347)*100,1),")")</f>
        <v>(40.2)</v>
      </c>
      <c r="D345" s="302">
        <f>'Ind T6'!M144</f>
        <v>2.6267895761983437</v>
      </c>
      <c r="E345" s="299" t="str">
        <f>CONCATENATE("(",ROUND((D345/$H347)*100,1),")")</f>
        <v>(6.4)</v>
      </c>
      <c r="F345" s="302">
        <f>'Ind T6'!N144</f>
        <v>3.3690320664129176</v>
      </c>
      <c r="G345" s="299" t="str">
        <f>CONCATENATE("(",ROUND((F345/$H347)*100,1),")")</f>
        <v>(8.3)</v>
      </c>
      <c r="H345" s="302">
        <f>SUM(B345,D345,F345)</f>
        <v>22.395209103022971</v>
      </c>
      <c r="I345" s="299" t="str">
        <f>CONCATENATE("(",ROUND((H345/$H347)*100,1),")")</f>
        <v>(54.9)</v>
      </c>
      <c r="K345" s="302">
        <f>B350-B345</f>
        <v>0.42040736149708735</v>
      </c>
      <c r="L345" s="302">
        <f>D350-D345</f>
        <v>0.16695301658002037</v>
      </c>
      <c r="M345" s="302">
        <f>F350-F345</f>
        <v>0.18110869297011956</v>
      </c>
      <c r="N345" s="302">
        <f>SUM(K345:M345)</f>
        <v>0.76846907104722728</v>
      </c>
    </row>
    <row r="346" spans="1:14" x14ac:dyDescent="0.2">
      <c r="A346" s="282" t="s">
        <v>365</v>
      </c>
      <c r="B346" s="302">
        <f>'Ind T6'!L143</f>
        <v>10.970026258734093</v>
      </c>
      <c r="C346" s="299" t="str">
        <f>CONCATENATE("(",ROUND((B346/$H347)*100,1),")")</f>
        <v>(26.9)</v>
      </c>
      <c r="D346" s="302">
        <f>'Ind T6'!M143</f>
        <v>4.6441951877952654</v>
      </c>
      <c r="E346" s="299" t="str">
        <f>CONCATENATE("(",ROUND((D346/$H347)*100,1),")")</f>
        <v>(11.4)</v>
      </c>
      <c r="F346" s="302">
        <f>'Ind T6'!N143</f>
        <v>2.7855694504476611</v>
      </c>
      <c r="G346" s="299" t="str">
        <f>CONCATENATE("(",ROUND((F346/$H347)*100,1),")")</f>
        <v>(6.8)</v>
      </c>
      <c r="H346" s="302">
        <f t="shared" ref="H346" si="260">SUM(B346,D346,F346)</f>
        <v>18.39979089697702</v>
      </c>
      <c r="I346" s="299" t="str">
        <f>CONCATENATE("(",ROUND((H346/$H347)*100,1),")")</f>
        <v>(45.1)</v>
      </c>
      <c r="K346" s="302">
        <f t="shared" ref="K346:K347" si="261">B351-B346</f>
        <v>0.63217242245419136</v>
      </c>
      <c r="L346" s="302">
        <f t="shared" ref="L346:L347" si="262">D351-D346</f>
        <v>0.27331623124406867</v>
      </c>
      <c r="M346" s="302">
        <f t="shared" ref="M346:M347" si="263">F351-F346</f>
        <v>0.25304227525453449</v>
      </c>
      <c r="N346" s="302">
        <f t="shared" ref="N346:N347" si="264">SUM(K346:M346)</f>
        <v>1.1585309289527945</v>
      </c>
    </row>
    <row r="347" spans="1:14" x14ac:dyDescent="0.2">
      <c r="A347" s="282" t="s">
        <v>363</v>
      </c>
      <c r="B347" s="302">
        <f>SUM(B345:B346)</f>
        <v>27.369413719145804</v>
      </c>
      <c r="C347" s="299" t="str">
        <f>CONCATENATE("(",ROUND((B347/$H347)*100,1),")")</f>
        <v>(67.1)</v>
      </c>
      <c r="D347" s="302">
        <f>SUM(D345:D346)</f>
        <v>7.2709847639936092</v>
      </c>
      <c r="E347" s="299" t="str">
        <f>CONCATENATE("(",ROUND((D347/$H347)*100,1),")")</f>
        <v>(17.8)</v>
      </c>
      <c r="F347" s="302">
        <f>SUM(F345:F346)</f>
        <v>6.1546015168605788</v>
      </c>
      <c r="G347" s="299" t="str">
        <f>CONCATENATE("(",ROUND((F347/$H347)*100,1),")")</f>
        <v>(15.1)</v>
      </c>
      <c r="H347" s="302">
        <f>SUM(H345:H346)</f>
        <v>40.794999999999987</v>
      </c>
      <c r="I347" s="299" t="str">
        <f>CONCATENATE("(",ROUND((H347/$H347)*100,1),")")</f>
        <v>(100)</v>
      </c>
      <c r="K347" s="302">
        <f t="shared" si="261"/>
        <v>1.0525797839512769</v>
      </c>
      <c r="L347" s="302">
        <f t="shared" si="262"/>
        <v>0.44026924782408905</v>
      </c>
      <c r="M347" s="302">
        <f t="shared" si="263"/>
        <v>0.43415096822465404</v>
      </c>
      <c r="N347" s="302">
        <f t="shared" si="264"/>
        <v>1.92700000000002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16.819794821908797</v>
      </c>
      <c r="C350" s="299" t="str">
        <f>CONCATENATE("(",ROUND((B350/$H352)*100,1),")")</f>
        <v>(39.4)</v>
      </c>
      <c r="D350" s="302">
        <f>'Ind T6'!R144</f>
        <v>2.7937425927783641</v>
      </c>
      <c r="E350" s="299" t="str">
        <f>CONCATENATE("(",ROUND((D350/$H352)*100,1),")")</f>
        <v>(6.5)</v>
      </c>
      <c r="F350" s="302">
        <f>'Ind T6'!S144</f>
        <v>3.5501407593830372</v>
      </c>
      <c r="G350" s="299" t="str">
        <f>CONCATENATE("(",ROUND((F350/$H352)*100,1),")")</f>
        <v>(8.3)</v>
      </c>
      <c r="H350" s="302">
        <f>SUM(B350,D350,F350)</f>
        <v>23.163678174070199</v>
      </c>
      <c r="I350" s="299" t="str">
        <f>CONCATENATE("(",ROUND((H350/$H352)*100,1),")")</f>
        <v>(54.2)</v>
      </c>
      <c r="K350" s="302">
        <f>B355-B350</f>
        <v>0.6225255985706788</v>
      </c>
      <c r="L350" s="302">
        <f>D355-D350</f>
        <v>0.30766206951836805</v>
      </c>
      <c r="M350" s="302">
        <f>F355-F350</f>
        <v>0.29461148596742337</v>
      </c>
      <c r="N350" s="302">
        <f>SUM(K350:M350)</f>
        <v>1.2247991540564702</v>
      </c>
    </row>
    <row r="351" spans="1:14" x14ac:dyDescent="0.2">
      <c r="A351" s="282" t="s">
        <v>365</v>
      </c>
      <c r="B351" s="302">
        <f>'Ind T6'!Q143</f>
        <v>11.602198681188284</v>
      </c>
      <c r="C351" s="299" t="str">
        <f>CONCATENATE("(",ROUND((B351/$H352)*100,1),")")</f>
        <v>(27.2)</v>
      </c>
      <c r="D351" s="302">
        <f>'Ind T6'!R143</f>
        <v>4.9175114190393341</v>
      </c>
      <c r="E351" s="299" t="str">
        <f>CONCATENATE("(",ROUND((D351/$H352)*100,1),")")</f>
        <v>(11.5)</v>
      </c>
      <c r="F351" s="302">
        <f>'Ind T6'!S143</f>
        <v>3.0386117257021956</v>
      </c>
      <c r="G351" s="299" t="str">
        <f>CONCATENATE("(",ROUND((F351/$H352)*100,1),")")</f>
        <v>(7.1)</v>
      </c>
      <c r="H351" s="302">
        <f t="shared" ref="H351" si="265">SUM(B351,D351,F351)</f>
        <v>19.558321825929816</v>
      </c>
      <c r="I351" s="299" t="str">
        <f>CONCATENATE("(",ROUND((H351/$H352)*100,1),")")</f>
        <v>(45.8)</v>
      </c>
      <c r="K351" s="302">
        <f t="shared" ref="K351:K352" si="266">B356-B351</f>
        <v>0.90770750505010334</v>
      </c>
      <c r="L351" s="302">
        <f t="shared" ref="L351:L352" si="267">D356-D351</f>
        <v>0.40354402407617496</v>
      </c>
      <c r="M351" s="302">
        <f t="shared" ref="M351:M352" si="268">F356-F351</f>
        <v>0.43294931681721804</v>
      </c>
      <c r="N351" s="302">
        <f t="shared" ref="N351:N352" si="269">SUM(K351:M351)</f>
        <v>1.7442008459434963</v>
      </c>
    </row>
    <row r="352" spans="1:14" x14ac:dyDescent="0.2">
      <c r="A352" s="282" t="s">
        <v>363</v>
      </c>
      <c r="B352" s="302">
        <f>SUM(B350:B351)</f>
        <v>28.421993503097081</v>
      </c>
      <c r="C352" s="299" t="str">
        <f>CONCATENATE("(",ROUND((B352/$H352)*100,1),")")</f>
        <v>(66.5)</v>
      </c>
      <c r="D352" s="302">
        <f>SUM(D350:D351)</f>
        <v>7.7112540118176982</v>
      </c>
      <c r="E352" s="299" t="str">
        <f>CONCATENATE("(",ROUND((D352/$H352)*100,1),")")</f>
        <v>(18)</v>
      </c>
      <c r="F352" s="302">
        <f>SUM(F350:F351)</f>
        <v>6.5887524850852328</v>
      </c>
      <c r="G352" s="299" t="str">
        <f>CONCATENATE("(",ROUND((F352/$H352)*100,1),")")</f>
        <v>(15.4)</v>
      </c>
      <c r="H352" s="302">
        <f>SUM(H350:H351)</f>
        <v>42.722000000000016</v>
      </c>
      <c r="I352" s="299" t="str">
        <f>CONCATENATE("(",ROUND((H352/$H352)*100,1),")")</f>
        <v>(100)</v>
      </c>
      <c r="K352" s="302">
        <f t="shared" si="266"/>
        <v>1.5302331036207839</v>
      </c>
      <c r="L352" s="302">
        <f t="shared" si="267"/>
        <v>0.71120609359454345</v>
      </c>
      <c r="M352" s="302">
        <f t="shared" si="268"/>
        <v>0.72756080278464186</v>
      </c>
      <c r="N352" s="302">
        <f t="shared" si="269"/>
        <v>2.9689999999999692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17.442320420479476</v>
      </c>
      <c r="C355" s="299" t="str">
        <f>CONCATENATE("(",ROUND((B355/$H357)*100,1),")")</f>
        <v>(38.2)</v>
      </c>
      <c r="D355" s="302">
        <f>'Ind T6'!W144</f>
        <v>3.1014046622967322</v>
      </c>
      <c r="E355" s="299" t="str">
        <f>CONCATENATE("(",ROUND((D355/$H357)*100,1),")")</f>
        <v>(6.8)</v>
      </c>
      <c r="F355" s="302">
        <f>'Ind T6'!X144</f>
        <v>3.8447522453504606</v>
      </c>
      <c r="G355" s="299" t="str">
        <f>CONCATENATE("(",ROUND((F355/$H357)*100,1),")")</f>
        <v>(8.4)</v>
      </c>
      <c r="H355" s="302">
        <f>SUM(B355,D355,F355)</f>
        <v>24.388477328126669</v>
      </c>
      <c r="I355" s="299" t="str">
        <f>CONCATENATE("(",ROUND((H355/$H357)*100,1),")")</f>
        <v>(53.4)</v>
      </c>
      <c r="K355" s="302">
        <f>B355-B345</f>
        <v>1.0429329600677661</v>
      </c>
      <c r="L355" s="302">
        <f>D355-D345</f>
        <v>0.47461508609838843</v>
      </c>
      <c r="M355" s="302">
        <f>F355-F345</f>
        <v>0.47572017893754293</v>
      </c>
      <c r="N355" s="302">
        <f>SUM(K355:M355)</f>
        <v>1.9932682251036975</v>
      </c>
    </row>
    <row r="356" spans="1:14" x14ac:dyDescent="0.2">
      <c r="A356" s="282" t="s">
        <v>365</v>
      </c>
      <c r="B356" s="302">
        <f>'Ind T6'!V143</f>
        <v>12.509906186238387</v>
      </c>
      <c r="C356" s="299" t="str">
        <f>CONCATENATE("(",ROUND((B356/$H357)*100,1),")")</f>
        <v>(27.4)</v>
      </c>
      <c r="D356" s="302">
        <f>'Ind T6'!W143</f>
        <v>5.321055443115509</v>
      </c>
      <c r="E356" s="299" t="str">
        <f>CONCATENATE("(",ROUND((D356/$H357)*100,1),")")</f>
        <v>(11.6)</v>
      </c>
      <c r="F356" s="302">
        <f>'Ind T6'!X143</f>
        <v>3.4715610425194137</v>
      </c>
      <c r="G356" s="299" t="str">
        <f>CONCATENATE("(",ROUND((F356/$H357)*100,1),")")</f>
        <v>(7.6)</v>
      </c>
      <c r="H356" s="302">
        <f t="shared" ref="H356" si="270">SUM(B356,D356,F356)</f>
        <v>21.302522671873312</v>
      </c>
      <c r="I356" s="299" t="str">
        <f>CONCATENATE("(",ROUND((H356/$H357)*100,1),")")</f>
        <v>(46.6)</v>
      </c>
      <c r="K356" s="302">
        <f t="shared" ref="K356:K357" si="271">B356-B346</f>
        <v>1.5398799275042947</v>
      </c>
      <c r="L356" s="302">
        <f t="shared" ref="L356:L357" si="272">D356-D346</f>
        <v>0.67686025532024363</v>
      </c>
      <c r="M356" s="302">
        <f t="shared" ref="M356:M357" si="273">F356-F346</f>
        <v>0.68599159207175253</v>
      </c>
      <c r="N356" s="302">
        <f t="shared" ref="N356:N357" si="274">SUM(K356:M356)</f>
        <v>2.9027317748962909</v>
      </c>
    </row>
    <row r="357" spans="1:14" x14ac:dyDescent="0.2">
      <c r="A357" s="282" t="s">
        <v>363</v>
      </c>
      <c r="B357" s="302">
        <f>SUM(B355:B356)</f>
        <v>29.952226606717865</v>
      </c>
      <c r="C357" s="299" t="str">
        <f>CONCATENATE("(",ROUND((B357/$H357)*100,1),")")</f>
        <v>(65.6)</v>
      </c>
      <c r="D357" s="302">
        <f>SUM(D355:D356)</f>
        <v>8.4224601054122417</v>
      </c>
      <c r="E357" s="299" t="str">
        <f>CONCATENATE("(",ROUND((D357/$H357)*100,1),")")</f>
        <v>(18.4)</v>
      </c>
      <c r="F357" s="302">
        <f>SUM(F355:F356)</f>
        <v>7.3163132878698747</v>
      </c>
      <c r="G357" s="299" t="str">
        <f>CONCATENATE("(",ROUND((F357/$H357)*100,1),")")</f>
        <v>(16)</v>
      </c>
      <c r="H357" s="302">
        <f>SUM(H355:H356)</f>
        <v>45.690999999999981</v>
      </c>
      <c r="I357" s="299" t="str">
        <f>CONCATENATE("(",ROUND((H357/$H357)*100,1),")")</f>
        <v>(100)</v>
      </c>
      <c r="K357" s="302">
        <f t="shared" si="271"/>
        <v>2.5828128875720608</v>
      </c>
      <c r="L357" s="302">
        <f t="shared" si="272"/>
        <v>1.1514753414186325</v>
      </c>
      <c r="M357" s="302">
        <f t="shared" si="273"/>
        <v>1.1617117710092959</v>
      </c>
      <c r="N357" s="302">
        <f t="shared" si="274"/>
        <v>4.8959999999999892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15.122996432466428</v>
      </c>
      <c r="C366" s="299" t="str">
        <f>CONCATENATE("(",ROUND((B366/$H368)*100,1),")")</f>
        <v>(33)</v>
      </c>
      <c r="D366" s="302">
        <f>'Ind T6'!M153</f>
        <v>6.6303800326602698</v>
      </c>
      <c r="E366" s="299" t="str">
        <f>CONCATENATE("(",ROUND((D366/$H368)*100,1),")")</f>
        <v>(14.5)</v>
      </c>
      <c r="F366" s="302">
        <f>'Ind T6'!N153</f>
        <v>3.7657600261697088</v>
      </c>
      <c r="G366" s="299" t="str">
        <f>CONCATENATE("(",ROUND((F366/$H368)*100,1),")")</f>
        <v>(8.2)</v>
      </c>
      <c r="H366" s="302">
        <f>SUM(B366,D366,F366)</f>
        <v>25.519136491296408</v>
      </c>
      <c r="I366" s="299" t="str">
        <f>CONCATENATE("(",ROUND((H366/$H368)*100,1),")")</f>
        <v>(55.7)</v>
      </c>
      <c r="K366" s="302">
        <f>B371-B366</f>
        <v>0.69864306150648048</v>
      </c>
      <c r="L366" s="302">
        <f>D371-D366</f>
        <v>0.29204719810890634</v>
      </c>
      <c r="M366" s="302">
        <f>F371-F366</f>
        <v>0.11231854872429814</v>
      </c>
      <c r="N366" s="302">
        <f>SUM(K366:M366)</f>
        <v>1.103008808339685</v>
      </c>
    </row>
    <row r="367" spans="1:14" x14ac:dyDescent="0.2">
      <c r="A367" s="282" t="s">
        <v>365</v>
      </c>
      <c r="B367" s="302">
        <f>'Ind T6'!L152</f>
        <v>8.3511625481499454</v>
      </c>
      <c r="C367" s="299" t="str">
        <f>CONCATENATE("(",ROUND((B367/$H368)*100,1),")")</f>
        <v>(18.2)</v>
      </c>
      <c r="D367" s="302">
        <f>'Ind T6'!M152</f>
        <v>8.506857523851302</v>
      </c>
      <c r="E367" s="299" t="str">
        <f>CONCATENATE("(",ROUND((D367/$H368)*100,1),")")</f>
        <v>(18.6)</v>
      </c>
      <c r="F367" s="302">
        <f>'Ind T6'!N152</f>
        <v>3.4128434367023619</v>
      </c>
      <c r="G367" s="299" t="str">
        <f>CONCATENATE("(",ROUND((F367/$H368)*100,1),")")</f>
        <v>(7.5)</v>
      </c>
      <c r="H367" s="302">
        <f t="shared" ref="H367" si="275">SUM(B367,D367,F367)</f>
        <v>20.270863508703606</v>
      </c>
      <c r="I367" s="299" t="str">
        <f>CONCATENATE("(",ROUND((H367/$H368)*100,1),")")</f>
        <v>(44.3)</v>
      </c>
      <c r="K367" s="302">
        <f t="shared" ref="K367:K368" si="276">B372-B367</f>
        <v>0.54282703359991658</v>
      </c>
      <c r="L367" s="302">
        <f t="shared" ref="L367:L368" si="277">D372-D367</f>
        <v>0.22594110845095017</v>
      </c>
      <c r="M367" s="302">
        <f t="shared" ref="M367:M368" si="278">F372-F367</f>
        <v>9.8223049609319268E-2</v>
      </c>
      <c r="N367" s="302">
        <f t="shared" ref="N367:N368" si="279">SUM(K367:M367)</f>
        <v>0.86699119166018601</v>
      </c>
    </row>
    <row r="368" spans="1:14" x14ac:dyDescent="0.2">
      <c r="A368" s="282" t="s">
        <v>363</v>
      </c>
      <c r="B368" s="302">
        <f>SUM(B366:B367)</f>
        <v>23.474158980616373</v>
      </c>
      <c r="C368" s="299" t="str">
        <f>CONCATENATE("(",ROUND((B368/$H368)*100,1),")")</f>
        <v>(51.3)</v>
      </c>
      <c r="D368" s="302">
        <f>SUM(D366:D367)</f>
        <v>15.137237556511572</v>
      </c>
      <c r="E368" s="299" t="str">
        <f>CONCATENATE("(",ROUND((D368/$H368)*100,1),")")</f>
        <v>(33.1)</v>
      </c>
      <c r="F368" s="302">
        <f>SUM(F366:F367)</f>
        <v>7.1786034628720703</v>
      </c>
      <c r="G368" s="299" t="str">
        <f>CONCATENATE("(",ROUND((F368/$H368)*100,1),")")</f>
        <v>(15.7)</v>
      </c>
      <c r="H368" s="302">
        <f>SUM(H366:H367)</f>
        <v>45.790000000000013</v>
      </c>
      <c r="I368" s="299" t="str">
        <f>CONCATENATE("(",ROUND((H368/$H368)*100,1),")")</f>
        <v>(100)</v>
      </c>
      <c r="K368" s="302">
        <f t="shared" si="276"/>
        <v>1.2414700951063971</v>
      </c>
      <c r="L368" s="302">
        <f t="shared" si="277"/>
        <v>0.51798830655985739</v>
      </c>
      <c r="M368" s="302">
        <f t="shared" si="278"/>
        <v>0.2105415983336183</v>
      </c>
      <c r="N368" s="302">
        <f t="shared" si="279"/>
        <v>1.9699999999998727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15.821639493972908</v>
      </c>
      <c r="C371" s="299" t="str">
        <f>CONCATENATE("(",ROUND((B371/$H373)*100,1),")")</f>
        <v>(33.1)</v>
      </c>
      <c r="D371" s="302">
        <f>'Ind T6'!R153</f>
        <v>6.9224272307691761</v>
      </c>
      <c r="E371" s="299" t="str">
        <f>CONCATENATE("(",ROUND((D371/$H373)*100,1),")")</f>
        <v>(14.5)</v>
      </c>
      <c r="F371" s="302">
        <f>'Ind T6'!S153</f>
        <v>3.878078574894007</v>
      </c>
      <c r="G371" s="299" t="str">
        <f>CONCATENATE("(",ROUND((F371/$H373)*100,1),")")</f>
        <v>(8.1)</v>
      </c>
      <c r="H371" s="302">
        <f>SUM(B371,D371,F371)</f>
        <v>26.622145299636092</v>
      </c>
      <c r="I371" s="299" t="str">
        <f>CONCATENATE("(",ROUND((H371/$H373)*100,1),")")</f>
        <v>(55.7)</v>
      </c>
      <c r="K371" s="302">
        <f>B376-B371</f>
        <v>1.3131617164733722</v>
      </c>
      <c r="L371" s="302">
        <f>D376-D371</f>
        <v>0.50598202513360135</v>
      </c>
      <c r="M371" s="302">
        <f>F376-F371</f>
        <v>0.33496469620490066</v>
      </c>
      <c r="N371" s="302">
        <f>SUM(K371:M371)</f>
        <v>2.1541084378118742</v>
      </c>
    </row>
    <row r="372" spans="1:14" x14ac:dyDescent="0.2">
      <c r="A372" s="282" t="s">
        <v>365</v>
      </c>
      <c r="B372" s="302">
        <f>'Ind T6'!Q152</f>
        <v>8.893989581749862</v>
      </c>
      <c r="C372" s="299" t="str">
        <f>CONCATENATE("(",ROUND((B372/$H373)*100,1),")")</f>
        <v>(18.6)</v>
      </c>
      <c r="D372" s="302">
        <f>'Ind T6'!R152</f>
        <v>8.7327986323022522</v>
      </c>
      <c r="E372" s="299" t="str">
        <f>CONCATENATE("(",ROUND((D372/$H373)*100,1),")")</f>
        <v>(18.3)</v>
      </c>
      <c r="F372" s="302">
        <f>'Ind T6'!S152</f>
        <v>3.5110664863116812</v>
      </c>
      <c r="G372" s="299" t="str">
        <f>CONCATENATE("(",ROUND((F372/$H373)*100,1),")")</f>
        <v>(7.4)</v>
      </c>
      <c r="H372" s="302">
        <f t="shared" ref="H372" si="280">SUM(B372,D372,F372)</f>
        <v>21.137854700363793</v>
      </c>
      <c r="I372" s="299" t="str">
        <f>CONCATENATE("(",ROUND((H372/$H373)*100,1),")")</f>
        <v>(44.3)</v>
      </c>
      <c r="K372" s="302">
        <f t="shared" ref="K372:K373" si="281">B377-B372</f>
        <v>0.95289210415211123</v>
      </c>
      <c r="L372" s="302">
        <f t="shared" ref="L372:L373" si="282">D377-D372</f>
        <v>0.40162465180211449</v>
      </c>
      <c r="M372" s="302">
        <f t="shared" ref="M372:M373" si="283">F377-F372</f>
        <v>0.32537480623401294</v>
      </c>
      <c r="N372" s="302">
        <f t="shared" ref="N372:N373" si="284">SUM(K372:M372)</f>
        <v>1.6798915621882387</v>
      </c>
    </row>
    <row r="373" spans="1:14" x14ac:dyDescent="0.2">
      <c r="A373" s="282" t="s">
        <v>363</v>
      </c>
      <c r="B373" s="302">
        <f>SUM(B371:B372)</f>
        <v>24.71562907572277</v>
      </c>
      <c r="C373" s="299" t="str">
        <f>CONCATENATE("(",ROUND((B373/$H373)*100,1),")")</f>
        <v>(51.7)</v>
      </c>
      <c r="D373" s="302">
        <f>SUM(D371:D372)</f>
        <v>15.655225863071429</v>
      </c>
      <c r="E373" s="299" t="str">
        <f>CONCATENATE("(",ROUND((D373/$H373)*100,1),")")</f>
        <v>(32.8)</v>
      </c>
      <c r="F373" s="302">
        <f>SUM(F371:F372)</f>
        <v>7.3891450612056886</v>
      </c>
      <c r="G373" s="299" t="str">
        <f>CONCATENATE("(",ROUND((F373/$H373)*100,1),")")</f>
        <v>(15.5)</v>
      </c>
      <c r="H373" s="302">
        <f>SUM(H371:H372)</f>
        <v>47.759999999999884</v>
      </c>
      <c r="I373" s="299" t="str">
        <f>CONCATENATE("(",ROUND((H373/$H373)*100,1),")")</f>
        <v>(100)</v>
      </c>
      <c r="K373" s="302">
        <f t="shared" si="281"/>
        <v>2.2660538206254834</v>
      </c>
      <c r="L373" s="302">
        <f t="shared" si="282"/>
        <v>0.90760667693571406</v>
      </c>
      <c r="M373" s="302">
        <f t="shared" si="283"/>
        <v>0.66033950243891226</v>
      </c>
      <c r="N373" s="302">
        <f t="shared" si="284"/>
        <v>3.8340000000001098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17.13480121044628</v>
      </c>
      <c r="C376" s="299" t="str">
        <f>CONCATENATE("(",ROUND((B376/$H378)*100,1),")")</f>
        <v>(33.2)</v>
      </c>
      <c r="D376" s="302">
        <f>'Ind T6'!W153</f>
        <v>7.4284092559027775</v>
      </c>
      <c r="E376" s="299" t="str">
        <f>CONCATENATE("(",ROUND((D376/$H378)*100,1),")")</f>
        <v>(14.4)</v>
      </c>
      <c r="F376" s="302">
        <f>'Ind T6'!X153</f>
        <v>4.2130432710989076</v>
      </c>
      <c r="G376" s="299" t="str">
        <f>CONCATENATE("(",ROUND((F376/$H378)*100,1),")")</f>
        <v>(8.2)</v>
      </c>
      <c r="H376" s="302">
        <f>SUM(B376,D376,F376)</f>
        <v>28.776253737447966</v>
      </c>
      <c r="I376" s="299" t="str">
        <f>CONCATENATE("(",ROUND((H376/$H378)*100,1),")")</f>
        <v>(55.8)</v>
      </c>
      <c r="K376" s="302">
        <f>B376-B366</f>
        <v>2.0118047779798527</v>
      </c>
      <c r="L376" s="302">
        <f>D376-D366</f>
        <v>0.79802922324250769</v>
      </c>
      <c r="M376" s="302">
        <f>F376-F366</f>
        <v>0.4472832449291988</v>
      </c>
      <c r="N376" s="302">
        <f>SUM(K376:M376)</f>
        <v>3.2571172461515592</v>
      </c>
    </row>
    <row r="377" spans="1:14" x14ac:dyDescent="0.2">
      <c r="A377" s="282" t="s">
        <v>365</v>
      </c>
      <c r="B377" s="302">
        <f>'Ind T6'!V152</f>
        <v>9.8468816859019732</v>
      </c>
      <c r="C377" s="299" t="str">
        <f>CONCATENATE("(",ROUND((B377/$H378)*100,1),")")</f>
        <v>(19.1)</v>
      </c>
      <c r="D377" s="302">
        <f>'Ind T6'!W152</f>
        <v>9.1344232841043667</v>
      </c>
      <c r="E377" s="299" t="str">
        <f>CONCATENATE("(",ROUND((D377/$H378)*100,1),")")</f>
        <v>(17.7)</v>
      </c>
      <c r="F377" s="302">
        <f>'Ind T6'!X152</f>
        <v>3.8364412925456941</v>
      </c>
      <c r="G377" s="299" t="str">
        <f>CONCATENATE("(",ROUND((F377/$H378)*100,1),")")</f>
        <v>(7.4)</v>
      </c>
      <c r="H377" s="302">
        <f t="shared" ref="H377" si="285">SUM(B377,D377,F377)</f>
        <v>22.817746262552035</v>
      </c>
      <c r="I377" s="299" t="str">
        <f>CONCATENATE("(",ROUND((H377/$H378)*100,1),")")</f>
        <v>(44.2)</v>
      </c>
      <c r="K377" s="302">
        <f t="shared" ref="K377:K378" si="286">B377-B367</f>
        <v>1.4957191377520278</v>
      </c>
      <c r="L377" s="302">
        <f t="shared" ref="L377:L378" si="287">D377-D367</f>
        <v>0.62756576025306465</v>
      </c>
      <c r="M377" s="302">
        <f t="shared" ref="M377:M378" si="288">F377-F367</f>
        <v>0.4235978558433322</v>
      </c>
      <c r="N377" s="302">
        <f t="shared" ref="N377:N378" si="289">SUM(K377:M377)</f>
        <v>2.5468827538484247</v>
      </c>
    </row>
    <row r="378" spans="1:14" x14ac:dyDescent="0.2">
      <c r="A378" s="282" t="s">
        <v>363</v>
      </c>
      <c r="B378" s="302">
        <f>SUM(B376:B377)</f>
        <v>26.981682896348254</v>
      </c>
      <c r="C378" s="299" t="str">
        <f>CONCATENATE("(",ROUND((B378/$H378)*100,1),")")</f>
        <v>(52.3)</v>
      </c>
      <c r="D378" s="302">
        <f>SUM(D376:D377)</f>
        <v>16.562832540007143</v>
      </c>
      <c r="E378" s="299" t="str">
        <f>CONCATENATE("(",ROUND((D378/$H378)*100,1),")")</f>
        <v>(32.1)</v>
      </c>
      <c r="F378" s="302">
        <f>SUM(F376:F377)</f>
        <v>8.0494845636446009</v>
      </c>
      <c r="G378" s="299" t="str">
        <f>CONCATENATE("(",ROUND((F378/$H378)*100,1),")")</f>
        <v>(15.6)</v>
      </c>
      <c r="H378" s="302">
        <f>SUM(H376:H377)</f>
        <v>51.594000000000001</v>
      </c>
      <c r="I378" s="299" t="str">
        <f>CONCATENATE("(",ROUND((H378/$H378)*100,1),")")</f>
        <v>(100)</v>
      </c>
      <c r="K378" s="302">
        <f t="shared" si="286"/>
        <v>3.5075239157318805</v>
      </c>
      <c r="L378" s="302">
        <f t="shared" si="287"/>
        <v>1.4255949834955715</v>
      </c>
      <c r="M378" s="302">
        <f t="shared" si="288"/>
        <v>0.87088110077253056</v>
      </c>
      <c r="N378" s="302">
        <f t="shared" si="289"/>
        <v>5.8039999999999825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10.907563753824501</v>
      </c>
      <c r="C387" s="299" t="str">
        <f>CONCATENATE("(",ROUND((B387/$H389)*100,1),")")</f>
        <v>(35.9)</v>
      </c>
      <c r="D387" s="302">
        <f>'Ind T6'!M162</f>
        <v>1.5708724343227776</v>
      </c>
      <c r="E387" s="299" t="str">
        <f>CONCATENATE("(",ROUND((D387/$H389)*100,1),")")</f>
        <v>(5.2)</v>
      </c>
      <c r="F387" s="302">
        <f>'Ind T6'!N162</f>
        <v>0.58984806213682195</v>
      </c>
      <c r="G387" s="299" t="str">
        <f>CONCATENATE("(",ROUND((F387/$H389)*100,1),")")</f>
        <v>(1.9)</v>
      </c>
      <c r="H387" s="302">
        <f>SUM(B387,D387,F387)</f>
        <v>13.068284250284101</v>
      </c>
      <c r="I387" s="299" t="str">
        <f>CONCATENATE("(",ROUND((H387/$H389)*100,1),")")</f>
        <v>(43.1)</v>
      </c>
      <c r="K387" s="302">
        <f>B392-B387</f>
        <v>0.40066366850226487</v>
      </c>
      <c r="L387" s="302">
        <f>D392-D387</f>
        <v>0.18077520258492719</v>
      </c>
      <c r="M387" s="302">
        <f>F392-F387</f>
        <v>3.4845448248716493E-2</v>
      </c>
      <c r="N387" s="302">
        <f>SUM(K387:M387)</f>
        <v>0.61628431933590855</v>
      </c>
    </row>
    <row r="388" spans="1:14" x14ac:dyDescent="0.2">
      <c r="A388" s="282" t="s">
        <v>365</v>
      </c>
      <c r="B388" s="302">
        <f>'Ind T6'!L161</f>
        <v>9.0774489112522225</v>
      </c>
      <c r="C388" s="299" t="str">
        <f>CONCATENATE("(",ROUND((B388/$H389)*100,1),")")</f>
        <v>(29.9)</v>
      </c>
      <c r="D388" s="302">
        <f>'Ind T6'!M161</f>
        <v>7.2253083757062262</v>
      </c>
      <c r="E388" s="299" t="str">
        <f>CONCATENATE("(",ROUND((D388/$H389)*100,1),")")</f>
        <v>(23.8)</v>
      </c>
      <c r="F388" s="302">
        <f>'Ind T6'!N161</f>
        <v>0.97595846275750953</v>
      </c>
      <c r="G388" s="299" t="str">
        <f>CONCATENATE("(",ROUND((F388/$H389)*100,1),")")</f>
        <v>(3.2)</v>
      </c>
      <c r="H388" s="302">
        <f t="shared" ref="H388" si="290">SUM(B388,D388,F388)</f>
        <v>17.27871574971596</v>
      </c>
      <c r="I388" s="299" t="str">
        <f>CONCATENATE("(",ROUND((H388/$H389)*100,1),")")</f>
        <v>(56.9)</v>
      </c>
      <c r="K388" s="302">
        <f t="shared" ref="K388:K389" si="291">B393-B388</f>
        <v>0.52726876260668831</v>
      </c>
      <c r="L388" s="302">
        <f t="shared" ref="L388:L389" si="292">D393-D388</f>
        <v>0.43542991538975961</v>
      </c>
      <c r="M388" s="302">
        <f t="shared" ref="M388:M389" si="293">F393-F388</f>
        <v>5.8017002667505535E-2</v>
      </c>
      <c r="N388" s="302">
        <f t="shared" ref="N388:N389" si="294">SUM(K388:M388)</f>
        <v>1.0207156806639535</v>
      </c>
    </row>
    <row r="389" spans="1:14" x14ac:dyDescent="0.2">
      <c r="A389" s="282" t="s">
        <v>363</v>
      </c>
      <c r="B389" s="302">
        <f>SUM(B387:B388)</f>
        <v>19.985012665076724</v>
      </c>
      <c r="C389" s="299" t="str">
        <f>CONCATENATE("(",ROUND((B389/$H389)*100,1),")")</f>
        <v>(65.9)</v>
      </c>
      <c r="D389" s="302">
        <f>SUM(D387:D388)</f>
        <v>8.7961808100290035</v>
      </c>
      <c r="E389" s="299" t="str">
        <f>CONCATENATE("(",ROUND((D389/$H389)*100,1),")")</f>
        <v>(29)</v>
      </c>
      <c r="F389" s="302">
        <f>SUM(F387:F388)</f>
        <v>1.5658065248943314</v>
      </c>
      <c r="G389" s="299" t="str">
        <f>CONCATENATE("(",ROUND((F389/$H389)*100,1),")")</f>
        <v>(5.2)</v>
      </c>
      <c r="H389" s="302">
        <f>SUM(H387:H388)</f>
        <v>30.347000000000062</v>
      </c>
      <c r="I389" s="299" t="str">
        <f>CONCATENATE("(",ROUND((H389/$H389)*100,1),")")</f>
        <v>(100)</v>
      </c>
      <c r="K389" s="302">
        <f t="shared" si="291"/>
        <v>0.92793243110895318</v>
      </c>
      <c r="L389" s="302">
        <f t="shared" si="292"/>
        <v>0.6162051179746868</v>
      </c>
      <c r="M389" s="302">
        <f t="shared" si="293"/>
        <v>9.2862450916222139E-2</v>
      </c>
      <c r="N389" s="302">
        <f t="shared" si="294"/>
        <v>1.6369999999998621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11.308227422326766</v>
      </c>
      <c r="C392" s="299" t="str">
        <f>CONCATENATE("(",ROUND((B392/$H394)*100,1),")")</f>
        <v>(35.4)</v>
      </c>
      <c r="D392" s="302">
        <f>'Ind T6'!R162</f>
        <v>1.7516476369077048</v>
      </c>
      <c r="E392" s="299" t="str">
        <f>CONCATENATE("(",ROUND((D392/$H394)*100,1),")")</f>
        <v>(5.5)</v>
      </c>
      <c r="F392" s="302">
        <f>'Ind T6'!S162</f>
        <v>0.62469351038553844</v>
      </c>
      <c r="G392" s="299" t="str">
        <f>CONCATENATE("(",ROUND((F392/$H394)*100,1),")")</f>
        <v>(2)</v>
      </c>
      <c r="H392" s="302">
        <f>SUM(B392,D392,F392)</f>
        <v>13.68456856962001</v>
      </c>
      <c r="I392" s="299" t="str">
        <f>CONCATENATE("(",ROUND((H392/$H394)*100,1),")")</f>
        <v>(42.8)</v>
      </c>
      <c r="K392" s="302">
        <f>B397-B392</f>
        <v>-0.55845962921425141</v>
      </c>
      <c r="L392" s="302">
        <f>D397-D392</f>
        <v>0.16318848596208224</v>
      </c>
      <c r="M392" s="302">
        <f>F397-F392</f>
        <v>9.9090547069990986E-4</v>
      </c>
      <c r="N392" s="302">
        <f>SUM(K392:M392)</f>
        <v>-0.39428023778146926</v>
      </c>
    </row>
    <row r="393" spans="1:14" x14ac:dyDescent="0.2">
      <c r="A393" s="282" t="s">
        <v>365</v>
      </c>
      <c r="B393" s="302">
        <f>'Ind T6'!Q161</f>
        <v>9.6047176738589108</v>
      </c>
      <c r="C393" s="299" t="str">
        <f>CONCATENATE("(",ROUND((B393/$H394)*100,1),")")</f>
        <v>(30)</v>
      </c>
      <c r="D393" s="302">
        <f>'Ind T6'!R161</f>
        <v>7.6607382910959858</v>
      </c>
      <c r="E393" s="299" t="str">
        <f>CONCATENATE("(",ROUND((D393/$H394)*100,1),")")</f>
        <v>(24)</v>
      </c>
      <c r="F393" s="302">
        <f>'Ind T6'!S161</f>
        <v>1.0339754654250151</v>
      </c>
      <c r="G393" s="299" t="str">
        <f>CONCATENATE("(",ROUND((F393/$H394)*100,1),")")</f>
        <v>(3.2)</v>
      </c>
      <c r="H393" s="302">
        <f t="shared" ref="H393" si="295">SUM(B393,D393,F393)</f>
        <v>18.299431430379911</v>
      </c>
      <c r="I393" s="299" t="str">
        <f>CONCATENATE("(",ROUND((H393/$H394)*100,1),")")</f>
        <v>(57.2)</v>
      </c>
      <c r="K393" s="302">
        <f t="shared" ref="K393:K394" si="296">B398-B393</f>
        <v>-8.688751914095505E-2</v>
      </c>
      <c r="L393" s="302">
        <f t="shared" ref="L393:L394" si="297">D398-D393</f>
        <v>-6.5948540868022043E-2</v>
      </c>
      <c r="M393" s="302">
        <f t="shared" ref="M393:M394" si="298">F398-F393</f>
        <v>-8.8370220944233857E-4</v>
      </c>
      <c r="N393" s="302">
        <f t="shared" ref="N393:N394" si="299">SUM(K393:M393)</f>
        <v>-0.15371976221841943</v>
      </c>
    </row>
    <row r="394" spans="1:14" x14ac:dyDescent="0.2">
      <c r="A394" s="282" t="s">
        <v>363</v>
      </c>
      <c r="B394" s="302">
        <f>SUM(B392:B393)</f>
        <v>20.912945096185677</v>
      </c>
      <c r="C394" s="299" t="str">
        <f>CONCATENATE("(",ROUND((B394/$H394)*100,1),")")</f>
        <v>(65.4)</v>
      </c>
      <c r="D394" s="302">
        <f>SUM(D392:D393)</f>
        <v>9.4123859280036903</v>
      </c>
      <c r="E394" s="299" t="str">
        <f>CONCATENATE("(",ROUND((D394/$H394)*100,1),")")</f>
        <v>(29.4)</v>
      </c>
      <c r="F394" s="302">
        <f>SUM(F392:F393)</f>
        <v>1.6586689758105535</v>
      </c>
      <c r="G394" s="299" t="str">
        <f>CONCATENATE("(",ROUND((F394/$H394)*100,1),")")</f>
        <v>(5.2)</v>
      </c>
      <c r="H394" s="302">
        <f>SUM(H392:H393)</f>
        <v>31.983999999999924</v>
      </c>
      <c r="I394" s="299" t="str">
        <f>CONCATENATE("(",ROUND((H394/$H394)*100,1),")")</f>
        <v>(100)</v>
      </c>
      <c r="K394" s="302">
        <f t="shared" si="296"/>
        <v>-0.64534714835520646</v>
      </c>
      <c r="L394" s="302">
        <f t="shared" si="297"/>
        <v>9.7239945094059976E-2</v>
      </c>
      <c r="M394" s="302">
        <f t="shared" si="298"/>
        <v>1.0720326125768231E-4</v>
      </c>
      <c r="N394" s="302">
        <f t="shared" si="299"/>
        <v>-0.5479999999998888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10.749767793112515</v>
      </c>
      <c r="C397" s="299" t="str">
        <f>CONCATENATE("(",ROUND((B397/$H399)*100,1),")")</f>
        <v>(34.2)</v>
      </c>
      <c r="D397" s="302">
        <f>'Ind T6'!W162</f>
        <v>1.914836122869787</v>
      </c>
      <c r="E397" s="299" t="str">
        <f>CONCATENATE("(",ROUND((D397/$H399)*100,1),")")</f>
        <v>(6.1)</v>
      </c>
      <c r="F397" s="302">
        <f>'Ind T6'!X162</f>
        <v>0.62568441585623835</v>
      </c>
      <c r="G397" s="299" t="str">
        <f>CONCATENATE("(",ROUND((F397/$H399)*100,1),")")</f>
        <v>(2)</v>
      </c>
      <c r="H397" s="302">
        <f>SUM(B397,D397,F397)</f>
        <v>13.290288331838539</v>
      </c>
      <c r="I397" s="299" t="str">
        <f>CONCATENATE("(",ROUND((H397/$H399)*100,1),")")</f>
        <v>(42.3)</v>
      </c>
      <c r="K397" s="302">
        <f>B397-B387</f>
        <v>-0.15779596071198654</v>
      </c>
      <c r="L397" s="302">
        <f>D397-D387</f>
        <v>0.34396368854700943</v>
      </c>
      <c r="M397" s="302">
        <f>F397-F387</f>
        <v>3.5836353719416403E-2</v>
      </c>
      <c r="N397" s="302">
        <f>SUM(K397:M397)</f>
        <v>0.22200408155443929</v>
      </c>
    </row>
    <row r="398" spans="1:14" x14ac:dyDescent="0.2">
      <c r="A398" s="282" t="s">
        <v>365</v>
      </c>
      <c r="B398" s="302">
        <f>'Ind T6'!V161</f>
        <v>9.5178301547179558</v>
      </c>
      <c r="C398" s="299" t="str">
        <f>CONCATENATE("(",ROUND((B398/$H399)*100,1),")")</f>
        <v>(30.3)</v>
      </c>
      <c r="D398" s="302">
        <f>'Ind T6'!W161</f>
        <v>7.5947897502279638</v>
      </c>
      <c r="E398" s="299" t="str">
        <f>CONCATENATE("(",ROUND((D398/$H399)*100,1),")")</f>
        <v>(24.2)</v>
      </c>
      <c r="F398" s="302">
        <f>'Ind T6'!X161</f>
        <v>1.0330917632155727</v>
      </c>
      <c r="G398" s="299" t="str">
        <f>CONCATENATE("(",ROUND((F398/$H399)*100,1),")")</f>
        <v>(3.3)</v>
      </c>
      <c r="H398" s="302">
        <f t="shared" ref="H398" si="300">SUM(B398,D398,F398)</f>
        <v>18.145711668161493</v>
      </c>
      <c r="I398" s="299" t="str">
        <f>CONCATENATE("(",ROUND((H398/$H399)*100,1),")")</f>
        <v>(57.7)</v>
      </c>
      <c r="K398" s="302">
        <f t="shared" ref="K398:K399" si="301">B398-B388</f>
        <v>0.44038124346573326</v>
      </c>
      <c r="L398" s="302">
        <f t="shared" ref="L398:L399" si="302">D398-D388</f>
        <v>0.36948137452173757</v>
      </c>
      <c r="M398" s="302">
        <f t="shared" ref="M398:M399" si="303">F398-F388</f>
        <v>5.7133300458063196E-2</v>
      </c>
      <c r="N398" s="302">
        <f t="shared" ref="N398:N399" si="304">SUM(K398:M398)</f>
        <v>0.86699591844553403</v>
      </c>
    </row>
    <row r="399" spans="1:14" x14ac:dyDescent="0.2">
      <c r="A399" s="282" t="s">
        <v>363</v>
      </c>
      <c r="B399" s="302">
        <f>SUM(B397:B398)</f>
        <v>20.26759794783047</v>
      </c>
      <c r="C399" s="299" t="str">
        <f>CONCATENATE("(",ROUND((B399/$H399)*100,1),")")</f>
        <v>(64.5)</v>
      </c>
      <c r="D399" s="302">
        <f>SUM(D397:D398)</f>
        <v>9.5096258730977503</v>
      </c>
      <c r="E399" s="299" t="str">
        <f>CONCATENATE("(",ROUND((D399/$H399)*100,1),")")</f>
        <v>(30.3)</v>
      </c>
      <c r="F399" s="302">
        <f>SUM(F397:F398)</f>
        <v>1.6587761790718112</v>
      </c>
      <c r="G399" s="299" t="str">
        <f>CONCATENATE("(",ROUND((F399/$H399)*100,1),")")</f>
        <v>(5.3)</v>
      </c>
      <c r="H399" s="302">
        <f>SUM(H397:H398)</f>
        <v>31.436000000000032</v>
      </c>
      <c r="I399" s="299" t="str">
        <f>CONCATENATE("(",ROUND((H399/$H399)*100,1),")")</f>
        <v>(100)</v>
      </c>
      <c r="K399" s="302">
        <f t="shared" si="301"/>
        <v>0.28258528275374672</v>
      </c>
      <c r="L399" s="302">
        <f t="shared" si="302"/>
        <v>0.71344506306874678</v>
      </c>
      <c r="M399" s="302">
        <f t="shared" si="303"/>
        <v>9.2969654177479821E-2</v>
      </c>
      <c r="N399" s="302">
        <f t="shared" si="304"/>
        <v>1.0889999999999733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9.427441307334588</v>
      </c>
      <c r="C408" s="299" t="str">
        <f>CONCATENATE("(",ROUND((B408/$H410)*100,1),")")</f>
        <v>(16.6)</v>
      </c>
      <c r="D408" s="302">
        <f>'Ind T6'!M171</f>
        <v>4.7475065749258629</v>
      </c>
      <c r="E408" s="299" t="str">
        <f>CONCATENATE("(",ROUND((D408/$H410)*100,1),")")</f>
        <v>(8.3)</v>
      </c>
      <c r="F408" s="302">
        <f>'Ind T6'!N171</f>
        <v>3.0600567371824483</v>
      </c>
      <c r="G408" s="299" t="str">
        <f>CONCATENATE("(",ROUND((F408/$H410)*100,1),")")</f>
        <v>(5.4)</v>
      </c>
      <c r="H408" s="302">
        <f>SUM(B408,D408,F408)</f>
        <v>17.235004619442901</v>
      </c>
      <c r="I408" s="299" t="str">
        <f>CONCATENATE("(",ROUND((H408/$H410)*100,1),")")</f>
        <v>(30.3)</v>
      </c>
      <c r="K408" s="302">
        <f>B413-B408</f>
        <v>-0.11932119153264509</v>
      </c>
      <c r="L408" s="302">
        <f>D413-D408</f>
        <v>6.5751160371895878E-2</v>
      </c>
      <c r="M408" s="302">
        <f>F413-F408</f>
        <v>6.0613267563146778E-2</v>
      </c>
      <c r="N408" s="302">
        <f>SUM(K408:M408)</f>
        <v>7.043236402397568E-3</v>
      </c>
    </row>
    <row r="409" spans="1:14" x14ac:dyDescent="0.2">
      <c r="A409" s="282" t="s">
        <v>365</v>
      </c>
      <c r="B409" s="302">
        <f>'Ind T6'!L170</f>
        <v>14.755278005115889</v>
      </c>
      <c r="C409" s="299" t="str">
        <f>CONCATENATE("(",ROUND((B409/$H410)*100,1),")")</f>
        <v>(25.9)</v>
      </c>
      <c r="D409" s="302">
        <f>'Ind T6'!M170</f>
        <v>20.332108940841799</v>
      </c>
      <c r="E409" s="299" t="str">
        <f>CONCATENATE("(",ROUND((D409/$H410)*100,1),")")</f>
        <v>(35.7)</v>
      </c>
      <c r="F409" s="302">
        <f>'Ind T6'!N170</f>
        <v>4.5966084345993945</v>
      </c>
      <c r="G409" s="299" t="str">
        <f>CONCATENATE("(",ROUND((F409/$H410)*100,1),")")</f>
        <v>(8.1)</v>
      </c>
      <c r="H409" s="302">
        <f t="shared" ref="H409" si="305">SUM(B409,D409,F409)</f>
        <v>39.683995380557086</v>
      </c>
      <c r="I409" s="299" t="str">
        <f>CONCATENATE("(",ROUND((H409/$H410)*100,1),")")</f>
        <v>(69.7)</v>
      </c>
      <c r="K409" s="302">
        <f t="shared" ref="K409:K410" si="306">B414-B409</f>
        <v>0.33414038166654336</v>
      </c>
      <c r="L409" s="302">
        <f t="shared" ref="L409:L410" si="307">D414-D409</f>
        <v>-0.42943281823839996</v>
      </c>
      <c r="M409" s="302">
        <f t="shared" ref="M409:M410" si="308">F414-F409</f>
        <v>5.3249200169504185E-2</v>
      </c>
      <c r="N409" s="302">
        <f t="shared" ref="N409:N410" si="309">SUM(K409:M409)</f>
        <v>-4.2043236402352413E-2</v>
      </c>
    </row>
    <row r="410" spans="1:14" x14ac:dyDescent="0.2">
      <c r="A410" s="282" t="s">
        <v>363</v>
      </c>
      <c r="B410" s="302">
        <f>SUM(B408:B409)</f>
        <v>24.182719312450477</v>
      </c>
      <c r="C410" s="299" t="str">
        <f>CONCATENATE("(",ROUND((B410/$H410)*100,1),")")</f>
        <v>(42.5)</v>
      </c>
      <c r="D410" s="302">
        <f>SUM(D408:D409)</f>
        <v>25.079615515767664</v>
      </c>
      <c r="E410" s="299" t="str">
        <f>CONCATENATE("(",ROUND((D410/$H410)*100,1),")")</f>
        <v>(44.1)</v>
      </c>
      <c r="F410" s="302">
        <f>SUM(F408:F409)</f>
        <v>7.6566651717818424</v>
      </c>
      <c r="G410" s="299" t="str">
        <f>CONCATENATE("(",ROUND((F410/$H410)*100,1),")")</f>
        <v>(13.5)</v>
      </c>
      <c r="H410" s="302">
        <f>SUM(H408:H409)</f>
        <v>56.918999999999983</v>
      </c>
      <c r="I410" s="299" t="str">
        <f>CONCATENATE("(",ROUND((H410/$H410)*100,1),")")</f>
        <v>(100)</v>
      </c>
      <c r="K410" s="302">
        <f t="shared" si="306"/>
        <v>0.21481919013389827</v>
      </c>
      <c r="L410" s="302">
        <f t="shared" si="307"/>
        <v>-0.36368165786650763</v>
      </c>
      <c r="M410" s="302">
        <f t="shared" si="308"/>
        <v>0.11386246773265185</v>
      </c>
      <c r="N410" s="302">
        <f t="shared" si="309"/>
        <v>-3.499999999995751E-2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9.3081201158019429</v>
      </c>
      <c r="C413" s="299" t="str">
        <f>CONCATENATE("(",ROUND((B413/$H415)*100,1),")")</f>
        <v>(16.4)</v>
      </c>
      <c r="D413" s="302">
        <f>'Ind T6'!R171</f>
        <v>4.8132577352977588</v>
      </c>
      <c r="E413" s="299" t="str">
        <f>CONCATENATE("(",ROUND((D413/$H415)*100,1),")")</f>
        <v>(8.5)</v>
      </c>
      <c r="F413" s="302">
        <f>'Ind T6'!S171</f>
        <v>3.1206700047455951</v>
      </c>
      <c r="G413" s="299" t="str">
        <f>CONCATENATE("(",ROUND((F413/$H415)*100,1),")")</f>
        <v>(5.5)</v>
      </c>
      <c r="H413" s="302">
        <f>SUM(B413,D413,F413)</f>
        <v>17.242047855845296</v>
      </c>
      <c r="I413" s="299" t="str">
        <f>CONCATENATE("(",ROUND((H413/$H415)*100,1),")")</f>
        <v>(30.3)</v>
      </c>
      <c r="K413" s="302">
        <f>B418-B413</f>
        <v>-1.1446599166081484E-2</v>
      </c>
      <c r="L413" s="302">
        <f>D418-D413</f>
        <v>0.22539831568399471</v>
      </c>
      <c r="M413" s="302">
        <f>F418-F413</f>
        <v>0.17511351626850757</v>
      </c>
      <c r="N413" s="302">
        <f>SUM(K413:M413)</f>
        <v>0.3890652327864208</v>
      </c>
    </row>
    <row r="414" spans="1:14" x14ac:dyDescent="0.2">
      <c r="A414" s="282" t="s">
        <v>365</v>
      </c>
      <c r="B414" s="302">
        <f>'Ind T6'!Q170</f>
        <v>15.089418386782432</v>
      </c>
      <c r="C414" s="299" t="str">
        <f>CONCATENATE("(",ROUND((B414/$H415)*100,1),")")</f>
        <v>(26.5)</v>
      </c>
      <c r="D414" s="302">
        <f>'Ind T6'!R170</f>
        <v>19.902676122603399</v>
      </c>
      <c r="E414" s="299" t="str">
        <f>CONCATENATE("(",ROUND((D414/$H415)*100,1),")")</f>
        <v>(35)</v>
      </c>
      <c r="F414" s="302">
        <f>'Ind T6'!S170</f>
        <v>4.6498576347688987</v>
      </c>
      <c r="G414" s="299" t="str">
        <f>CONCATENATE("(",ROUND((F414/$H415)*100,1),")")</f>
        <v>(8.2)</v>
      </c>
      <c r="H414" s="302">
        <f t="shared" ref="H414" si="310">SUM(B414,D414,F414)</f>
        <v>39.641952144154729</v>
      </c>
      <c r="I414" s="299" t="str">
        <f>CONCATENATE("(",ROUND((H414/$H415)*100,1),")")</f>
        <v>(69.7)</v>
      </c>
      <c r="K414" s="302">
        <f t="shared" ref="K414:K415" si="311">B419-B414</f>
        <v>1.0893009250038421</v>
      </c>
      <c r="L414" s="302">
        <f t="shared" ref="L414:L415" si="312">D419-D414</f>
        <v>-0.39569281941584222</v>
      </c>
      <c r="M414" s="302">
        <f t="shared" ref="M414:M415" si="313">F419-F414</f>
        <v>0.1213266616255968</v>
      </c>
      <c r="N414" s="302">
        <f t="shared" ref="N414:N415" si="314">SUM(K414:M414)</f>
        <v>0.8149347672135967</v>
      </c>
    </row>
    <row r="415" spans="1:14" x14ac:dyDescent="0.2">
      <c r="A415" s="282" t="s">
        <v>363</v>
      </c>
      <c r="B415" s="302">
        <f>SUM(B413:B414)</f>
        <v>24.397538502584375</v>
      </c>
      <c r="C415" s="299" t="str">
        <f>CONCATENATE("(",ROUND((B415/$H415)*100,1),")")</f>
        <v>(42.9)</v>
      </c>
      <c r="D415" s="302">
        <f>SUM(D413:D414)</f>
        <v>24.715933857901156</v>
      </c>
      <c r="E415" s="299" t="str">
        <f>CONCATENATE("(",ROUND((D415/$H415)*100,1),")")</f>
        <v>(43.4)</v>
      </c>
      <c r="F415" s="302">
        <f>SUM(F413:F414)</f>
        <v>7.7705276395144942</v>
      </c>
      <c r="G415" s="299" t="str">
        <f>CONCATENATE("(",ROUND((F415/$H415)*100,1),")")</f>
        <v>(13.7)</v>
      </c>
      <c r="H415" s="302">
        <f>SUM(H413:H414)</f>
        <v>56.884000000000029</v>
      </c>
      <c r="I415" s="299" t="str">
        <f>CONCATENATE("(",ROUND((H415/$H415)*100,1),")")</f>
        <v>(100)</v>
      </c>
      <c r="K415" s="302">
        <f t="shared" si="311"/>
        <v>1.0778543258377624</v>
      </c>
      <c r="L415" s="302">
        <f t="shared" si="312"/>
        <v>-0.17029450373184574</v>
      </c>
      <c r="M415" s="302">
        <f t="shared" si="313"/>
        <v>0.29644017789410348</v>
      </c>
      <c r="N415" s="302">
        <f t="shared" si="314"/>
        <v>1.2040000000000202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9.2966735166358614</v>
      </c>
      <c r="C418" s="299" t="str">
        <f>CONCATENATE("(",ROUND((B418/$H420)*100,1),")")</f>
        <v>(16)</v>
      </c>
      <c r="D418" s="302">
        <f>'Ind T6'!W171</f>
        <v>5.0386560509817535</v>
      </c>
      <c r="E418" s="299" t="str">
        <f>CONCATENATE("(",ROUND((D418/$H420)*100,1),")")</f>
        <v>(8.7)</v>
      </c>
      <c r="F418" s="302">
        <f>'Ind T6'!X171</f>
        <v>3.2957835210141027</v>
      </c>
      <c r="G418" s="299" t="str">
        <f>CONCATENATE("(",ROUND((F418/$H420)*100,1),")")</f>
        <v>(5.7)</v>
      </c>
      <c r="H418" s="302">
        <f>SUM(B418,D418,F418)</f>
        <v>17.631113088631718</v>
      </c>
      <c r="I418" s="299" t="str">
        <f>CONCATENATE("(",ROUND((H418/$H420)*100,1),")")</f>
        <v>(30.4)</v>
      </c>
      <c r="K418" s="302">
        <f>B418-B408</f>
        <v>-0.13076779069872657</v>
      </c>
      <c r="L418" s="302">
        <f>D418-D408</f>
        <v>0.29114947605589059</v>
      </c>
      <c r="M418" s="302">
        <f>F418-F408</f>
        <v>0.23572678383165435</v>
      </c>
      <c r="N418" s="302">
        <f>SUM(K418:M418)</f>
        <v>0.39610846918881837</v>
      </c>
    </row>
    <row r="419" spans="1:14" x14ac:dyDescent="0.2">
      <c r="A419" s="282" t="s">
        <v>365</v>
      </c>
      <c r="B419" s="302">
        <f>'Ind T6'!V170</f>
        <v>16.178719311786274</v>
      </c>
      <c r="C419" s="299" t="str">
        <f>CONCATENATE("(",ROUND((B419/$H420)*100,1),")")</f>
        <v>(27.9)</v>
      </c>
      <c r="D419" s="302">
        <f>'Ind T6'!W170</f>
        <v>19.506983303187557</v>
      </c>
      <c r="E419" s="299" t="str">
        <f>CONCATENATE("(",ROUND((D419/$H420)*100,1),")")</f>
        <v>(33.6)</v>
      </c>
      <c r="F419" s="302">
        <f>'Ind T6'!X170</f>
        <v>4.7711842963944955</v>
      </c>
      <c r="G419" s="299" t="str">
        <f>CONCATENATE("(",ROUND((F419/$H420)*100,1),")")</f>
        <v>(8.2)</v>
      </c>
      <c r="H419" s="302">
        <f t="shared" ref="H419" si="315">SUM(B419,D419,F419)</f>
        <v>40.456886911368329</v>
      </c>
      <c r="I419" s="299" t="str">
        <f>CONCATENATE("(",ROUND((H419/$H420)*100,1),")")</f>
        <v>(69.6)</v>
      </c>
      <c r="K419" s="302">
        <f t="shared" ref="K419:K420" si="316">B419-B409</f>
        <v>1.4234413066703855</v>
      </c>
      <c r="L419" s="302">
        <f t="shared" ref="L419:L420" si="317">D419-D409</f>
        <v>-0.82512563765424218</v>
      </c>
      <c r="M419" s="302">
        <f t="shared" ref="M419:M420" si="318">F419-F409</f>
        <v>0.17457586179510098</v>
      </c>
      <c r="N419" s="302">
        <f t="shared" ref="N419:N420" si="319">SUM(K419:M419)</f>
        <v>0.77289153081124429</v>
      </c>
    </row>
    <row r="420" spans="1:14" x14ac:dyDescent="0.2">
      <c r="A420" s="282" t="s">
        <v>363</v>
      </c>
      <c r="B420" s="302">
        <f>SUM(B418:B419)</f>
        <v>25.475392828422137</v>
      </c>
      <c r="C420" s="299" t="str">
        <f>CONCATENATE("(",ROUND((B420/$H420)*100,1),")")</f>
        <v>(43.9)</v>
      </c>
      <c r="D420" s="302">
        <f>SUM(D418:D419)</f>
        <v>24.54563935416931</v>
      </c>
      <c r="E420" s="299" t="str">
        <f>CONCATENATE("(",ROUND((D420/$H420)*100,1),")")</f>
        <v>(42.3)</v>
      </c>
      <c r="F420" s="302">
        <f>SUM(F418:F419)</f>
        <v>8.0669678174085977</v>
      </c>
      <c r="G420" s="299" t="str">
        <f>CONCATENATE("(",ROUND((F420/$H420)*100,1),")")</f>
        <v>(13.9)</v>
      </c>
      <c r="H420" s="302">
        <f>SUM(H418:H419)</f>
        <v>58.088000000000051</v>
      </c>
      <c r="I420" s="299" t="str">
        <f>CONCATENATE("(",ROUND((H420/$H420)*100,1),")")</f>
        <v>(100)</v>
      </c>
      <c r="K420" s="302">
        <f t="shared" si="316"/>
        <v>1.2926735159716607</v>
      </c>
      <c r="L420" s="302">
        <f t="shared" si="317"/>
        <v>-0.53397616159835337</v>
      </c>
      <c r="M420" s="302">
        <f t="shared" si="318"/>
        <v>0.41030264562675534</v>
      </c>
      <c r="N420" s="302">
        <f t="shared" si="319"/>
        <v>1.1690000000000627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10.698491781652766</v>
      </c>
      <c r="C429" s="299" t="str">
        <f>CONCATENATE("(",ROUND((B429/$H431)*100,1),")")</f>
        <v>(13.3)</v>
      </c>
      <c r="D429" s="302">
        <f>'Ind T6'!M180</f>
        <v>4.5802365788796866</v>
      </c>
      <c r="E429" s="299" t="str">
        <f>CONCATENATE("(",ROUND((D429/$H431)*100,1),")")</f>
        <v>(5.7)</v>
      </c>
      <c r="F429" s="302">
        <f>'Ind T6'!N180</f>
        <v>1.4487080828386414</v>
      </c>
      <c r="G429" s="299" t="str">
        <f>CONCATENATE("(",ROUND((F429/$H431)*100,1),")")</f>
        <v>(1.8)</v>
      </c>
      <c r="H429" s="302">
        <f>SUM(B429,D429,F429)</f>
        <v>16.727436443371094</v>
      </c>
      <c r="I429" s="299" t="str">
        <f>CONCATENATE("(",ROUND((H429/$H431)*100,1),")")</f>
        <v>(20.8)</v>
      </c>
      <c r="K429" s="302">
        <f>B434-B429</f>
        <v>0.41219504769931881</v>
      </c>
      <c r="L429" s="302">
        <f>D434-D429</f>
        <v>0.23582095148423754</v>
      </c>
      <c r="M429" s="302">
        <f>F434-F429</f>
        <v>-1.4748566813600483E-3</v>
      </c>
      <c r="N429" s="302">
        <f>SUM(K429:M429)</f>
        <v>0.6465411425021963</v>
      </c>
    </row>
    <row r="430" spans="1:14" x14ac:dyDescent="0.2">
      <c r="A430" s="282" t="s">
        <v>365</v>
      </c>
      <c r="B430" s="302">
        <f>'Ind T6'!L179</f>
        <v>29.966102225787754</v>
      </c>
      <c r="C430" s="299" t="str">
        <f>CONCATENATE("(",ROUND((B430/$H431)*100,1),")")</f>
        <v>(37.2)</v>
      </c>
      <c r="D430" s="302">
        <f>'Ind T6'!M179</f>
        <v>27.98332538891443</v>
      </c>
      <c r="E430" s="299" t="str">
        <f>CONCATENATE("(",ROUND((D430/$H431)*100,1),")")</f>
        <v>(34.8)</v>
      </c>
      <c r="F430" s="302">
        <f>'Ind T6'!N179</f>
        <v>5.7861359419266751</v>
      </c>
      <c r="G430" s="299" t="str">
        <f>CONCATENATE("(",ROUND((F430/$H431)*100,1),")")</f>
        <v>(7.2)</v>
      </c>
      <c r="H430" s="302">
        <f t="shared" ref="H430" si="320">SUM(B430,D430,F430)</f>
        <v>63.735563556628861</v>
      </c>
      <c r="I430" s="299" t="str">
        <f>CONCATENATE("(",ROUND((H430/$H431)*100,1),")")</f>
        <v>(79.2)</v>
      </c>
      <c r="K430" s="302">
        <f t="shared" ref="K430:K431" si="321">B435-B430</f>
        <v>1.8706818079373591</v>
      </c>
      <c r="L430" s="302">
        <f t="shared" ref="L430:L431" si="322">D435-D430</f>
        <v>1.5108421703860841E-2</v>
      </c>
      <c r="M430" s="302">
        <f t="shared" ref="M430:M431" si="323">F435-F430</f>
        <v>0.51166862785673572</v>
      </c>
      <c r="N430" s="302">
        <f t="shared" ref="N430:N431" si="324">SUM(K430:M430)</f>
        <v>2.3974588574979556</v>
      </c>
    </row>
    <row r="431" spans="1:14" x14ac:dyDescent="0.2">
      <c r="A431" s="282" t="s">
        <v>363</v>
      </c>
      <c r="B431" s="302">
        <f>SUM(B429:B430)</f>
        <v>40.66459400744052</v>
      </c>
      <c r="C431" s="299" t="str">
        <f>CONCATENATE("(",ROUND((B431/$H431)*100,1),")")</f>
        <v>(50.5)</v>
      </c>
      <c r="D431" s="302">
        <f>SUM(D429:D430)</f>
        <v>32.563561967794115</v>
      </c>
      <c r="E431" s="299" t="str">
        <f>CONCATENATE("(",ROUND((D431/$H431)*100,1),")")</f>
        <v>(40.5)</v>
      </c>
      <c r="F431" s="302">
        <f>SUM(F429:F430)</f>
        <v>7.2348440247653167</v>
      </c>
      <c r="G431" s="299" t="str">
        <f>CONCATENATE("(",ROUND((F431/$H431)*100,1),")")</f>
        <v>(9)</v>
      </c>
      <c r="H431" s="302">
        <f>SUM(H429:H430)</f>
        <v>80.462999999999951</v>
      </c>
      <c r="I431" s="299" t="str">
        <f>CONCATENATE("(",ROUND((H431/$H431)*100,1),")")</f>
        <v>(100)</v>
      </c>
      <c r="K431" s="302">
        <f t="shared" si="321"/>
        <v>2.2828768556366796</v>
      </c>
      <c r="L431" s="302">
        <f t="shared" si="322"/>
        <v>0.25092937318810016</v>
      </c>
      <c r="M431" s="302">
        <f t="shared" si="323"/>
        <v>0.51019377117537523</v>
      </c>
      <c r="N431" s="302">
        <f t="shared" si="324"/>
        <v>3.044000000000155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11.110686829352085</v>
      </c>
      <c r="C434" s="299" t="str">
        <f>CONCATENATE("(",ROUND((B434/$H436)*100,1),")")</f>
        <v>(13.3)</v>
      </c>
      <c r="D434" s="302">
        <f>'Ind T6'!R180</f>
        <v>4.8160575303639241</v>
      </c>
      <c r="E434" s="299" t="str">
        <f>CONCATENATE("(",ROUND((D434/$H436)*100,1),")")</f>
        <v>(5.8)</v>
      </c>
      <c r="F434" s="302">
        <f>'Ind T6'!S180</f>
        <v>1.4472332261572813</v>
      </c>
      <c r="G434" s="299" t="str">
        <f>CONCATENATE("(",ROUND((F434/$H436)*100,1),")")</f>
        <v>(1.7)</v>
      </c>
      <c r="H434" s="302">
        <f>SUM(B434,D434,F434)</f>
        <v>17.373977585873291</v>
      </c>
      <c r="I434" s="299" t="str">
        <f>CONCATENATE("(",ROUND((H434/$H436)*100,1),")")</f>
        <v>(20.8)</v>
      </c>
      <c r="K434" s="302">
        <f>B439-B434</f>
        <v>0.2017460931059194</v>
      </c>
      <c r="L434" s="302">
        <f>D439-D434</f>
        <v>0.20105715150444503</v>
      </c>
      <c r="M434" s="302">
        <f>F439-F434</f>
        <v>-0.10039665422885746</v>
      </c>
      <c r="N434" s="302">
        <f>SUM(K434:M434)</f>
        <v>0.30240659038150697</v>
      </c>
    </row>
    <row r="435" spans="1:14" x14ac:dyDescent="0.2">
      <c r="A435" s="282" t="s">
        <v>365</v>
      </c>
      <c r="B435" s="302">
        <f>'Ind T6'!Q179</f>
        <v>31.836784033725113</v>
      </c>
      <c r="C435" s="299" t="str">
        <f>CONCATENATE("(",ROUND((B435/$H436)*100,1),")")</f>
        <v>(38.1)</v>
      </c>
      <c r="D435" s="302">
        <f>'Ind T6'!R179</f>
        <v>27.998433810618291</v>
      </c>
      <c r="E435" s="299" t="str">
        <f>CONCATENATE("(",ROUND((D435/$H436)*100,1),")")</f>
        <v>(33.5)</v>
      </c>
      <c r="F435" s="302">
        <f>'Ind T6'!S179</f>
        <v>6.2978045697834109</v>
      </c>
      <c r="G435" s="299" t="str">
        <f>CONCATENATE("(",ROUND((F435/$H436)*100,1),")")</f>
        <v>(7.5)</v>
      </c>
      <c r="H435" s="302">
        <f t="shared" ref="H435" si="325">SUM(B435,D435,F435)</f>
        <v>66.133022414126813</v>
      </c>
      <c r="I435" s="299" t="str">
        <f>CONCATENATE("(",ROUND((H435/$H436)*100,1),")")</f>
        <v>(79.2)</v>
      </c>
      <c r="K435" s="302">
        <f t="shared" ref="K435:K436" si="326">B440-B435</f>
        <v>2.0161389369732667</v>
      </c>
      <c r="L435" s="302">
        <f t="shared" ref="L435:L436" si="327">D440-D435</f>
        <v>-1.7001136808294284</v>
      </c>
      <c r="M435" s="302">
        <f t="shared" ref="M435:M436" si="328">F440-F435</f>
        <v>0.56756815347450118</v>
      </c>
      <c r="N435" s="302">
        <f t="shared" ref="N435:N436" si="329">SUM(K435:M435)</f>
        <v>0.88359340961833954</v>
      </c>
    </row>
    <row r="436" spans="1:14" x14ac:dyDescent="0.2">
      <c r="A436" s="282" t="s">
        <v>363</v>
      </c>
      <c r="B436" s="302">
        <f>SUM(B434:B435)</f>
        <v>42.9474708630772</v>
      </c>
      <c r="C436" s="299" t="str">
        <f>CONCATENATE("(",ROUND((B436/$H436)*100,1),")")</f>
        <v>(51.4)</v>
      </c>
      <c r="D436" s="302">
        <f>SUM(D434:D435)</f>
        <v>32.814491340982215</v>
      </c>
      <c r="E436" s="299" t="str">
        <f>CONCATENATE("(",ROUND((D436/$H436)*100,1),")")</f>
        <v>(39.3)</v>
      </c>
      <c r="F436" s="302">
        <f>SUM(F434:F435)</f>
        <v>7.745037795940692</v>
      </c>
      <c r="G436" s="299" t="str">
        <f>CONCATENATE("(",ROUND((F436/$H436)*100,1),")")</f>
        <v>(9.3)</v>
      </c>
      <c r="H436" s="302">
        <f>SUM(H434:H435)</f>
        <v>83.507000000000104</v>
      </c>
      <c r="I436" s="299" t="str">
        <f>CONCATENATE("(",ROUND((H436/$H436)*100,1),")")</f>
        <v>(100)</v>
      </c>
      <c r="K436" s="302">
        <f t="shared" si="326"/>
        <v>2.2178850300791879</v>
      </c>
      <c r="L436" s="302">
        <f t="shared" si="327"/>
        <v>-1.4990565293249816</v>
      </c>
      <c r="M436" s="302">
        <f t="shared" si="328"/>
        <v>0.4671714992456435</v>
      </c>
      <c r="N436" s="302">
        <f t="shared" si="329"/>
        <v>1.1859999999998498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11.312432922458004</v>
      </c>
      <c r="C439" s="299" t="str">
        <f>CONCATENATE("(",ROUND((B439/$H441)*100,1),")")</f>
        <v>(13.4)</v>
      </c>
      <c r="D439" s="302">
        <f>'Ind T6'!W180</f>
        <v>5.0171146818683692</v>
      </c>
      <c r="E439" s="299" t="str">
        <f>CONCATENATE("(",ROUND((D439/$H441)*100,1),")")</f>
        <v>(5.9)</v>
      </c>
      <c r="F439" s="302">
        <f>'Ind T6'!X180</f>
        <v>1.3468365719284239</v>
      </c>
      <c r="G439" s="299" t="str">
        <f>CONCATENATE("(",ROUND((F439/$H441)*100,1),")")</f>
        <v>(1.6)</v>
      </c>
      <c r="H439" s="302">
        <f>SUM(B439,D439,F439)</f>
        <v>17.676384176254796</v>
      </c>
      <c r="I439" s="299" t="str">
        <f>CONCATENATE("(",ROUND((H439/$H441)*100,1),")")</f>
        <v>(20.9)</v>
      </c>
      <c r="K439" s="302">
        <f>B439-B429</f>
        <v>0.61394114080523821</v>
      </c>
      <c r="L439" s="302">
        <f>D439-D429</f>
        <v>0.43687810298868257</v>
      </c>
      <c r="M439" s="302">
        <f>F439-F429</f>
        <v>-0.10187151091021751</v>
      </c>
      <c r="N439" s="302">
        <f>SUM(K439:M439)</f>
        <v>0.94894773288370327</v>
      </c>
    </row>
    <row r="440" spans="1:14" x14ac:dyDescent="0.2">
      <c r="A440" s="282" t="s">
        <v>365</v>
      </c>
      <c r="B440" s="302">
        <f>'Ind T6'!V179</f>
        <v>33.85292297069838</v>
      </c>
      <c r="C440" s="299" t="str">
        <f>CONCATENATE("(",ROUND((B440/$H441)*100,1),")")</f>
        <v>(40)</v>
      </c>
      <c r="D440" s="302">
        <f>'Ind T6'!W179</f>
        <v>26.298320129788863</v>
      </c>
      <c r="E440" s="299" t="str">
        <f>CONCATENATE("(",ROUND((D440/$H441)*100,1),")")</f>
        <v>(31.1)</v>
      </c>
      <c r="F440" s="302">
        <f>'Ind T6'!X179</f>
        <v>6.865372723257912</v>
      </c>
      <c r="G440" s="299" t="str">
        <f>CONCATENATE("(",ROUND((F440/$H441)*100,1),")")</f>
        <v>(8.1)</v>
      </c>
      <c r="H440" s="302">
        <f t="shared" ref="H440" si="330">SUM(B440,D440,F440)</f>
        <v>67.016615823745155</v>
      </c>
      <c r="I440" s="299" t="str">
        <f>CONCATENATE("(",ROUND((H440/$H441)*100,1),")")</f>
        <v>(79.1)</v>
      </c>
      <c r="K440" s="302">
        <f t="shared" ref="K440:K441" si="331">B440-B430</f>
        <v>3.8868207449106258</v>
      </c>
      <c r="L440" s="302">
        <f t="shared" ref="L440:L441" si="332">D440-D430</f>
        <v>-1.6850052591255675</v>
      </c>
      <c r="M440" s="302">
        <f t="shared" ref="M440:M441" si="333">F440-F430</f>
        <v>1.0792367813312369</v>
      </c>
      <c r="N440" s="302">
        <f t="shared" ref="N440:N441" si="334">SUM(K440:M440)</f>
        <v>3.2810522671162952</v>
      </c>
    </row>
    <row r="441" spans="1:14" x14ac:dyDescent="0.2">
      <c r="A441" s="282" t="s">
        <v>363</v>
      </c>
      <c r="B441" s="302">
        <f>SUM(B439:B440)</f>
        <v>45.165355893156388</v>
      </c>
      <c r="C441" s="299" t="str">
        <f>CONCATENATE("(",ROUND((B441/$H441)*100,1),")")</f>
        <v>(53.3)</v>
      </c>
      <c r="D441" s="302">
        <f>SUM(D439:D440)</f>
        <v>31.315434811657234</v>
      </c>
      <c r="E441" s="299" t="str">
        <f>CONCATENATE("(",ROUND((D441/$H441)*100,1),")")</f>
        <v>(37)</v>
      </c>
      <c r="F441" s="302">
        <f>SUM(F439:F440)</f>
        <v>8.2122092951863355</v>
      </c>
      <c r="G441" s="299" t="str">
        <f>CONCATENATE("(",ROUND((F441/$H441)*100,1),")")</f>
        <v>(9.7)</v>
      </c>
      <c r="H441" s="302">
        <f>SUM(H439:H440)</f>
        <v>84.692999999999955</v>
      </c>
      <c r="I441" s="299" t="str">
        <f>CONCATENATE("(",ROUND((H441/$H441)*100,1),")")</f>
        <v>(100)</v>
      </c>
      <c r="K441" s="302">
        <f t="shared" si="331"/>
        <v>4.5007618857158675</v>
      </c>
      <c r="L441" s="302">
        <f t="shared" si="332"/>
        <v>-1.2481271561368814</v>
      </c>
      <c r="M441" s="302">
        <f t="shared" si="333"/>
        <v>0.97736527042101873</v>
      </c>
      <c r="N441" s="302">
        <f t="shared" si="334"/>
        <v>4.2300000000000049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3.2176000940854443</v>
      </c>
      <c r="C450" s="299" t="str">
        <f>CONCATENATE("(",ROUND((B450/$H452)*100,1),")")</f>
        <v>(18.3)</v>
      </c>
      <c r="D450" s="302">
        <f>'Ind T6'!M189</f>
        <v>2.5777481807227591</v>
      </c>
      <c r="E450" s="299" t="str">
        <f>CONCATENATE("(",ROUND((D450/$H452)*100,1),")")</f>
        <v>(14.7)</v>
      </c>
      <c r="F450" s="302">
        <f>'Ind T6'!N189</f>
        <v>2.3890474045578132</v>
      </c>
      <c r="G450" s="299" t="str">
        <f>CONCATENATE("(",ROUND((F450/$H452)*100,1),")")</f>
        <v>(13.6)</v>
      </c>
      <c r="H450" s="302">
        <f>SUM(B450,D450,F450)</f>
        <v>8.1843956793660162</v>
      </c>
      <c r="I450" s="299" t="str">
        <f>CONCATENATE("(",ROUND((H450/$H452)*100,1),")")</f>
        <v>(46.6)</v>
      </c>
      <c r="K450" s="302">
        <f>B455-B450</f>
        <v>0.26071303220395903</v>
      </c>
      <c r="L450" s="302">
        <f>D455-D450</f>
        <v>0.28028664758755273</v>
      </c>
      <c r="M450" s="302">
        <f>F455-F450</f>
        <v>0.16082938220454412</v>
      </c>
      <c r="N450" s="302">
        <f>SUM(K450:M450)</f>
        <v>0.70182906199605588</v>
      </c>
    </row>
    <row r="451" spans="1:14" x14ac:dyDescent="0.2">
      <c r="A451" s="282" t="s">
        <v>365</v>
      </c>
      <c r="B451" s="302">
        <f>'Ind T6'!L188</f>
        <v>2.3831061069139081</v>
      </c>
      <c r="C451" s="299" t="str">
        <f>CONCATENATE("(",ROUND((B451/$H452)*100,1),")")</f>
        <v>(13.6)</v>
      </c>
      <c r="D451" s="302">
        <f>'Ind T6'!M188</f>
        <v>4.0127006954211586</v>
      </c>
      <c r="E451" s="299" t="str">
        <f>CONCATENATE("(",ROUND((D451/$H452)*100,1),")")</f>
        <v>(22.8)</v>
      </c>
      <c r="F451" s="302">
        <f>'Ind T6'!N188</f>
        <v>2.9907975182988968</v>
      </c>
      <c r="G451" s="299" t="str">
        <f>CONCATENATE("(",ROUND((F451/$H452)*100,1),")")</f>
        <v>(17)</v>
      </c>
      <c r="H451" s="302">
        <f t="shared" ref="H451" si="335">SUM(B451,D451,F451)</f>
        <v>9.386604320633964</v>
      </c>
      <c r="I451" s="299" t="str">
        <f>CONCATENATE("(",ROUND((H451/$H452)*100,1),")")</f>
        <v>(53.4)</v>
      </c>
      <c r="K451" s="302">
        <f t="shared" ref="K451:K452" si="336">B456-B451</f>
        <v>7.6534438481522749E-2</v>
      </c>
      <c r="L451" s="302">
        <f t="shared" ref="L451:L452" si="337">D456-D451</f>
        <v>0.30751911733426329</v>
      </c>
      <c r="M451" s="302">
        <f t="shared" ref="M451:M452" si="338">F456-F451</f>
        <v>1.5117382188167383E-2</v>
      </c>
      <c r="N451" s="302">
        <f t="shared" ref="N451:N452" si="339">SUM(K451:M451)</f>
        <v>0.39917093800395342</v>
      </c>
    </row>
    <row r="452" spans="1:14" x14ac:dyDescent="0.2">
      <c r="A452" s="282" t="s">
        <v>363</v>
      </c>
      <c r="B452" s="302">
        <f>SUM(B450:B451)</f>
        <v>5.6007062009993529</v>
      </c>
      <c r="C452" s="299" t="str">
        <f>CONCATENATE("(",ROUND((B452/$H452)*100,1),")")</f>
        <v>(31.9)</v>
      </c>
      <c r="D452" s="302">
        <f>SUM(D450:D451)</f>
        <v>6.5904488761439177</v>
      </c>
      <c r="E452" s="299" t="str">
        <f>CONCATENATE("(",ROUND((D452/$H452)*100,1),")")</f>
        <v>(37.5)</v>
      </c>
      <c r="F452" s="302">
        <f>SUM(F450:F451)</f>
        <v>5.3798449228567105</v>
      </c>
      <c r="G452" s="299" t="str">
        <f>CONCATENATE("(",ROUND((F452/$H452)*100,1),")")</f>
        <v>(30.6)</v>
      </c>
      <c r="H452" s="302">
        <f>SUM(H450:H451)</f>
        <v>17.57099999999998</v>
      </c>
      <c r="I452" s="299" t="str">
        <f>CONCATENATE("(",ROUND((H452/$H452)*100,1),")")</f>
        <v>(100)</v>
      </c>
      <c r="K452" s="302">
        <f t="shared" si="336"/>
        <v>0.33724747068548133</v>
      </c>
      <c r="L452" s="302">
        <f t="shared" si="337"/>
        <v>0.58780576492181602</v>
      </c>
      <c r="M452" s="302">
        <f t="shared" si="338"/>
        <v>0.17594676439271062</v>
      </c>
      <c r="N452" s="302">
        <f t="shared" si="339"/>
        <v>1.101000000000008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3.4783131262894034</v>
      </c>
      <c r="C455" s="299" t="str">
        <f>CONCATENATE("(",ROUND((B455/$H457)*100,1),")")</f>
        <v>(18.6)</v>
      </c>
      <c r="D455" s="302">
        <f>'Ind T6'!R189</f>
        <v>2.8580348283103119</v>
      </c>
      <c r="E455" s="299" t="str">
        <f>CONCATENATE("(",ROUND((D455/$H457)*100,1),")")</f>
        <v>(15.3)</v>
      </c>
      <c r="F455" s="302">
        <f>'Ind T6'!S189</f>
        <v>2.5498767867623573</v>
      </c>
      <c r="G455" s="299" t="str">
        <f>CONCATENATE("(",ROUND((F455/$H457)*100,1),")")</f>
        <v>(13.7)</v>
      </c>
      <c r="H455" s="302">
        <f>SUM(B455,D455,F455)</f>
        <v>8.8862247413620725</v>
      </c>
      <c r="I455" s="299" t="str">
        <f>CONCATENATE("(",ROUND((H455/$H457)*100,1),")")</f>
        <v>(47.6)</v>
      </c>
      <c r="K455" s="302">
        <f>B460-B455</f>
        <v>0.27160528423826458</v>
      </c>
      <c r="L455" s="302">
        <f>D460-D455</f>
        <v>0.33180462683528811</v>
      </c>
      <c r="M455" s="302">
        <f>F460-F455</f>
        <v>0.31685474601799068</v>
      </c>
      <c r="N455" s="302">
        <f>SUM(K455:M455)</f>
        <v>0.92026465709154337</v>
      </c>
    </row>
    <row r="456" spans="1:14" x14ac:dyDescent="0.2">
      <c r="A456" s="282" t="s">
        <v>365</v>
      </c>
      <c r="B456" s="302">
        <f>'Ind T6'!Q188</f>
        <v>2.4596405453954309</v>
      </c>
      <c r="C456" s="299" t="str">
        <f>CONCATENATE("(",ROUND((B456/$H457)*100,1),")")</f>
        <v>(13.2)</v>
      </c>
      <c r="D456" s="302">
        <f>'Ind T6'!R188</f>
        <v>4.3202198127554219</v>
      </c>
      <c r="E456" s="299" t="str">
        <f>CONCATENATE("(",ROUND((D456/$H457)*100,1),")")</f>
        <v>(23.1)</v>
      </c>
      <c r="F456" s="302">
        <f>'Ind T6'!S188</f>
        <v>3.0059149004870642</v>
      </c>
      <c r="G456" s="299" t="str">
        <f>CONCATENATE("(",ROUND((F456/$H457)*100,1),")")</f>
        <v>(16.1)</v>
      </c>
      <c r="H456" s="302">
        <f t="shared" ref="H456" si="340">SUM(B456,D456,F456)</f>
        <v>9.7857752586379156</v>
      </c>
      <c r="I456" s="299" t="str">
        <f>CONCATENATE("(",ROUND((H456/$H457)*100,1),")")</f>
        <v>(52.4)</v>
      </c>
      <c r="K456" s="302">
        <f t="shared" ref="K456:K457" si="341">B461-B456</f>
        <v>1.1088303131446597E-2</v>
      </c>
      <c r="L456" s="302">
        <f t="shared" ref="L456:L457" si="342">D461-D456</f>
        <v>0.270258435306304</v>
      </c>
      <c r="M456" s="302">
        <f t="shared" ref="M456:M457" si="343">F461-F456</f>
        <v>0.23638860447071774</v>
      </c>
      <c r="N456" s="302">
        <f t="shared" ref="N456:N457" si="344">SUM(K456:M456)</f>
        <v>0.51773534290846834</v>
      </c>
    </row>
    <row r="457" spans="1:14" x14ac:dyDescent="0.2">
      <c r="A457" s="282" t="s">
        <v>363</v>
      </c>
      <c r="B457" s="302">
        <f>SUM(B455:B456)</f>
        <v>5.9379536716848342</v>
      </c>
      <c r="C457" s="299" t="str">
        <f>CONCATENATE("(",ROUND((B457/$H457)*100,1),")")</f>
        <v>(31.8)</v>
      </c>
      <c r="D457" s="302">
        <f>SUM(D455:D456)</f>
        <v>7.1782546410657337</v>
      </c>
      <c r="E457" s="299" t="str">
        <f>CONCATENATE("(",ROUND((D457/$H457)*100,1),")")</f>
        <v>(38.4)</v>
      </c>
      <c r="F457" s="302">
        <f>SUM(F455:F456)</f>
        <v>5.5557916872494211</v>
      </c>
      <c r="G457" s="299" t="str">
        <f>CONCATENATE("(",ROUND((F457/$H457)*100,1),")")</f>
        <v>(29.8)</v>
      </c>
      <c r="H457" s="302">
        <f>SUM(H455:H456)</f>
        <v>18.67199999999999</v>
      </c>
      <c r="I457" s="299" t="str">
        <f>CONCATENATE("(",ROUND((H457/$H457)*100,1),")")</f>
        <v>(100)</v>
      </c>
      <c r="K457" s="302">
        <f t="shared" si="341"/>
        <v>0.28269358736971117</v>
      </c>
      <c r="L457" s="302">
        <f t="shared" si="342"/>
        <v>0.60206306214159167</v>
      </c>
      <c r="M457" s="302">
        <f t="shared" si="343"/>
        <v>0.55324335048870843</v>
      </c>
      <c r="N457" s="302">
        <f t="shared" si="344"/>
        <v>1.4380000000000113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3.7499184105276679</v>
      </c>
      <c r="C460" s="299" t="str">
        <f>CONCATENATE("(",ROUND((B460/$H462)*100,1),")")</f>
        <v>(18.6)</v>
      </c>
      <c r="D460" s="302">
        <f>'Ind T6'!W189</f>
        <v>3.1898394551456</v>
      </c>
      <c r="E460" s="299" t="str">
        <f>CONCATENATE("(",ROUND((D460/$H462)*100,1),")")</f>
        <v>(15.9)</v>
      </c>
      <c r="F460" s="302">
        <f>'Ind T6'!X189</f>
        <v>2.866731532780348</v>
      </c>
      <c r="G460" s="299" t="str">
        <f>CONCATENATE("(",ROUND((F460/$H462)*100,1),")")</f>
        <v>(14.3)</v>
      </c>
      <c r="H460" s="302">
        <f>SUM(B460,D460,F460)</f>
        <v>9.8064893984536159</v>
      </c>
      <c r="I460" s="299" t="str">
        <f>CONCATENATE("(",ROUND((H460/$H462)*100,1),")")</f>
        <v>(48.8)</v>
      </c>
      <c r="K460" s="302">
        <f>B460-B450</f>
        <v>0.5323183164422236</v>
      </c>
      <c r="L460" s="302">
        <f>D460-D450</f>
        <v>0.61209127442284084</v>
      </c>
      <c r="M460" s="302">
        <f>F460-F450</f>
        <v>0.47768412822253481</v>
      </c>
      <c r="N460" s="302">
        <f>SUM(K460:M460)</f>
        <v>1.6220937190875993</v>
      </c>
    </row>
    <row r="461" spans="1:14" x14ac:dyDescent="0.2">
      <c r="A461" s="282" t="s">
        <v>365</v>
      </c>
      <c r="B461" s="302">
        <f>'Ind T6'!V188</f>
        <v>2.4707288485268775</v>
      </c>
      <c r="C461" s="299" t="str">
        <f>CONCATENATE("(",ROUND((B461/$H462)*100,1),")")</f>
        <v>(12.3)</v>
      </c>
      <c r="D461" s="302">
        <f>'Ind T6'!W188</f>
        <v>4.5904782480617259</v>
      </c>
      <c r="E461" s="299" t="str">
        <f>CONCATENATE("(",ROUND((D461/$H462)*100,1),")")</f>
        <v>(22.8)</v>
      </c>
      <c r="F461" s="302">
        <f>'Ind T6'!X188</f>
        <v>3.242303504957782</v>
      </c>
      <c r="G461" s="299" t="str">
        <f>CONCATENATE("(",ROUND((F461/$H462)*100,1),")")</f>
        <v>(16.1)</v>
      </c>
      <c r="H461" s="302">
        <f t="shared" ref="H461" si="345">SUM(B461,D461,F461)</f>
        <v>10.303510601546385</v>
      </c>
      <c r="I461" s="299" t="str">
        <f>CONCATENATE("(",ROUND((H461/$H462)*100,1),")")</f>
        <v>(51.2)</v>
      </c>
      <c r="K461" s="302">
        <f t="shared" ref="K461:K462" si="346">B461-B451</f>
        <v>8.7622741612969346E-2</v>
      </c>
      <c r="L461" s="302">
        <f t="shared" ref="L461:L462" si="347">D461-D451</f>
        <v>0.57777755264056729</v>
      </c>
      <c r="M461" s="302">
        <f t="shared" ref="M461:M462" si="348">F461-F451</f>
        <v>0.25150598665888513</v>
      </c>
      <c r="N461" s="302">
        <f t="shared" ref="N461:N462" si="349">SUM(K461:M461)</f>
        <v>0.91690628091242177</v>
      </c>
    </row>
    <row r="462" spans="1:14" x14ac:dyDescent="0.2">
      <c r="A462" s="282" t="s">
        <v>363</v>
      </c>
      <c r="B462" s="302">
        <f>SUM(B460:B461)</f>
        <v>6.2206472590545454</v>
      </c>
      <c r="C462" s="299" t="str">
        <f>CONCATENATE("(",ROUND((B462/$H462)*100,1),")")</f>
        <v>(30.9)</v>
      </c>
      <c r="D462" s="302">
        <f>SUM(D460:D461)</f>
        <v>7.7803177032073254</v>
      </c>
      <c r="E462" s="299" t="str">
        <f>CONCATENATE("(",ROUND((D462/$H462)*100,1),")")</f>
        <v>(38.7)</v>
      </c>
      <c r="F462" s="302">
        <f>SUM(F460:F461)</f>
        <v>6.1090350377381295</v>
      </c>
      <c r="G462" s="299" t="str">
        <f>CONCATENATE("(",ROUND((F462/$H462)*100,1),")")</f>
        <v>(30.4)</v>
      </c>
      <c r="H462" s="302">
        <f>SUM(H460:H461)</f>
        <v>20.11</v>
      </c>
      <c r="I462" s="299" t="str">
        <f>CONCATENATE("(",ROUND((H462/$H462)*100,1),")")</f>
        <v>(100)</v>
      </c>
      <c r="K462" s="302">
        <f t="shared" si="346"/>
        <v>0.61994105805519251</v>
      </c>
      <c r="L462" s="302">
        <f t="shared" si="347"/>
        <v>1.1898688270634077</v>
      </c>
      <c r="M462" s="302">
        <f t="shared" si="348"/>
        <v>0.72919011488141905</v>
      </c>
      <c r="N462" s="302">
        <f t="shared" si="349"/>
        <v>2.5390000000000192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2.6691536518608472</v>
      </c>
      <c r="C471" s="299" t="str">
        <f>CONCATENATE("(",ROUND((B471/$H473)*100,1),")")</f>
        <v>(16.7)</v>
      </c>
      <c r="D471" s="302">
        <f>'Ind T6'!M198</f>
        <v>0.79056310084554182</v>
      </c>
      <c r="E471" s="299" t="str">
        <f>CONCATENATE("(",ROUND((D471/$H473)*100,1),")")</f>
        <v>(5)</v>
      </c>
      <c r="F471" s="302">
        <f>'Ind T6'!N198</f>
        <v>1.260731874484746</v>
      </c>
      <c r="G471" s="299" t="str">
        <f>CONCATENATE("(",ROUND((F471/$H473)*100,1),")")</f>
        <v>(7.9)</v>
      </c>
      <c r="H471" s="302">
        <f>SUM(B471,D471,F471)</f>
        <v>4.7204486271911348</v>
      </c>
      <c r="I471" s="299" t="str">
        <f>CONCATENATE("(",ROUND((H471/$H473)*100,1),")")</f>
        <v>(29.6)</v>
      </c>
      <c r="K471" s="302">
        <f>B476-B471</f>
        <v>-7.0242409988057197E-2</v>
      </c>
      <c r="L471" s="302">
        <f>D476-D471</f>
        <v>-4.789898458790931E-2</v>
      </c>
      <c r="M471" s="302">
        <f>F476-F471</f>
        <v>-3.4767980710023627E-2</v>
      </c>
      <c r="N471" s="302">
        <f>SUM(K471:M471)</f>
        <v>-0.15290937528599013</v>
      </c>
    </row>
    <row r="472" spans="1:14" x14ac:dyDescent="0.2">
      <c r="A472" s="282" t="s">
        <v>365</v>
      </c>
      <c r="B472" s="302">
        <f>'Ind T6'!L197</f>
        <v>3.1351533385885419</v>
      </c>
      <c r="C472" s="299" t="str">
        <f>CONCATENATE("(",ROUND((B472/$H473)*100,1),")")</f>
        <v>(19.6)</v>
      </c>
      <c r="D472" s="302">
        <f>'Ind T6'!M197</f>
        <v>4.0071178609583029</v>
      </c>
      <c r="E472" s="299" t="str">
        <f>CONCATENATE("(",ROUND((D472/$H473)*100,1),")")</f>
        <v>(25.1)</v>
      </c>
      <c r="F472" s="302">
        <f>'Ind T6'!N197</f>
        <v>4.1072801732620219</v>
      </c>
      <c r="G472" s="299" t="str">
        <f>CONCATENATE("(",ROUND((F472/$H473)*100,1),")")</f>
        <v>(25.7)</v>
      </c>
      <c r="H472" s="302">
        <f t="shared" ref="H472" si="350">SUM(B472,D472,F472)</f>
        <v>11.249551372808867</v>
      </c>
      <c r="I472" s="299" t="str">
        <f>CONCATENATE("(",ROUND((H472/$H473)*100,1),")")</f>
        <v>(70.4)</v>
      </c>
      <c r="K472" s="302">
        <f t="shared" ref="K472:K473" si="351">B477-B472</f>
        <v>-0.27191977767417663</v>
      </c>
      <c r="L472" s="302">
        <f t="shared" ref="L472:L473" si="352">D477-D472</f>
        <v>-0.28315828042551594</v>
      </c>
      <c r="M472" s="302">
        <f t="shared" ref="M472:M473" si="353">F477-F472</f>
        <v>-0.22301256661432278</v>
      </c>
      <c r="N472" s="302">
        <f t="shared" ref="N472:N473" si="354">SUM(K472:M472)</f>
        <v>-0.77809062471401536</v>
      </c>
    </row>
    <row r="473" spans="1:14" x14ac:dyDescent="0.2">
      <c r="A473" s="282" t="s">
        <v>363</v>
      </c>
      <c r="B473" s="302">
        <f>SUM(B471:B472)</f>
        <v>5.8043069904493887</v>
      </c>
      <c r="C473" s="299" t="str">
        <f>CONCATENATE("(",ROUND((B473/$H473)*100,1),")")</f>
        <v>(36.3)</v>
      </c>
      <c r="D473" s="302">
        <f>SUM(D471:D472)</f>
        <v>4.7976809618038452</v>
      </c>
      <c r="E473" s="299" t="str">
        <f>CONCATENATE("(",ROUND((D473/$H473)*100,1),")")</f>
        <v>(30)</v>
      </c>
      <c r="F473" s="302">
        <f>SUM(F471:F472)</f>
        <v>5.3680120477467677</v>
      </c>
      <c r="G473" s="299" t="str">
        <f>CONCATENATE("(",ROUND((F473/$H473)*100,1),")")</f>
        <v>(33.6)</v>
      </c>
      <c r="H473" s="302">
        <f>SUM(H471:H472)</f>
        <v>15.970000000000002</v>
      </c>
      <c r="I473" s="299" t="str">
        <f>CONCATENATE("(",ROUND((H473/$H473)*100,1),")")</f>
        <v>(100)</v>
      </c>
      <c r="K473" s="302">
        <f t="shared" si="351"/>
        <v>-0.34216218766223339</v>
      </c>
      <c r="L473" s="302">
        <f t="shared" si="352"/>
        <v>-0.33105726501342581</v>
      </c>
      <c r="M473" s="302">
        <f t="shared" si="353"/>
        <v>-0.25778054732434619</v>
      </c>
      <c r="N473" s="302">
        <f t="shared" si="354"/>
        <v>-0.93100000000000538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2.59891124187279</v>
      </c>
      <c r="C476" s="299" t="str">
        <f>CONCATENATE("(",ROUND((B476/$H478)*100,1),")")</f>
        <v>(17.3)</v>
      </c>
      <c r="D476" s="302">
        <f>'Ind T6'!R198</f>
        <v>0.74266411625763251</v>
      </c>
      <c r="E476" s="299" t="str">
        <f>CONCATENATE("(",ROUND((D476/$H478)*100,1),")")</f>
        <v>(4.9)</v>
      </c>
      <c r="F476" s="302">
        <f>'Ind T6'!S198</f>
        <v>1.2259638937747224</v>
      </c>
      <c r="G476" s="299" t="str">
        <f>CONCATENATE("(",ROUND((F476/$H478)*100,1),")")</f>
        <v>(8.2)</v>
      </c>
      <c r="H476" s="302">
        <f>SUM(B476,D476,F476)</f>
        <v>4.5675392519051448</v>
      </c>
      <c r="I476" s="299" t="str">
        <f>CONCATENATE("(",ROUND((H476/$H478)*100,1),")")</f>
        <v>(30.4)</v>
      </c>
      <c r="K476" s="302">
        <f>B481-B476</f>
        <v>0.10942513730371317</v>
      </c>
      <c r="L476" s="302">
        <f>D481-D476</f>
        <v>-1.6195950749429144E-3</v>
      </c>
      <c r="M476" s="302">
        <f>F481-F476</f>
        <v>4.6238095004664359E-2</v>
      </c>
      <c r="N476" s="302">
        <f>SUM(K476:M476)</f>
        <v>0.15404363723343462</v>
      </c>
    </row>
    <row r="477" spans="1:14" x14ac:dyDescent="0.2">
      <c r="A477" s="282" t="s">
        <v>365</v>
      </c>
      <c r="B477" s="302">
        <f>'Ind T6'!Q197</f>
        <v>2.8632335609143653</v>
      </c>
      <c r="C477" s="299" t="str">
        <f>CONCATENATE("(",ROUND((B477/$H478)*100,1),")")</f>
        <v>(19)</v>
      </c>
      <c r="D477" s="302">
        <f>'Ind T6'!R197</f>
        <v>3.723959580532787</v>
      </c>
      <c r="E477" s="299" t="str">
        <f>CONCATENATE("(",ROUND((D477/$H478)*100,1),")")</f>
        <v>(24.8)</v>
      </c>
      <c r="F477" s="302">
        <f>'Ind T6'!S197</f>
        <v>3.8842676066476991</v>
      </c>
      <c r="G477" s="299" t="str">
        <f>CONCATENATE("(",ROUND((F477/$H478)*100,1),")")</f>
        <v>(25.8)</v>
      </c>
      <c r="H477" s="302">
        <f t="shared" ref="H477" si="355">SUM(B477,D477,F477)</f>
        <v>10.471460748094851</v>
      </c>
      <c r="I477" s="299" t="str">
        <f>CONCATENATE("(",ROUND((H477/$H478)*100,1),")")</f>
        <v>(69.6)</v>
      </c>
      <c r="K477" s="302">
        <f t="shared" ref="K477:K478" si="356">B482-B477</f>
        <v>-0.14469648540048929</v>
      </c>
      <c r="L477" s="302">
        <f t="shared" ref="L477:L478" si="357">D482-D477</f>
        <v>-0.13887850844863081</v>
      </c>
      <c r="M477" s="302">
        <f t="shared" ref="M477:M478" si="358">F482-F477</f>
        <v>-8.146864338429971E-2</v>
      </c>
      <c r="N477" s="302">
        <f t="shared" ref="N477:N478" si="359">SUM(K477:M477)</f>
        <v>-0.36504363723341982</v>
      </c>
    </row>
    <row r="478" spans="1:14" x14ac:dyDescent="0.2">
      <c r="A478" s="282" t="s">
        <v>363</v>
      </c>
      <c r="B478" s="302">
        <f>SUM(B476:B477)</f>
        <v>5.4621448027871553</v>
      </c>
      <c r="C478" s="299" t="str">
        <f>CONCATENATE("(",ROUND((B478/$H478)*100,1),")")</f>
        <v>(36.3)</v>
      </c>
      <c r="D478" s="302">
        <f>SUM(D476:D477)</f>
        <v>4.4666236967904194</v>
      </c>
      <c r="E478" s="299" t="str">
        <f>CONCATENATE("(",ROUND((D478/$H478)*100,1),")")</f>
        <v>(29.7)</v>
      </c>
      <c r="F478" s="302">
        <f>SUM(F476:F477)</f>
        <v>5.1102315004224215</v>
      </c>
      <c r="G478" s="299" t="str">
        <f>CONCATENATE("(",ROUND((F478/$H478)*100,1),")")</f>
        <v>(34)</v>
      </c>
      <c r="H478" s="302">
        <f>SUM(H476:H477)</f>
        <v>15.038999999999994</v>
      </c>
      <c r="I478" s="299" t="str">
        <f>CONCATENATE("(",ROUND((H478/$H478)*100,1),")")</f>
        <v>(100)</v>
      </c>
      <c r="K478" s="302">
        <f t="shared" si="356"/>
        <v>-3.5271348096776123E-2</v>
      </c>
      <c r="L478" s="302">
        <f t="shared" si="357"/>
        <v>-0.14049810352357373</v>
      </c>
      <c r="M478" s="302">
        <f t="shared" si="358"/>
        <v>-3.5230548379635351E-2</v>
      </c>
      <c r="N478" s="302">
        <f t="shared" si="359"/>
        <v>-0.2109999999999852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2.7083363791765032</v>
      </c>
      <c r="C481" s="299" t="str">
        <f>CONCATENATE("(",ROUND((B481/$H483)*100,1),")")</f>
        <v>(18.3)</v>
      </c>
      <c r="D481" s="302">
        <f>'Ind T6'!W198</f>
        <v>0.7410445211826896</v>
      </c>
      <c r="E481" s="299" t="str">
        <f>CONCATENATE("(",ROUND((D481/$H483)*100,1),")")</f>
        <v>(5)</v>
      </c>
      <c r="F481" s="302">
        <f>'Ind T6'!X198</f>
        <v>1.2722019887793867</v>
      </c>
      <c r="G481" s="299" t="str">
        <f>CONCATENATE("(",ROUND((F481/$H483)*100,1),")")</f>
        <v>(8.6)</v>
      </c>
      <c r="H481" s="302">
        <f>SUM(B481,D481,F481)</f>
        <v>4.7215828891385794</v>
      </c>
      <c r="I481" s="299" t="str">
        <f>CONCATENATE("(",ROUND((H481/$H483)*100,1),")")</f>
        <v>(31.8)</v>
      </c>
      <c r="K481" s="302">
        <f>B481-B471</f>
        <v>3.9182727315655974E-2</v>
      </c>
      <c r="L481" s="302">
        <f>D481-D471</f>
        <v>-4.9518579662852225E-2</v>
      </c>
      <c r="M481" s="302">
        <f>F481-F471</f>
        <v>1.1470114294640732E-2</v>
      </c>
      <c r="N481" s="302">
        <f>SUM(K481:M481)</f>
        <v>1.1342619474444815E-3</v>
      </c>
    </row>
    <row r="482" spans="1:14" x14ac:dyDescent="0.2">
      <c r="A482" s="282" t="s">
        <v>365</v>
      </c>
      <c r="B482" s="302">
        <f>'Ind T6'!V197</f>
        <v>2.718537075513876</v>
      </c>
      <c r="C482" s="299" t="str">
        <f>CONCATENATE("(",ROUND((B482/$H483)*100,1),")")</f>
        <v>(18.3)</v>
      </c>
      <c r="D482" s="302">
        <f>'Ind T6'!W197</f>
        <v>3.5850810720841562</v>
      </c>
      <c r="E482" s="299" t="str">
        <f>CONCATENATE("(",ROUND((D482/$H483)*100,1),")")</f>
        <v>(24.2)</v>
      </c>
      <c r="F482" s="302">
        <f>'Ind T6'!X197</f>
        <v>3.8027989632633994</v>
      </c>
      <c r="G482" s="299" t="str">
        <f>CONCATENATE("(",ROUND((F482/$H483)*100,1),")")</f>
        <v>(25.6)</v>
      </c>
      <c r="H482" s="302">
        <f t="shared" ref="H482" si="360">SUM(B482,D482,F482)</f>
        <v>10.106417110861431</v>
      </c>
      <c r="I482" s="299" t="str">
        <f>CONCATENATE("(",ROUND((H482/$H483)*100,1),")")</f>
        <v>(68.2)</v>
      </c>
      <c r="K482" s="302">
        <f t="shared" ref="K482:K483" si="361">B482-B472</f>
        <v>-0.41661626307466593</v>
      </c>
      <c r="L482" s="302">
        <f t="shared" ref="L482:L483" si="362">D482-D472</f>
        <v>-0.42203678887414675</v>
      </c>
      <c r="M482" s="302">
        <f t="shared" ref="M482:M483" si="363">F482-F472</f>
        <v>-0.30448120999862249</v>
      </c>
      <c r="N482" s="302">
        <f t="shared" ref="N482:N483" si="364">SUM(K482:M482)</f>
        <v>-1.1431342619474352</v>
      </c>
    </row>
    <row r="483" spans="1:14" x14ac:dyDescent="0.2">
      <c r="A483" s="282" t="s">
        <v>363</v>
      </c>
      <c r="B483" s="302">
        <f>SUM(B481:B482)</f>
        <v>5.4268734546903792</v>
      </c>
      <c r="C483" s="299" t="str">
        <f>CONCATENATE("(",ROUND((B483/$H483)*100,1),")")</f>
        <v>(36.6)</v>
      </c>
      <c r="D483" s="302">
        <f>SUM(D481:D482)</f>
        <v>4.3261255932668456</v>
      </c>
      <c r="E483" s="299" t="str">
        <f>CONCATENATE("(",ROUND((D483/$H483)*100,1),")")</f>
        <v>(29.2)</v>
      </c>
      <c r="F483" s="302">
        <f>SUM(F481:F482)</f>
        <v>5.0750009520427861</v>
      </c>
      <c r="G483" s="299" t="str">
        <f>CONCATENATE("(",ROUND((F483/$H483)*100,1),")")</f>
        <v>(34.2)</v>
      </c>
      <c r="H483" s="302">
        <f>SUM(H481:H482)</f>
        <v>14.82800000000001</v>
      </c>
      <c r="I483" s="299" t="str">
        <f>CONCATENATE("(",ROUND((H483/$H483)*100,1),")")</f>
        <v>(100)</v>
      </c>
      <c r="K483" s="302">
        <f t="shared" si="361"/>
        <v>-0.37743353575900951</v>
      </c>
      <c r="L483" s="302">
        <f t="shared" si="362"/>
        <v>-0.47155536853699953</v>
      </c>
      <c r="M483" s="302">
        <f t="shared" si="363"/>
        <v>-0.29301109570398154</v>
      </c>
      <c r="N483" s="302">
        <f t="shared" si="364"/>
        <v>-1.1419999999999906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Solent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0.8455807880430497</v>
      </c>
      <c r="C8" s="300">
        <v>0.35404561794231032</v>
      </c>
      <c r="D8" s="300">
        <v>0.46798557481700137</v>
      </c>
      <c r="E8" s="300">
        <f>SUM(B8:D8)</f>
        <v>1.6676119808023615</v>
      </c>
      <c r="F8" s="300"/>
      <c r="G8" s="300">
        <v>0.19445166646478551</v>
      </c>
      <c r="H8" s="300">
        <v>0.5057889809193955</v>
      </c>
      <c r="I8" s="300">
        <v>0.27914009923676697</v>
      </c>
      <c r="J8" s="300">
        <f>SUM(G8:I8)</f>
        <v>0.97938074662094798</v>
      </c>
      <c r="K8" s="300"/>
      <c r="L8" s="300">
        <v>0.88666439828142019</v>
      </c>
      <c r="M8" s="300">
        <v>0.40790759313001174</v>
      </c>
      <c r="N8" s="300">
        <v>0.27710136102614247</v>
      </c>
      <c r="O8" s="300">
        <f>SUM(L8:N8)</f>
        <v>1.5716733524375743</v>
      </c>
      <c r="P8" s="300"/>
      <c r="Q8" s="300">
        <v>0.90861280120324339</v>
      </c>
      <c r="R8" s="300">
        <v>0.40524749784737985</v>
      </c>
      <c r="S8" s="300">
        <v>0.28816490794654637</v>
      </c>
      <c r="T8" s="300">
        <f>SUM(Q8:S8)</f>
        <v>1.6020252069971694</v>
      </c>
      <c r="U8" s="300"/>
      <c r="V8" s="300">
        <v>0.90881384055228487</v>
      </c>
      <c r="W8" s="300">
        <v>0.37697100125560645</v>
      </c>
      <c r="X8" s="300">
        <v>0.29709497932201662</v>
      </c>
      <c r="Y8" s="300">
        <f>SUM(V8:X8)</f>
        <v>1.582879821129908</v>
      </c>
    </row>
    <row r="9" spans="1:25" x14ac:dyDescent="0.2">
      <c r="A9" s="260" t="s">
        <v>364</v>
      </c>
      <c r="B9" s="300">
        <v>1.8755498967928375</v>
      </c>
      <c r="C9" s="300">
        <v>0.17166151812371389</v>
      </c>
      <c r="D9" s="300">
        <v>0.60617660428108144</v>
      </c>
      <c r="E9" s="300">
        <f t="shared" ref="E9:E10" si="0">SUM(B9:D9)</f>
        <v>2.6533880191976325</v>
      </c>
      <c r="F9" s="300"/>
      <c r="G9" s="300">
        <v>1.9886170927751938</v>
      </c>
      <c r="H9" s="300">
        <v>0.22781968951118459</v>
      </c>
      <c r="I9" s="300">
        <v>1.6811824710926777</v>
      </c>
      <c r="J9" s="300">
        <f t="shared" ref="J9:J10" si="1">SUM(G9:I9)</f>
        <v>3.8976192533790561</v>
      </c>
      <c r="K9" s="300"/>
      <c r="L9" s="300">
        <v>1.787418696281259</v>
      </c>
      <c r="M9" s="300">
        <v>5.19627507166299E-3</v>
      </c>
      <c r="N9" s="300">
        <v>0.54171167620950489</v>
      </c>
      <c r="O9" s="300">
        <f t="shared" ref="O9:O10" si="2">SUM(L9:N9)</f>
        <v>2.3343266475624267</v>
      </c>
      <c r="P9" s="300"/>
      <c r="Q9" s="300">
        <v>1.8931845545500641</v>
      </c>
      <c r="R9" s="300">
        <v>5.2901766958454895E-3</v>
      </c>
      <c r="S9" s="300">
        <v>0.53850006175691856</v>
      </c>
      <c r="T9" s="300">
        <f t="shared" ref="T9:T10" si="3">SUM(Q9:S9)</f>
        <v>2.436974793002828</v>
      </c>
      <c r="U9" s="300"/>
      <c r="V9" s="300">
        <v>2.0547658459150515</v>
      </c>
      <c r="W9" s="300">
        <v>5.3781860151370202E-3</v>
      </c>
      <c r="X9" s="300">
        <v>0.49897614693990144</v>
      </c>
      <c r="Y9" s="300">
        <f t="shared" ref="Y9:Y10" si="4">SUM(V9:X9)</f>
        <v>2.5591201788700899</v>
      </c>
    </row>
    <row r="10" spans="1:25" x14ac:dyDescent="0.2">
      <c r="A10" s="264" t="s">
        <v>363</v>
      </c>
      <c r="B10" s="301">
        <f>SUM(B8:B9)</f>
        <v>2.7211306848358872</v>
      </c>
      <c r="C10" s="301">
        <f t="shared" ref="C10:D10" si="5">SUM(C8:C9)</f>
        <v>0.52570713606602415</v>
      </c>
      <c r="D10" s="301">
        <f t="shared" si="5"/>
        <v>1.0741621790980829</v>
      </c>
      <c r="E10" s="301">
        <f t="shared" si="0"/>
        <v>4.3209999999999944</v>
      </c>
      <c r="F10" s="301"/>
      <c r="G10" s="301">
        <f>SUM(G8:G9)</f>
        <v>2.1830687592399793</v>
      </c>
      <c r="H10" s="301">
        <f t="shared" ref="H10" si="6">SUM(H8:H9)</f>
        <v>0.73360867043058009</v>
      </c>
      <c r="I10" s="301">
        <f t="shared" ref="I10" si="7">SUM(I8:I9)</f>
        <v>1.9603225703294447</v>
      </c>
      <c r="J10" s="301">
        <f t="shared" si="1"/>
        <v>4.8770000000000042</v>
      </c>
      <c r="K10" s="301"/>
      <c r="L10" s="301">
        <f>SUM(L8:L9)</f>
        <v>2.674083094562679</v>
      </c>
      <c r="M10" s="301">
        <f t="shared" ref="M10" si="8">SUM(M8:M9)</f>
        <v>0.41310386820167472</v>
      </c>
      <c r="N10" s="301">
        <f t="shared" ref="N10" si="9">SUM(N8:N9)</f>
        <v>0.81881303723564736</v>
      </c>
      <c r="O10" s="301">
        <f t="shared" si="2"/>
        <v>3.906000000000001</v>
      </c>
      <c r="P10" s="301"/>
      <c r="Q10" s="301">
        <f>SUM(Q8:Q9)</f>
        <v>2.8017973557533074</v>
      </c>
      <c r="R10" s="301">
        <f t="shared" ref="R10" si="10">SUM(R8:R9)</f>
        <v>0.41053767454322532</v>
      </c>
      <c r="S10" s="301">
        <f t="shared" ref="S10" si="11">SUM(S8:S9)</f>
        <v>0.82666496970346492</v>
      </c>
      <c r="T10" s="301">
        <f t="shared" si="3"/>
        <v>4.0389999999999979</v>
      </c>
      <c r="U10" s="301"/>
      <c r="V10" s="301">
        <f>SUM(V8:V9)</f>
        <v>2.9635796864673365</v>
      </c>
      <c r="W10" s="301">
        <f t="shared" ref="W10" si="12">SUM(W8:W9)</f>
        <v>0.38234918727074346</v>
      </c>
      <c r="X10" s="301">
        <f t="shared" ref="X10" si="13">SUM(X8:X9)</f>
        <v>0.79607112626191801</v>
      </c>
      <c r="Y10" s="301">
        <f t="shared" si="4"/>
        <v>4.1419999999999977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3.9009035266423207E-2</v>
      </c>
      <c r="C17" s="300">
        <v>1.1424074613878808E-2</v>
      </c>
      <c r="D17" s="300">
        <v>1.3931798309648098E-4</v>
      </c>
      <c r="E17" s="300">
        <f>SUM(B17:D17)</f>
        <v>5.0572427863398495E-2</v>
      </c>
      <c r="F17" s="300"/>
      <c r="G17" s="300">
        <v>4.4565718677231671E-2</v>
      </c>
      <c r="H17" s="300">
        <v>1.2855495772556659E-2</v>
      </c>
      <c r="I17" s="300">
        <v>0.2106587240595223</v>
      </c>
      <c r="J17" s="300">
        <f>SUM(G17:I17)</f>
        <v>0.26807993850931061</v>
      </c>
      <c r="K17" s="300"/>
      <c r="L17" s="300">
        <v>5.2770297029318812E-2</v>
      </c>
      <c r="M17" s="300">
        <v>1.2724752475345659E-2</v>
      </c>
      <c r="N17" s="300">
        <v>0</v>
      </c>
      <c r="O17" s="300">
        <f>SUM(L17:N17)</f>
        <v>6.5495049504664477E-2</v>
      </c>
      <c r="P17" s="300"/>
      <c r="Q17" s="300">
        <v>4.694098118827033E-2</v>
      </c>
      <c r="R17" s="300">
        <v>1.159498340122553E-2</v>
      </c>
      <c r="S17" s="300">
        <v>0</v>
      </c>
      <c r="T17" s="300">
        <f>SUM(Q17:S17)</f>
        <v>5.8535964589495858E-2</v>
      </c>
      <c r="U17" s="300"/>
      <c r="V17" s="300">
        <v>4.1487623763059429E-2</v>
      </c>
      <c r="W17" s="300">
        <v>1.1025990099185028E-2</v>
      </c>
      <c r="X17" s="300">
        <v>0</v>
      </c>
      <c r="Y17" s="300">
        <f>SUM(V17:X17)</f>
        <v>5.2513613862244457E-2</v>
      </c>
    </row>
    <row r="18" spans="1:25" x14ac:dyDescent="0.2">
      <c r="A18" s="260" t="s">
        <v>364</v>
      </c>
      <c r="B18" s="300">
        <v>0.29256776450003663</v>
      </c>
      <c r="C18" s="300">
        <v>3.8591081317575861E-2</v>
      </c>
      <c r="D18" s="300">
        <v>9.6268726318988196E-2</v>
      </c>
      <c r="E18" s="300">
        <f t="shared" ref="E18:E19" si="14">SUM(B18:D18)</f>
        <v>0.42742757213660071</v>
      </c>
      <c r="F18" s="300"/>
      <c r="G18" s="300">
        <v>0.28882013835425097</v>
      </c>
      <c r="H18" s="300">
        <v>2.9139123750934817E-3</v>
      </c>
      <c r="I18" s="300">
        <v>0.10918601076134389</v>
      </c>
      <c r="J18" s="300">
        <f t="shared" ref="J18:J19" si="15">SUM(G18:I18)</f>
        <v>0.40092006149068832</v>
      </c>
      <c r="K18" s="300"/>
      <c r="L18" s="300">
        <v>0.30707821782210815</v>
      </c>
      <c r="M18" s="300">
        <v>2.2455445544654427E-3</v>
      </c>
      <c r="N18" s="300">
        <v>0.19218118811876148</v>
      </c>
      <c r="O18" s="300">
        <f t="shared" ref="O18:O19" si="16">SUM(L18:N18)</f>
        <v>0.50150495049533506</v>
      </c>
      <c r="P18" s="300"/>
      <c r="Q18" s="300">
        <v>0.27453928439761038</v>
      </c>
      <c r="R18" s="300">
        <v>2.0571744743654845E-3</v>
      </c>
      <c r="S18" s="300">
        <v>0.17186757653852777</v>
      </c>
      <c r="T18" s="300">
        <f t="shared" ref="T18:T19" si="17">SUM(Q18:S18)</f>
        <v>0.44846403541050361</v>
      </c>
      <c r="U18" s="300"/>
      <c r="V18" s="300">
        <v>0.25079455445568244</v>
      </c>
      <c r="W18" s="300">
        <v>2.055693069306962E-3</v>
      </c>
      <c r="X18" s="300">
        <v>0.14763613861276692</v>
      </c>
      <c r="Y18" s="300">
        <f t="shared" ref="Y18:Y19" si="18">SUM(V18:X18)</f>
        <v>0.40048638613775633</v>
      </c>
    </row>
    <row r="19" spans="1:25" x14ac:dyDescent="0.2">
      <c r="A19" s="264" t="s">
        <v>363</v>
      </c>
      <c r="B19" s="301">
        <f>SUM(B17:B18)</f>
        <v>0.33157679976645982</v>
      </c>
      <c r="C19" s="301">
        <f t="shared" ref="C19" si="19">SUM(C17:C18)</f>
        <v>5.0015155931454669E-2</v>
      </c>
      <c r="D19" s="301">
        <f t="shared" ref="D19" si="20">SUM(D17:D18)</f>
        <v>9.6408044302084675E-2</v>
      </c>
      <c r="E19" s="301">
        <f t="shared" si="14"/>
        <v>0.47799999999999915</v>
      </c>
      <c r="F19" s="301"/>
      <c r="G19" s="301">
        <f>SUM(G17:G18)</f>
        <v>0.33338585703148266</v>
      </c>
      <c r="H19" s="301">
        <f t="shared" ref="H19" si="21">SUM(H17:H18)</f>
        <v>1.5769408147650141E-2</v>
      </c>
      <c r="I19" s="301">
        <f t="shared" ref="I19" si="22">SUM(I17:I18)</f>
        <v>0.31984473482086617</v>
      </c>
      <c r="J19" s="301">
        <f t="shared" si="15"/>
        <v>0.66899999999999893</v>
      </c>
      <c r="K19" s="301"/>
      <c r="L19" s="301">
        <f>SUM(L17:L18)</f>
        <v>0.35984851485142694</v>
      </c>
      <c r="M19" s="301">
        <f t="shared" ref="M19" si="23">SUM(M17:M18)</f>
        <v>1.4970297029811102E-2</v>
      </c>
      <c r="N19" s="301">
        <f t="shared" ref="N19" si="24">SUM(N17:N18)</f>
        <v>0.19218118811876148</v>
      </c>
      <c r="O19" s="301">
        <f t="shared" si="16"/>
        <v>0.5669999999999995</v>
      </c>
      <c r="P19" s="301"/>
      <c r="Q19" s="301">
        <f>SUM(Q17:Q18)</f>
        <v>0.32148026558588072</v>
      </c>
      <c r="R19" s="301">
        <f t="shared" ref="R19" si="25">SUM(R17:R18)</f>
        <v>1.3652157875591014E-2</v>
      </c>
      <c r="S19" s="301">
        <f t="shared" ref="S19" si="26">SUM(S17:S18)</f>
        <v>0.17186757653852777</v>
      </c>
      <c r="T19" s="301">
        <f t="shared" si="17"/>
        <v>0.50699999999999956</v>
      </c>
      <c r="U19" s="301"/>
      <c r="V19" s="301">
        <f>SUM(V17:V18)</f>
        <v>0.29228217821874186</v>
      </c>
      <c r="W19" s="301">
        <f t="shared" ref="W19" si="27">SUM(W17:W18)</f>
        <v>1.308168316849199E-2</v>
      </c>
      <c r="X19" s="301">
        <f t="shared" ref="X19" si="28">SUM(X17:X18)</f>
        <v>0.14763613861276692</v>
      </c>
      <c r="Y19" s="301">
        <f t="shared" si="18"/>
        <v>0.45300000000000079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0.42332884576836688</v>
      </c>
      <c r="C26" s="300">
        <v>0.14160443476810869</v>
      </c>
      <c r="D26" s="300">
        <v>8.1645218769670472E-2</v>
      </c>
      <c r="E26" s="300">
        <f>SUM(B26:D26)</f>
        <v>0.64657849930614597</v>
      </c>
      <c r="F26" s="300"/>
      <c r="G26" s="300">
        <v>0.50094750139742417</v>
      </c>
      <c r="H26" s="300">
        <v>0.18458731050512167</v>
      </c>
      <c r="I26" s="300">
        <v>7.6034063261329776E-2</v>
      </c>
      <c r="J26" s="300">
        <f>SUM(G26:I26)</f>
        <v>0.76156887516387561</v>
      </c>
      <c r="K26" s="300"/>
      <c r="L26" s="300">
        <v>0.451977575943451</v>
      </c>
      <c r="M26" s="300">
        <v>0.24708575008449504</v>
      </c>
      <c r="N26" s="300">
        <v>5.8674099591861921E-2</v>
      </c>
      <c r="O26" s="300">
        <f>SUM(L26:N26)</f>
        <v>0.75773742561980795</v>
      </c>
      <c r="P26" s="300"/>
      <c r="Q26" s="300">
        <v>0.5243169904870939</v>
      </c>
      <c r="R26" s="300">
        <v>0.27573642528549525</v>
      </c>
      <c r="S26" s="300">
        <v>6.7442026094603383E-2</v>
      </c>
      <c r="T26" s="300">
        <f>SUM(Q26:S26)</f>
        <v>0.86749544186719252</v>
      </c>
      <c r="U26" s="300"/>
      <c r="V26" s="300">
        <v>0.63169564212964768</v>
      </c>
      <c r="W26" s="300">
        <v>0.30870000771075284</v>
      </c>
      <c r="X26" s="300">
        <v>7.9175778740739708E-2</v>
      </c>
      <c r="Y26" s="300">
        <f>SUM(V26:X26)</f>
        <v>1.0195714285811401</v>
      </c>
    </row>
    <row r="27" spans="1:25" x14ac:dyDescent="0.2">
      <c r="A27" s="260" t="s">
        <v>364</v>
      </c>
      <c r="B27" s="300">
        <v>0.87905761235522994</v>
      </c>
      <c r="C27" s="300">
        <v>5.5699465452379117E-2</v>
      </c>
      <c r="D27" s="300">
        <v>4.866442288624398E-2</v>
      </c>
      <c r="E27" s="300">
        <f t="shared" ref="E27:E28" si="29">SUM(B27:D27)</f>
        <v>0.98342150069385303</v>
      </c>
      <c r="F27" s="300"/>
      <c r="G27" s="300">
        <v>1.0089720194649134</v>
      </c>
      <c r="H27" s="300">
        <v>8.5392101815227509E-2</v>
      </c>
      <c r="I27" s="300">
        <v>1.90670035559805E-2</v>
      </c>
      <c r="J27" s="300">
        <f t="shared" ref="J27:J28" si="30">SUM(G27:I27)</f>
        <v>1.1134311248361215</v>
      </c>
      <c r="K27" s="300"/>
      <c r="L27" s="300">
        <v>0.99295978703377563</v>
      </c>
      <c r="M27" s="300">
        <v>7.7141246475926226E-2</v>
      </c>
      <c r="N27" s="300">
        <v>3.8161540870492006E-2</v>
      </c>
      <c r="O27" s="300">
        <f t="shared" ref="O27:O28" si="31">SUM(L27:N27)</f>
        <v>1.1082625743801939</v>
      </c>
      <c r="P27" s="300"/>
      <c r="Q27" s="300">
        <v>1.0982307275833441</v>
      </c>
      <c r="R27" s="300">
        <v>8.6242236908779663E-2</v>
      </c>
      <c r="S27" s="300">
        <v>4.3031593640686649E-2</v>
      </c>
      <c r="T27" s="300">
        <f t="shared" ref="T27:T28" si="32">SUM(Q27:S27)</f>
        <v>1.2275045581328103</v>
      </c>
      <c r="U27" s="300"/>
      <c r="V27" s="300">
        <v>1.2118292801859381</v>
      </c>
      <c r="W27" s="300">
        <v>9.732022803569966E-2</v>
      </c>
      <c r="X27" s="300">
        <v>5.0279063197217859E-2</v>
      </c>
      <c r="Y27" s="300">
        <f t="shared" ref="Y27:Y28" si="33">SUM(V27:X27)</f>
        <v>1.3594285714188556</v>
      </c>
    </row>
    <row r="28" spans="1:25" x14ac:dyDescent="0.2">
      <c r="A28" s="264" t="s">
        <v>363</v>
      </c>
      <c r="B28" s="301">
        <f>SUM(B26:B27)</f>
        <v>1.3023864581235969</v>
      </c>
      <c r="C28" s="301">
        <f t="shared" ref="C28" si="34">SUM(C26:C27)</f>
        <v>0.1973039002204878</v>
      </c>
      <c r="D28" s="301">
        <f t="shared" ref="D28" si="35">SUM(D26:D27)</f>
        <v>0.13030964165591447</v>
      </c>
      <c r="E28" s="301">
        <f t="shared" si="29"/>
        <v>1.629999999999999</v>
      </c>
      <c r="F28" s="301"/>
      <c r="G28" s="301">
        <f>SUM(G26:G27)</f>
        <v>1.5099195208623377</v>
      </c>
      <c r="H28" s="301">
        <f t="shared" ref="H28" si="36">SUM(H26:H27)</f>
        <v>0.26997941232034917</v>
      </c>
      <c r="I28" s="301">
        <f t="shared" ref="I28" si="37">SUM(I26:I27)</f>
        <v>9.5101066817310273E-2</v>
      </c>
      <c r="J28" s="301">
        <f t="shared" si="30"/>
        <v>1.8749999999999971</v>
      </c>
      <c r="K28" s="301"/>
      <c r="L28" s="301">
        <f>SUM(L26:L27)</f>
        <v>1.4449373629772266</v>
      </c>
      <c r="M28" s="301">
        <f t="shared" ref="M28" si="38">SUM(M26:M27)</f>
        <v>0.32422699656042125</v>
      </c>
      <c r="N28" s="301">
        <f t="shared" ref="N28" si="39">SUM(N26:N27)</f>
        <v>9.6835640462353934E-2</v>
      </c>
      <c r="O28" s="301">
        <f t="shared" si="31"/>
        <v>1.8660000000000019</v>
      </c>
      <c r="P28" s="301"/>
      <c r="Q28" s="301">
        <f>SUM(Q26:Q27)</f>
        <v>1.622547718070438</v>
      </c>
      <c r="R28" s="301">
        <f t="shared" ref="R28" si="40">SUM(R26:R27)</f>
        <v>0.36197866219427488</v>
      </c>
      <c r="S28" s="301">
        <f t="shared" ref="S28" si="41">SUM(S26:S27)</f>
        <v>0.11047361973529003</v>
      </c>
      <c r="T28" s="301">
        <f t="shared" si="32"/>
        <v>2.0950000000000029</v>
      </c>
      <c r="U28" s="301"/>
      <c r="V28" s="301">
        <f>SUM(V26:V27)</f>
        <v>1.8435249223155856</v>
      </c>
      <c r="W28" s="301">
        <f t="shared" ref="W28" si="42">SUM(W26:W27)</f>
        <v>0.40602023574645252</v>
      </c>
      <c r="X28" s="301">
        <f t="shared" ref="X28" si="43">SUM(X26:X27)</f>
        <v>0.12945484193795756</v>
      </c>
      <c r="Y28" s="301">
        <f t="shared" si="33"/>
        <v>2.3789999999999956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1.793216989114653</v>
      </c>
      <c r="C35" s="300">
        <v>0.47168989937222233</v>
      </c>
      <c r="D35" s="300">
        <v>0.19763253481721915</v>
      </c>
      <c r="E35" s="300">
        <f>SUM(B35:D35)</f>
        <v>2.4625394233040945</v>
      </c>
      <c r="F35" s="300"/>
      <c r="G35" s="300">
        <v>1.9096850496965054</v>
      </c>
      <c r="H35" s="300">
        <v>0.49239663105635062</v>
      </c>
      <c r="I35" s="300">
        <v>0.29706573608759884</v>
      </c>
      <c r="J35" s="300">
        <f>SUM(G35:I35)</f>
        <v>2.699147416840455</v>
      </c>
      <c r="K35" s="300"/>
      <c r="L35" s="300">
        <v>1.9094250249866755</v>
      </c>
      <c r="M35" s="300">
        <v>0.63555462087069436</v>
      </c>
      <c r="N35" s="300">
        <v>0.2718932878383517</v>
      </c>
      <c r="O35" s="300">
        <f>SUM(L35:N35)</f>
        <v>2.8168729336957217</v>
      </c>
      <c r="P35" s="300"/>
      <c r="Q35" s="300">
        <v>1.7588645640184748</v>
      </c>
      <c r="R35" s="300">
        <v>0.61527322203003543</v>
      </c>
      <c r="S35" s="300">
        <v>0.26629999999865023</v>
      </c>
      <c r="T35" s="300">
        <f>SUM(Q35:S35)</f>
        <v>2.6404377860471602</v>
      </c>
      <c r="U35" s="300"/>
      <c r="V35" s="300">
        <v>1.3187550101792476</v>
      </c>
      <c r="W35" s="300">
        <v>0.48677971234500866</v>
      </c>
      <c r="X35" s="300">
        <v>0.22822012828943825</v>
      </c>
      <c r="Y35" s="300">
        <f>SUM(V35:X35)</f>
        <v>2.0337548508136942</v>
      </c>
    </row>
    <row r="36" spans="1:25" x14ac:dyDescent="0.2">
      <c r="A36" s="260" t="s">
        <v>364</v>
      </c>
      <c r="B36" s="300">
        <v>7.0127562091242908</v>
      </c>
      <c r="C36" s="300">
        <v>0.23774692508411618</v>
      </c>
      <c r="D36" s="300">
        <v>0.49295744248749129</v>
      </c>
      <c r="E36" s="300">
        <f t="shared" ref="E36:E37" si="44">SUM(B36:D36)</f>
        <v>7.7434605766958988</v>
      </c>
      <c r="F36" s="300"/>
      <c r="G36" s="300">
        <v>7.8431865356051631</v>
      </c>
      <c r="H36" s="300">
        <v>0.23895479483362864</v>
      </c>
      <c r="I36" s="300">
        <v>0.61171125272075044</v>
      </c>
      <c r="J36" s="300">
        <f t="shared" ref="J36:J37" si="45">SUM(G36:I36)</f>
        <v>8.6938525831595417</v>
      </c>
      <c r="K36" s="300"/>
      <c r="L36" s="300">
        <v>7.5866998058746073</v>
      </c>
      <c r="M36" s="300">
        <v>0.24736766868613749</v>
      </c>
      <c r="N36" s="300">
        <v>0.39305959174354343</v>
      </c>
      <c r="O36" s="300">
        <f t="shared" ref="O36:O37" si="46">SUM(L36:N36)</f>
        <v>8.2271270663042877</v>
      </c>
      <c r="P36" s="300"/>
      <c r="Q36" s="300">
        <v>7.3668098948440619</v>
      </c>
      <c r="R36" s="300">
        <v>0.24472591218167358</v>
      </c>
      <c r="S36" s="300">
        <v>0.40002640692712133</v>
      </c>
      <c r="T36" s="300">
        <f t="shared" ref="T36:T37" si="47">SUM(Q36:S36)</f>
        <v>8.0115622139528568</v>
      </c>
      <c r="U36" s="300"/>
      <c r="V36" s="300">
        <v>5.8786066576166682</v>
      </c>
      <c r="W36" s="300">
        <v>0.20479132634517686</v>
      </c>
      <c r="X36" s="300">
        <v>0.34384716522445147</v>
      </c>
      <c r="Y36" s="300">
        <f t="shared" ref="Y36:Y37" si="48">SUM(V36:X36)</f>
        <v>6.4272451491862963</v>
      </c>
    </row>
    <row r="37" spans="1:25" x14ac:dyDescent="0.2">
      <c r="A37" s="264" t="s">
        <v>363</v>
      </c>
      <c r="B37" s="301">
        <f>SUM(B35:B36)</f>
        <v>8.8059731982389433</v>
      </c>
      <c r="C37" s="301">
        <f t="shared" ref="C37" si="49">SUM(C35:C36)</f>
        <v>0.70943682445633849</v>
      </c>
      <c r="D37" s="301">
        <f t="shared" ref="D37" si="50">SUM(D35:D36)</f>
        <v>0.69058997730471039</v>
      </c>
      <c r="E37" s="301">
        <f t="shared" si="44"/>
        <v>10.205999999999992</v>
      </c>
      <c r="F37" s="301"/>
      <c r="G37" s="301">
        <f>SUM(G35:G36)</f>
        <v>9.7528715853016692</v>
      </c>
      <c r="H37" s="301">
        <f t="shared" ref="H37" si="51">SUM(H35:H36)</f>
        <v>0.73135142588997926</v>
      </c>
      <c r="I37" s="301">
        <f t="shared" ref="I37" si="52">SUM(I35:I36)</f>
        <v>0.90877698880834923</v>
      </c>
      <c r="J37" s="301">
        <f t="shared" si="45"/>
        <v>11.392999999999997</v>
      </c>
      <c r="K37" s="301"/>
      <c r="L37" s="301">
        <f>SUM(L35:L36)</f>
        <v>9.4961248308612838</v>
      </c>
      <c r="M37" s="301">
        <f t="shared" ref="M37" si="53">SUM(M35:M36)</f>
        <v>0.88292228955683183</v>
      </c>
      <c r="N37" s="301">
        <f t="shared" ref="N37" si="54">SUM(N35:N36)</f>
        <v>0.66495287958189508</v>
      </c>
      <c r="O37" s="301">
        <f t="shared" si="46"/>
        <v>11.044000000000011</v>
      </c>
      <c r="P37" s="301"/>
      <c r="Q37" s="301">
        <f>SUM(Q35:Q36)</f>
        <v>9.1256744588625374</v>
      </c>
      <c r="R37" s="301">
        <f t="shared" ref="R37" si="55">SUM(R35:R36)</f>
        <v>0.85999913421170904</v>
      </c>
      <c r="S37" s="301">
        <f t="shared" ref="S37" si="56">SUM(S35:S36)</f>
        <v>0.6663264069257715</v>
      </c>
      <c r="T37" s="301">
        <f t="shared" si="47"/>
        <v>10.652000000000017</v>
      </c>
      <c r="U37" s="301"/>
      <c r="V37" s="301">
        <f>SUM(V35:V36)</f>
        <v>7.1973616677959154</v>
      </c>
      <c r="W37" s="301">
        <f t="shared" ref="W37" si="57">SUM(W35:W36)</f>
        <v>0.69157103869018555</v>
      </c>
      <c r="X37" s="301">
        <f t="shared" ref="X37" si="58">SUM(X35:X36)</f>
        <v>0.57206729351388974</v>
      </c>
      <c r="Y37" s="301">
        <f t="shared" si="48"/>
        <v>8.4609999999999914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4.9882377313654072</v>
      </c>
      <c r="C44" s="300">
        <v>1.641376542078361</v>
      </c>
      <c r="D44" s="300">
        <v>1.2523727405056539</v>
      </c>
      <c r="E44" s="300">
        <f>SUM(B44:D44)</f>
        <v>7.8819870139494217</v>
      </c>
      <c r="F44" s="300"/>
      <c r="G44" s="300">
        <v>5.5258133868470924</v>
      </c>
      <c r="H44" s="300">
        <v>1.5567015449975725</v>
      </c>
      <c r="I44" s="300">
        <v>1.1949592748369904</v>
      </c>
      <c r="J44" s="300">
        <f>SUM(G44:I44)</f>
        <v>8.2774742066816565</v>
      </c>
      <c r="K44" s="300"/>
      <c r="L44" s="300">
        <v>5.1902892173668373</v>
      </c>
      <c r="M44" s="300">
        <v>2.0911869942769972</v>
      </c>
      <c r="N44" s="300">
        <v>1.0337813169165566</v>
      </c>
      <c r="O44" s="300">
        <f>SUM(L44:N44)</f>
        <v>8.3152575285603909</v>
      </c>
      <c r="P44" s="300"/>
      <c r="Q44" s="300">
        <v>4.7496195712044429</v>
      </c>
      <c r="R44" s="300">
        <v>1.9171081824479086</v>
      </c>
      <c r="S44" s="300">
        <v>0.91288467223749792</v>
      </c>
      <c r="T44" s="300">
        <f>SUM(Q44:S44)</f>
        <v>7.5796124258898487</v>
      </c>
      <c r="U44" s="300"/>
      <c r="V44" s="300">
        <v>4.3153682642068532</v>
      </c>
      <c r="W44" s="300">
        <v>1.7421474713302834</v>
      </c>
      <c r="X44" s="300">
        <v>0.81286854020637755</v>
      </c>
      <c r="Y44" s="300">
        <f>SUM(V44:X44)</f>
        <v>6.8703842757435138</v>
      </c>
    </row>
    <row r="45" spans="1:25" x14ac:dyDescent="0.2">
      <c r="A45" s="260" t="s">
        <v>364</v>
      </c>
      <c r="B45" s="300">
        <v>21.530567776067919</v>
      </c>
      <c r="C45" s="300">
        <v>0.67731606830636371</v>
      </c>
      <c r="D45" s="300">
        <v>2.6291291416763163</v>
      </c>
      <c r="E45" s="300">
        <f t="shared" ref="E45:E46" si="59">SUM(B45:D45)</f>
        <v>24.837012986050599</v>
      </c>
      <c r="F45" s="300"/>
      <c r="G45" s="300">
        <v>22.67883780986266</v>
      </c>
      <c r="H45" s="300">
        <v>0.89592127007702993</v>
      </c>
      <c r="I45" s="300">
        <v>1.7197667133786418</v>
      </c>
      <c r="J45" s="300">
        <f t="shared" ref="J45:J46" si="60">SUM(G45:I45)</f>
        <v>25.294525793318332</v>
      </c>
      <c r="K45" s="300"/>
      <c r="L45" s="300">
        <v>22.22500500970801</v>
      </c>
      <c r="M45" s="300">
        <v>0.94514685540194465</v>
      </c>
      <c r="N45" s="300">
        <v>2.2475906063296711</v>
      </c>
      <c r="O45" s="300">
        <f t="shared" ref="O45:O46" si="61">SUM(L45:N45)</f>
        <v>25.417742471439624</v>
      </c>
      <c r="P45" s="300"/>
      <c r="Q45" s="300">
        <v>20.176144845439378</v>
      </c>
      <c r="R45" s="300">
        <v>0.86268189184877353</v>
      </c>
      <c r="S45" s="300">
        <v>2.0465608368220014</v>
      </c>
      <c r="T45" s="300">
        <f t="shared" ref="T45:T46" si="62">SUM(Q45:S45)</f>
        <v>23.08538757411015</v>
      </c>
      <c r="U45" s="300"/>
      <c r="V45" s="300">
        <v>17.69822079275523</v>
      </c>
      <c r="W45" s="300">
        <v>0.77128147084552157</v>
      </c>
      <c r="X45" s="300">
        <v>1.8851134606557489</v>
      </c>
      <c r="Y45" s="300">
        <f t="shared" ref="Y45:Y46" si="63">SUM(V45:X45)</f>
        <v>20.354615724256501</v>
      </c>
    </row>
    <row r="46" spans="1:25" x14ac:dyDescent="0.2">
      <c r="A46" s="264" t="s">
        <v>363</v>
      </c>
      <c r="B46" s="301">
        <f>SUM(B44:B45)</f>
        <v>26.518805507433328</v>
      </c>
      <c r="C46" s="301">
        <f t="shared" ref="C46" si="64">SUM(C44:C45)</f>
        <v>2.3186926103847245</v>
      </c>
      <c r="D46" s="301">
        <f t="shared" ref="D46" si="65">SUM(D44:D45)</f>
        <v>3.8815018821819702</v>
      </c>
      <c r="E46" s="301">
        <f t="shared" si="59"/>
        <v>32.719000000000023</v>
      </c>
      <c r="F46" s="301"/>
      <c r="G46" s="301">
        <f>SUM(G44:G45)</f>
        <v>28.204651196709754</v>
      </c>
      <c r="H46" s="301">
        <f t="shared" ref="H46" si="66">SUM(H44:H45)</f>
        <v>2.4526228150746023</v>
      </c>
      <c r="I46" s="301">
        <f t="shared" ref="I46" si="67">SUM(I44:I45)</f>
        <v>2.9147259882156322</v>
      </c>
      <c r="J46" s="301">
        <f t="shared" si="60"/>
        <v>33.571999999999989</v>
      </c>
      <c r="K46" s="301"/>
      <c r="L46" s="301">
        <f>SUM(L44:L45)</f>
        <v>27.415294227074845</v>
      </c>
      <c r="M46" s="301">
        <f t="shared" ref="M46" si="68">SUM(M44:M45)</f>
        <v>3.0363338496789418</v>
      </c>
      <c r="N46" s="301">
        <f t="shared" ref="N46" si="69">SUM(N44:N45)</f>
        <v>3.281371923246228</v>
      </c>
      <c r="O46" s="301">
        <f t="shared" si="61"/>
        <v>33.733000000000018</v>
      </c>
      <c r="P46" s="301"/>
      <c r="Q46" s="301">
        <f>SUM(Q44:Q45)</f>
        <v>24.925764416643823</v>
      </c>
      <c r="R46" s="301">
        <f t="shared" ref="R46" si="70">SUM(R44:R45)</f>
        <v>2.7797900742966819</v>
      </c>
      <c r="S46" s="301">
        <f t="shared" ref="S46" si="71">SUM(S44:S45)</f>
        <v>2.9594455090594991</v>
      </c>
      <c r="T46" s="301">
        <f t="shared" si="62"/>
        <v>30.665000000000003</v>
      </c>
      <c r="U46" s="301"/>
      <c r="V46" s="301">
        <f>SUM(V44:V45)</f>
        <v>22.013589056962083</v>
      </c>
      <c r="W46" s="301">
        <f t="shared" ref="W46" si="72">SUM(W44:W45)</f>
        <v>2.5134289421758051</v>
      </c>
      <c r="X46" s="301">
        <f t="shared" ref="X46" si="73">SUM(X44:X45)</f>
        <v>2.6979820008621265</v>
      </c>
      <c r="Y46" s="301">
        <f t="shared" si="63"/>
        <v>27.225000000000016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0.26285325003354576</v>
      </c>
      <c r="C53" s="300">
        <v>7.0697859898095322E-2</v>
      </c>
      <c r="D53" s="300">
        <v>8.7066329923012829E-5</v>
      </c>
      <c r="E53" s="300">
        <f>SUM(B53:D53)</f>
        <v>0.33363817626156406</v>
      </c>
      <c r="F53" s="300"/>
      <c r="G53" s="300">
        <v>0.61643442208798438</v>
      </c>
      <c r="H53" s="300">
        <v>0.17119455961794319</v>
      </c>
      <c r="I53" s="300">
        <v>1.6750935383076407E-4</v>
      </c>
      <c r="J53" s="300">
        <f>SUM(G53:I53)</f>
        <v>0.78779649105975835</v>
      </c>
      <c r="K53" s="300"/>
      <c r="L53" s="300">
        <v>0.8120186309415437</v>
      </c>
      <c r="M53" s="300">
        <v>0.22104291396936371</v>
      </c>
      <c r="N53" s="300">
        <v>0.33886455934686371</v>
      </c>
      <c r="O53" s="300">
        <f>SUM(L53:N53)</f>
        <v>1.3719261042577713</v>
      </c>
      <c r="P53" s="300"/>
      <c r="Q53" s="300">
        <v>0.79982623658147289</v>
      </c>
      <c r="R53" s="300">
        <v>0.21577496775027563</v>
      </c>
      <c r="S53" s="300">
        <v>0.32603733333454765</v>
      </c>
      <c r="T53" s="300">
        <f>SUM(Q53:S53)</f>
        <v>1.3416385376662963</v>
      </c>
      <c r="U53" s="300"/>
      <c r="V53" s="300">
        <v>0.82536387727383709</v>
      </c>
      <c r="W53" s="300">
        <v>0.21847867339588325</v>
      </c>
      <c r="X53" s="300">
        <v>0.32491700146938607</v>
      </c>
      <c r="Y53" s="300">
        <f>SUM(V53:X53)</f>
        <v>1.3687595521391065</v>
      </c>
    </row>
    <row r="54" spans="1:25" x14ac:dyDescent="0.2">
      <c r="A54" s="260" t="s">
        <v>364</v>
      </c>
      <c r="B54" s="300">
        <v>0.87144689618258953</v>
      </c>
      <c r="C54" s="300">
        <v>1.3059949488396599E-2</v>
      </c>
      <c r="D54" s="300">
        <v>9.1854978067448648E-2</v>
      </c>
      <c r="E54" s="300">
        <f t="shared" ref="E54:E55" si="74">SUM(B54:D54)</f>
        <v>0.97636182373843483</v>
      </c>
      <c r="F54" s="300"/>
      <c r="G54" s="300">
        <v>2.0484718879467505</v>
      </c>
      <c r="H54" s="300">
        <v>4.1709829103471992E-2</v>
      </c>
      <c r="I54" s="300">
        <v>0.43502179189001527</v>
      </c>
      <c r="J54" s="300">
        <f t="shared" ref="J54:J55" si="75">SUM(G54:I54)</f>
        <v>2.5252035089402378</v>
      </c>
      <c r="K54" s="300"/>
      <c r="L54" s="300">
        <v>2.642498429968644</v>
      </c>
      <c r="M54" s="300">
        <v>4.057546577358228E-2</v>
      </c>
      <c r="N54" s="300">
        <v>0</v>
      </c>
      <c r="O54" s="300">
        <f t="shared" ref="O54:O55" si="76">SUM(L54:N54)</f>
        <v>2.6830738957422264</v>
      </c>
      <c r="P54" s="300"/>
      <c r="Q54" s="300">
        <v>2.5621581074949007</v>
      </c>
      <c r="R54" s="300">
        <v>4.0203354838808485E-2</v>
      </c>
      <c r="S54" s="300">
        <v>0</v>
      </c>
      <c r="T54" s="300">
        <f t="shared" ref="T54:T55" si="77">SUM(Q54:S54)</f>
        <v>2.6023614623337092</v>
      </c>
      <c r="U54" s="300"/>
      <c r="V54" s="300">
        <v>2.5613101974118382</v>
      </c>
      <c r="W54" s="300">
        <v>4.1930250449055004E-2</v>
      </c>
      <c r="X54" s="300">
        <v>0</v>
      </c>
      <c r="Y54" s="300">
        <f t="shared" ref="Y54:Y55" si="78">SUM(V54:X54)</f>
        <v>2.6032404478608933</v>
      </c>
    </row>
    <row r="55" spans="1:25" x14ac:dyDescent="0.2">
      <c r="A55" s="264" t="s">
        <v>363</v>
      </c>
      <c r="B55" s="301">
        <f>SUM(B53:B54)</f>
        <v>1.1343001462161353</v>
      </c>
      <c r="C55" s="301">
        <f t="shared" ref="C55" si="79">SUM(C53:C54)</f>
        <v>8.3757809386491924E-2</v>
      </c>
      <c r="D55" s="301">
        <f t="shared" ref="D55" si="80">SUM(D53:D54)</f>
        <v>9.1942044397371664E-2</v>
      </c>
      <c r="E55" s="301">
        <f t="shared" si="74"/>
        <v>1.3099999999999989</v>
      </c>
      <c r="F55" s="301"/>
      <c r="G55" s="301">
        <f>SUM(G53:G54)</f>
        <v>2.664906310034735</v>
      </c>
      <c r="H55" s="301">
        <f t="shared" ref="H55" si="81">SUM(H53:H54)</f>
        <v>0.21290438872141518</v>
      </c>
      <c r="I55" s="301">
        <f t="shared" ref="I55" si="82">SUM(I53:I54)</f>
        <v>0.43518930124384603</v>
      </c>
      <c r="J55" s="301">
        <f t="shared" si="75"/>
        <v>3.3129999999999962</v>
      </c>
      <c r="K55" s="301"/>
      <c r="L55" s="301">
        <f>SUM(L53:L54)</f>
        <v>3.4545170609101876</v>
      </c>
      <c r="M55" s="301">
        <f t="shared" ref="M55" si="83">SUM(M53:M54)</f>
        <v>0.26161837974294599</v>
      </c>
      <c r="N55" s="301">
        <f t="shared" ref="N55" si="84">SUM(N53:N54)</f>
        <v>0.33886455934686371</v>
      </c>
      <c r="O55" s="301">
        <f t="shared" si="76"/>
        <v>4.0549999999999971</v>
      </c>
      <c r="P55" s="301"/>
      <c r="Q55" s="301">
        <f>SUM(Q53:Q54)</f>
        <v>3.3619843440763737</v>
      </c>
      <c r="R55" s="301">
        <f t="shared" ref="R55" si="85">SUM(R53:R54)</f>
        <v>0.2559783225890841</v>
      </c>
      <c r="S55" s="301">
        <f t="shared" ref="S55" si="86">SUM(S53:S54)</f>
        <v>0.32603733333454765</v>
      </c>
      <c r="T55" s="301">
        <f t="shared" si="77"/>
        <v>3.9440000000000053</v>
      </c>
      <c r="U55" s="301"/>
      <c r="V55" s="301">
        <f>SUM(V53:V54)</f>
        <v>3.3866740746856752</v>
      </c>
      <c r="W55" s="301">
        <f t="shared" ref="W55" si="87">SUM(W53:W54)</f>
        <v>0.26040892384493824</v>
      </c>
      <c r="X55" s="301">
        <f t="shared" ref="X55" si="88">SUM(X53:X54)</f>
        <v>0.32491700146938607</v>
      </c>
      <c r="Y55" s="301">
        <f t="shared" si="78"/>
        <v>3.9719999999999995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0.56409495615896588</v>
      </c>
      <c r="C62" s="300">
        <v>0.19876238187441819</v>
      </c>
      <c r="D62" s="300">
        <v>8.9382101788422111E-2</v>
      </c>
      <c r="E62" s="300">
        <f>SUM(B62:D62)</f>
        <v>0.85223943982180617</v>
      </c>
      <c r="F62" s="300"/>
      <c r="G62" s="300">
        <v>0.58472212388491707</v>
      </c>
      <c r="H62" s="300">
        <v>0.14156106194712215</v>
      </c>
      <c r="I62" s="300">
        <v>0.10378407079802011</v>
      </c>
      <c r="J62" s="300">
        <f>SUM(G62:I62)</f>
        <v>0.83006725663005931</v>
      </c>
      <c r="K62" s="300"/>
      <c r="L62" s="300">
        <v>0.49767967514475897</v>
      </c>
      <c r="M62" s="300">
        <v>0.11939028548423335</v>
      </c>
      <c r="N62" s="300">
        <v>8.1287002882309001E-3</v>
      </c>
      <c r="O62" s="300">
        <f>SUM(L62:N62)</f>
        <v>0.6251986609172232</v>
      </c>
      <c r="P62" s="300"/>
      <c r="Q62" s="300">
        <v>0.56058708132978474</v>
      </c>
      <c r="R62" s="300">
        <v>0.13096774658877169</v>
      </c>
      <c r="S62" s="300">
        <v>8.7175085826754015E-3</v>
      </c>
      <c r="T62" s="300">
        <f>SUM(Q62:S62)</f>
        <v>0.70027233650123177</v>
      </c>
      <c r="U62" s="300"/>
      <c r="V62" s="300">
        <v>0.68443267172223654</v>
      </c>
      <c r="W62" s="300">
        <v>0.15177229435079972</v>
      </c>
      <c r="X62" s="300">
        <v>9.5768525927964077E-3</v>
      </c>
      <c r="Y62" s="300">
        <f>SUM(V62:X62)</f>
        <v>0.84578181866583269</v>
      </c>
    </row>
    <row r="63" spans="1:25" x14ac:dyDescent="0.2">
      <c r="A63" s="260" t="s">
        <v>364</v>
      </c>
      <c r="B63" s="300">
        <v>2.2894255949038071</v>
      </c>
      <c r="C63" s="300">
        <v>7.1334965274388845E-2</v>
      </c>
      <c r="D63" s="300">
        <v>0</v>
      </c>
      <c r="E63" s="300">
        <f t="shared" ref="E63:E64" si="89">SUM(B63:D63)</f>
        <v>2.3607605601781958</v>
      </c>
      <c r="F63" s="300"/>
      <c r="G63" s="300">
        <v>2.5393734513329029</v>
      </c>
      <c r="H63" s="300">
        <v>5.8513274336918483E-2</v>
      </c>
      <c r="I63" s="300">
        <v>0.16804601770012137</v>
      </c>
      <c r="J63" s="300">
        <f t="shared" ref="J63:J64" si="90">SUM(G63:I63)</f>
        <v>2.7659327433699428</v>
      </c>
      <c r="K63" s="300"/>
      <c r="L63" s="300">
        <v>2.2075517807920297</v>
      </c>
      <c r="M63" s="300">
        <v>0.3039117820290122</v>
      </c>
      <c r="N63" s="300">
        <v>0.14133777626172203</v>
      </c>
      <c r="O63" s="300">
        <f t="shared" ref="O63:O64" si="91">SUM(L63:N63)</f>
        <v>2.6528013390827638</v>
      </c>
      <c r="P63" s="300"/>
      <c r="Q63" s="300">
        <v>2.3763928396232878</v>
      </c>
      <c r="R63" s="300">
        <v>0.33085509044518435</v>
      </c>
      <c r="S63" s="300">
        <v>0.14747973343029835</v>
      </c>
      <c r="T63" s="300">
        <f t="shared" ref="T63:T64" si="92">SUM(Q63:S63)</f>
        <v>2.8547276634987706</v>
      </c>
      <c r="U63" s="300"/>
      <c r="V63" s="300">
        <v>2.6575765944660512</v>
      </c>
      <c r="W63" s="300">
        <v>0.37578736804477464</v>
      </c>
      <c r="X63" s="300">
        <v>0.15385421882333652</v>
      </c>
      <c r="Y63" s="300">
        <f t="shared" ref="Y63:Y64" si="93">SUM(V63:X63)</f>
        <v>3.1872181813341625</v>
      </c>
    </row>
    <row r="64" spans="1:25" x14ac:dyDescent="0.2">
      <c r="A64" s="264" t="s">
        <v>363</v>
      </c>
      <c r="B64" s="301">
        <f>SUM(B62:B63)</f>
        <v>2.8535205510627728</v>
      </c>
      <c r="C64" s="301">
        <f t="shared" ref="C64" si="94">SUM(C62:C63)</f>
        <v>0.27009734714880707</v>
      </c>
      <c r="D64" s="301">
        <f t="shared" ref="D64" si="95">SUM(D62:D63)</f>
        <v>8.9382101788422111E-2</v>
      </c>
      <c r="E64" s="301">
        <f t="shared" si="89"/>
        <v>3.2130000000000023</v>
      </c>
      <c r="F64" s="301"/>
      <c r="G64" s="301">
        <f>SUM(G62:G63)</f>
        <v>3.1240955752178201</v>
      </c>
      <c r="H64" s="301">
        <f t="shared" ref="H64" si="96">SUM(H62:H63)</f>
        <v>0.20007433628404064</v>
      </c>
      <c r="I64" s="301">
        <f t="shared" ref="I64" si="97">SUM(I62:I63)</f>
        <v>0.2718300884981415</v>
      </c>
      <c r="J64" s="301">
        <f t="shared" si="90"/>
        <v>3.5960000000000019</v>
      </c>
      <c r="K64" s="301"/>
      <c r="L64" s="301">
        <f>SUM(L62:L63)</f>
        <v>2.7052314559367887</v>
      </c>
      <c r="M64" s="301">
        <f t="shared" ref="M64" si="98">SUM(M62:M63)</f>
        <v>0.42330206751324556</v>
      </c>
      <c r="N64" s="301">
        <f t="shared" ref="N64" si="99">SUM(N62:N63)</f>
        <v>0.14946647654995293</v>
      </c>
      <c r="O64" s="301">
        <f t="shared" si="91"/>
        <v>3.2779999999999871</v>
      </c>
      <c r="P64" s="301"/>
      <c r="Q64" s="301">
        <f>SUM(Q62:Q63)</f>
        <v>2.9369799209530725</v>
      </c>
      <c r="R64" s="301">
        <f t="shared" ref="R64" si="100">SUM(R62:R63)</f>
        <v>0.46182283703395605</v>
      </c>
      <c r="S64" s="301">
        <f t="shared" ref="S64" si="101">SUM(S62:S63)</f>
        <v>0.15619724201297375</v>
      </c>
      <c r="T64" s="301">
        <f t="shared" si="92"/>
        <v>3.5550000000000024</v>
      </c>
      <c r="U64" s="301"/>
      <c r="V64" s="301">
        <f>SUM(V62:V63)</f>
        <v>3.3420092661882879</v>
      </c>
      <c r="W64" s="301">
        <f t="shared" ref="W64" si="102">SUM(W62:W63)</f>
        <v>0.52755966239557439</v>
      </c>
      <c r="X64" s="301">
        <f t="shared" ref="X64" si="103">SUM(X62:X63)</f>
        <v>0.16343107141613294</v>
      </c>
      <c r="Y64" s="301">
        <f t="shared" si="93"/>
        <v>4.032999999999995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2.7210115452069128</v>
      </c>
      <c r="C71" s="300">
        <v>1.914673630158874</v>
      </c>
      <c r="D71" s="300">
        <v>1.0703175896917148</v>
      </c>
      <c r="E71" s="300">
        <f>SUM(B71:D71)</f>
        <v>5.7060027650575016</v>
      </c>
      <c r="F71" s="300"/>
      <c r="G71" s="300">
        <v>3.4284702672177527</v>
      </c>
      <c r="H71" s="300">
        <v>2.2189624371749548</v>
      </c>
      <c r="I71" s="300">
        <v>1.4179353743484011</v>
      </c>
      <c r="J71" s="300">
        <f>SUM(G71:I71)</f>
        <v>7.0653680787411091</v>
      </c>
      <c r="K71" s="300"/>
      <c r="L71" s="300">
        <v>3.3751262894097911</v>
      </c>
      <c r="M71" s="300">
        <v>2.6573118321295284</v>
      </c>
      <c r="N71" s="300">
        <v>1.1140107487641608</v>
      </c>
      <c r="O71" s="300">
        <f>SUM(L71:N71)</f>
        <v>7.1464488703034803</v>
      </c>
      <c r="P71" s="300"/>
      <c r="Q71" s="300">
        <v>3.618262688519168</v>
      </c>
      <c r="R71" s="300">
        <v>2.8676357755799016</v>
      </c>
      <c r="S71" s="300">
        <v>1.1996929436710628</v>
      </c>
      <c r="T71" s="300">
        <f>SUM(Q71:S71)</f>
        <v>7.6855914077701319</v>
      </c>
      <c r="U71" s="300"/>
      <c r="V71" s="300">
        <v>3.9659264677578938</v>
      </c>
      <c r="W71" s="300">
        <v>3.1783590998927354</v>
      </c>
      <c r="X71" s="300">
        <v>1.3518280651770715</v>
      </c>
      <c r="Y71" s="300">
        <f>SUM(V71:X71)</f>
        <v>8.4961136328277007</v>
      </c>
    </row>
    <row r="72" spans="1:25" x14ac:dyDescent="0.2">
      <c r="A72" s="260" t="s">
        <v>364</v>
      </c>
      <c r="B72" s="300">
        <v>17.108661646452795</v>
      </c>
      <c r="C72" s="300">
        <v>0.83879857364673605</v>
      </c>
      <c r="D72" s="300">
        <v>14.352537014843053</v>
      </c>
      <c r="E72" s="300">
        <f t="shared" ref="E72:E73" si="104">SUM(B72:D72)</f>
        <v>32.29999723494258</v>
      </c>
      <c r="F72" s="300"/>
      <c r="G72" s="300">
        <v>18.876184707437883</v>
      </c>
      <c r="H72" s="300">
        <v>0.71635337301611612</v>
      </c>
      <c r="I72" s="300">
        <v>13.552093840804918</v>
      </c>
      <c r="J72" s="300">
        <f t="shared" ref="J72:J73" si="105">SUM(G72:I72)</f>
        <v>33.14463192125892</v>
      </c>
      <c r="K72" s="300"/>
      <c r="L72" s="300">
        <v>18.109433310103196</v>
      </c>
      <c r="M72" s="300">
        <v>1.3392599932638996</v>
      </c>
      <c r="N72" s="300">
        <v>14.817857826329496</v>
      </c>
      <c r="O72" s="300">
        <f t="shared" ref="O72:O73" si="106">SUM(L72:N72)</f>
        <v>34.266551129696587</v>
      </c>
      <c r="P72" s="300"/>
      <c r="Q72" s="300">
        <v>19.08641756424705</v>
      </c>
      <c r="R72" s="300">
        <v>1.4556336769725167</v>
      </c>
      <c r="S72" s="300">
        <v>15.975357351010203</v>
      </c>
      <c r="T72" s="300">
        <f t="shared" ref="T72:T73" si="107">SUM(Q72:S72)</f>
        <v>36.517408592229771</v>
      </c>
      <c r="U72" s="300"/>
      <c r="V72" s="300">
        <v>19.985476888525753</v>
      </c>
      <c r="W72" s="300">
        <v>1.6311964629372038</v>
      </c>
      <c r="X72" s="300">
        <v>17.655213015709347</v>
      </c>
      <c r="Y72" s="300">
        <f t="shared" ref="Y72:Y73" si="108">SUM(V72:X72)</f>
        <v>39.2718863671723</v>
      </c>
    </row>
    <row r="73" spans="1:25" x14ac:dyDescent="0.2">
      <c r="A73" s="264" t="s">
        <v>363</v>
      </c>
      <c r="B73" s="301">
        <f>SUM(B71:B72)</f>
        <v>19.829673191659708</v>
      </c>
      <c r="C73" s="301">
        <f t="shared" ref="C73" si="109">SUM(C71:C72)</f>
        <v>2.7534722038056101</v>
      </c>
      <c r="D73" s="301">
        <f t="shared" ref="D73" si="110">SUM(D71:D72)</f>
        <v>15.422854604534768</v>
      </c>
      <c r="E73" s="301">
        <f t="shared" si="104"/>
        <v>38.006000000000085</v>
      </c>
      <c r="F73" s="301"/>
      <c r="G73" s="301">
        <f>SUM(G71:G72)</f>
        <v>22.304654974655634</v>
      </c>
      <c r="H73" s="301">
        <f t="shared" ref="H73" si="111">SUM(H71:H72)</f>
        <v>2.9353158101910708</v>
      </c>
      <c r="I73" s="301">
        <f t="shared" ref="I73" si="112">SUM(I71:I72)</f>
        <v>14.970029215153319</v>
      </c>
      <c r="J73" s="301">
        <f t="shared" si="105"/>
        <v>40.210000000000022</v>
      </c>
      <c r="K73" s="301"/>
      <c r="L73" s="301">
        <f>SUM(L71:L72)</f>
        <v>21.484559599512988</v>
      </c>
      <c r="M73" s="301">
        <f t="shared" ref="M73" si="113">SUM(M71:M72)</f>
        <v>3.9965718253934277</v>
      </c>
      <c r="N73" s="301">
        <f t="shared" ref="N73" si="114">SUM(N71:N72)</f>
        <v>15.931868575093656</v>
      </c>
      <c r="O73" s="301">
        <f t="shared" si="106"/>
        <v>41.413000000000068</v>
      </c>
      <c r="P73" s="301"/>
      <c r="Q73" s="301">
        <f>SUM(Q71:Q72)</f>
        <v>22.704680252766217</v>
      </c>
      <c r="R73" s="301">
        <f t="shared" ref="R73" si="115">SUM(R71:R72)</f>
        <v>4.3232694525524185</v>
      </c>
      <c r="S73" s="301">
        <f t="shared" ref="S73" si="116">SUM(S71:S72)</f>
        <v>17.175050294681267</v>
      </c>
      <c r="T73" s="301">
        <f t="shared" si="107"/>
        <v>44.202999999999903</v>
      </c>
      <c r="U73" s="301"/>
      <c r="V73" s="301">
        <f>SUM(V71:V72)</f>
        <v>23.951403356283645</v>
      </c>
      <c r="W73" s="301">
        <f t="shared" ref="W73" si="117">SUM(W71:W72)</f>
        <v>4.8095555628299387</v>
      </c>
      <c r="X73" s="301">
        <f t="shared" ref="X73" si="118">SUM(X71:X72)</f>
        <v>19.007041080886417</v>
      </c>
      <c r="Y73" s="301">
        <f t="shared" si="108"/>
        <v>47.768000000000001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17.436104026073831</v>
      </c>
      <c r="C80" s="300">
        <v>21.769682175647894</v>
      </c>
      <c r="D80" s="300">
        <v>2.1874354496371162</v>
      </c>
      <c r="E80" s="300">
        <f>SUM(B80:D80)</f>
        <v>41.393221651358836</v>
      </c>
      <c r="F80" s="300"/>
      <c r="G80" s="300">
        <v>18.046626492580131</v>
      </c>
      <c r="H80" s="300">
        <v>21.368288624749962</v>
      </c>
      <c r="I80" s="300">
        <v>1.6573588628377163</v>
      </c>
      <c r="J80" s="300">
        <f>SUM(G80:I80)</f>
        <v>41.072273980167814</v>
      </c>
      <c r="K80" s="300"/>
      <c r="L80" s="300">
        <v>19.720916929251711</v>
      </c>
      <c r="M80" s="300">
        <v>22.272400309154317</v>
      </c>
      <c r="N80" s="300">
        <v>2.0562352212283646</v>
      </c>
      <c r="O80" s="300">
        <f>SUM(L80:N80)</f>
        <v>44.049552459634391</v>
      </c>
      <c r="P80" s="300"/>
      <c r="Q80" s="300">
        <v>20.564663055998281</v>
      </c>
      <c r="R80" s="300">
        <v>21.423918408006656</v>
      </c>
      <c r="S80" s="300">
        <v>2.1181615980376653</v>
      </c>
      <c r="T80" s="300">
        <f>SUM(Q80:S80)</f>
        <v>44.106743062042604</v>
      </c>
      <c r="U80" s="300"/>
      <c r="V80" s="300">
        <v>22.24969946384531</v>
      </c>
      <c r="W80" s="300">
        <v>20.008024328163014</v>
      </c>
      <c r="X80" s="300">
        <v>2.2650481648874878</v>
      </c>
      <c r="Y80" s="300">
        <f>SUM(V80:X80)</f>
        <v>44.522771956895809</v>
      </c>
    </row>
    <row r="81" spans="1:25" x14ac:dyDescent="0.2">
      <c r="A81" s="260" t="s">
        <v>364</v>
      </c>
      <c r="B81" s="300">
        <v>30.590846027436967</v>
      </c>
      <c r="C81" s="300">
        <v>10.127047091317447</v>
      </c>
      <c r="D81" s="300">
        <v>3.1258852298866429</v>
      </c>
      <c r="E81" s="300">
        <f t="shared" ref="E81:E82" si="119">SUM(B81:D81)</f>
        <v>43.843778348641059</v>
      </c>
      <c r="F81" s="300"/>
      <c r="G81" s="300">
        <v>33.436959056051712</v>
      </c>
      <c r="H81" s="300">
        <v>9.4240289802834294</v>
      </c>
      <c r="I81" s="300">
        <v>2.7257379834971101</v>
      </c>
      <c r="J81" s="300">
        <f t="shared" ref="J81:J82" si="120">SUM(G81:I81)</f>
        <v>45.586726019832255</v>
      </c>
      <c r="K81" s="300"/>
      <c r="L81" s="300">
        <v>31.514065603910893</v>
      </c>
      <c r="M81" s="300">
        <v>11.379314424522864</v>
      </c>
      <c r="N81" s="300">
        <v>2.5780675119320184</v>
      </c>
      <c r="O81" s="300">
        <f t="shared" ref="O81:O82" si="121">SUM(L81:N81)</f>
        <v>45.471447540365773</v>
      </c>
      <c r="P81" s="300"/>
      <c r="Q81" s="300">
        <v>32.039371337730749</v>
      </c>
      <c r="R81" s="300">
        <v>11.373640326837849</v>
      </c>
      <c r="S81" s="300">
        <v>2.6122452733887616</v>
      </c>
      <c r="T81" s="300">
        <f t="shared" ref="T81:T82" si="122">SUM(Q81:S81)</f>
        <v>46.025256937957359</v>
      </c>
      <c r="U81" s="300"/>
      <c r="V81" s="300">
        <v>32.785952267740065</v>
      </c>
      <c r="W81" s="300">
        <v>11.506767391720258</v>
      </c>
      <c r="X81" s="300">
        <v>2.6765083836438084</v>
      </c>
      <c r="Y81" s="300">
        <f t="shared" ref="Y81:Y82" si="123">SUM(V81:X81)</f>
        <v>46.969228043104131</v>
      </c>
    </row>
    <row r="82" spans="1:25" x14ac:dyDescent="0.2">
      <c r="A82" s="264" t="s">
        <v>363</v>
      </c>
      <c r="B82" s="301">
        <f>SUM(B80:B81)</f>
        <v>48.026950053510802</v>
      </c>
      <c r="C82" s="301">
        <f t="shared" ref="C82" si="124">SUM(C80:C81)</f>
        <v>31.896729266965341</v>
      </c>
      <c r="D82" s="301">
        <f t="shared" ref="D82" si="125">SUM(D80:D81)</f>
        <v>5.3133206795237591</v>
      </c>
      <c r="E82" s="301">
        <f t="shared" si="119"/>
        <v>85.236999999999895</v>
      </c>
      <c r="F82" s="301"/>
      <c r="G82" s="301">
        <f>SUM(G80:G81)</f>
        <v>51.483585548631844</v>
      </c>
      <c r="H82" s="301">
        <f t="shared" ref="H82" si="126">SUM(H80:H81)</f>
        <v>30.792317605033389</v>
      </c>
      <c r="I82" s="301">
        <f t="shared" ref="I82" si="127">SUM(I80:I81)</f>
        <v>4.3830968463348263</v>
      </c>
      <c r="J82" s="301">
        <f t="shared" si="120"/>
        <v>86.659000000000063</v>
      </c>
      <c r="K82" s="301"/>
      <c r="L82" s="301">
        <f>SUM(L80:L81)</f>
        <v>51.234982533162608</v>
      </c>
      <c r="M82" s="301">
        <f t="shared" ref="M82" si="128">SUM(M80:M81)</f>
        <v>33.651714733677181</v>
      </c>
      <c r="N82" s="301">
        <f t="shared" ref="N82" si="129">SUM(N80:N81)</f>
        <v>4.634302733160383</v>
      </c>
      <c r="O82" s="301">
        <f t="shared" si="121"/>
        <v>89.521000000000171</v>
      </c>
      <c r="P82" s="301"/>
      <c r="Q82" s="301">
        <f>SUM(Q80:Q81)</f>
        <v>52.60403439372903</v>
      </c>
      <c r="R82" s="301">
        <f t="shared" ref="R82" si="130">SUM(R80:R81)</f>
        <v>32.797558734844507</v>
      </c>
      <c r="S82" s="301">
        <f t="shared" ref="S82" si="131">SUM(S80:S81)</f>
        <v>4.7304068714264265</v>
      </c>
      <c r="T82" s="301">
        <f t="shared" si="122"/>
        <v>90.131999999999962</v>
      </c>
      <c r="U82" s="301"/>
      <c r="V82" s="301">
        <f>SUM(V80:V81)</f>
        <v>55.035651731585375</v>
      </c>
      <c r="W82" s="301">
        <f t="shared" ref="W82" si="132">SUM(W80:W81)</f>
        <v>31.51479171988327</v>
      </c>
      <c r="X82" s="301">
        <f t="shared" ref="X82" si="133">SUM(X80:X81)</f>
        <v>4.9415565485312962</v>
      </c>
      <c r="Y82" s="301">
        <f t="shared" si="123"/>
        <v>91.491999999999948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4.1228789687706575</v>
      </c>
      <c r="C89" s="300">
        <v>2.2756846670542372</v>
      </c>
      <c r="D89" s="300">
        <v>0.39955738603611479</v>
      </c>
      <c r="E89" s="300">
        <f>SUM(B89:D89)</f>
        <v>6.7981210218610091</v>
      </c>
      <c r="F89" s="300"/>
      <c r="G89" s="300">
        <v>4.5186950786684514</v>
      </c>
      <c r="H89" s="300">
        <v>2.6954575567386869</v>
      </c>
      <c r="I89" s="300">
        <v>0.60300647732049451</v>
      </c>
      <c r="J89" s="300">
        <f>SUM(G89:I89)</f>
        <v>7.8171591127276336</v>
      </c>
      <c r="K89" s="300"/>
      <c r="L89" s="300">
        <v>4.4073753207228314</v>
      </c>
      <c r="M89" s="300">
        <v>2.6476764912761626</v>
      </c>
      <c r="N89" s="300">
        <v>0.24384740709258171</v>
      </c>
      <c r="O89" s="300">
        <f>SUM(L89:N89)</f>
        <v>7.2988992190915756</v>
      </c>
      <c r="P89" s="300"/>
      <c r="Q89" s="300">
        <v>4.4725068083253285</v>
      </c>
      <c r="R89" s="300">
        <v>2.7618572615664032</v>
      </c>
      <c r="S89" s="300">
        <v>0.23935393704852248</v>
      </c>
      <c r="T89" s="300">
        <f>SUM(Q89:S89)</f>
        <v>7.4737180069402545</v>
      </c>
      <c r="U89" s="300"/>
      <c r="V89" s="300">
        <v>4.5857388156346142</v>
      </c>
      <c r="W89" s="300">
        <v>2.9542916549805938</v>
      </c>
      <c r="X89" s="300">
        <v>0.23325076477459791</v>
      </c>
      <c r="Y89" s="300">
        <f>SUM(V89:X89)</f>
        <v>7.7732812353898062</v>
      </c>
    </row>
    <row r="90" spans="1:25" x14ac:dyDescent="0.2">
      <c r="A90" s="260" t="s">
        <v>364</v>
      </c>
      <c r="B90" s="300">
        <v>17.173205092709942</v>
      </c>
      <c r="C90" s="300">
        <v>1.7486810360223575</v>
      </c>
      <c r="D90" s="300">
        <v>4.6759928494066934</v>
      </c>
      <c r="E90" s="300">
        <f t="shared" ref="E90:E91" si="134">SUM(B90:D90)</f>
        <v>23.597878978138993</v>
      </c>
      <c r="F90" s="300"/>
      <c r="G90" s="300">
        <v>15.836693471040437</v>
      </c>
      <c r="H90" s="300">
        <v>2.3769457615990301</v>
      </c>
      <c r="I90" s="300">
        <v>5.5412016546328102</v>
      </c>
      <c r="J90" s="300">
        <f t="shared" ref="J90:J91" si="135">SUM(G90:I90)</f>
        <v>23.754840887272277</v>
      </c>
      <c r="K90" s="300"/>
      <c r="L90" s="300">
        <v>16.201728077007395</v>
      </c>
      <c r="M90" s="300">
        <v>2.611965504822404</v>
      </c>
      <c r="N90" s="300">
        <v>2.7584071990786359</v>
      </c>
      <c r="O90" s="300">
        <f t="shared" ref="O90:O91" si="136">SUM(L90:N90)</f>
        <v>21.572100780908436</v>
      </c>
      <c r="P90" s="300"/>
      <c r="Q90" s="300">
        <v>16.391331722834707</v>
      </c>
      <c r="R90" s="300">
        <v>2.6718854733812982</v>
      </c>
      <c r="S90" s="300">
        <v>2.8050647968437685</v>
      </c>
      <c r="T90" s="300">
        <f t="shared" ref="T90:T91" si="137">SUM(Q90:S90)</f>
        <v>21.868281993059774</v>
      </c>
      <c r="U90" s="300"/>
      <c r="V90" s="300">
        <v>15.987554241744359</v>
      </c>
      <c r="W90" s="300">
        <v>2.7494286725771051</v>
      </c>
      <c r="X90" s="300">
        <v>2.8687358502887275</v>
      </c>
      <c r="Y90" s="300">
        <f t="shared" ref="Y90:Y91" si="138">SUM(V90:X90)</f>
        <v>21.605718764610195</v>
      </c>
    </row>
    <row r="91" spans="1:25" x14ac:dyDescent="0.2">
      <c r="A91" s="264" t="s">
        <v>363</v>
      </c>
      <c r="B91" s="301">
        <f>SUM(B89:B90)</f>
        <v>21.296084061480599</v>
      </c>
      <c r="C91" s="301">
        <f t="shared" ref="C91" si="139">SUM(C89:C90)</f>
        <v>4.0243657030765947</v>
      </c>
      <c r="D91" s="301">
        <f t="shared" ref="D91" si="140">SUM(D89:D90)</f>
        <v>5.0755502354428081</v>
      </c>
      <c r="E91" s="301">
        <f t="shared" si="134"/>
        <v>30.396000000000001</v>
      </c>
      <c r="F91" s="301"/>
      <c r="G91" s="301">
        <f>SUM(G89:G90)</f>
        <v>20.355388549708888</v>
      </c>
      <c r="H91" s="301">
        <f t="shared" ref="H91" si="141">SUM(H89:H90)</f>
        <v>5.0724033183377166</v>
      </c>
      <c r="I91" s="301">
        <f t="shared" ref="I91" si="142">SUM(I89:I90)</f>
        <v>6.1442081319533051</v>
      </c>
      <c r="J91" s="301">
        <f t="shared" si="135"/>
        <v>31.57199999999991</v>
      </c>
      <c r="K91" s="301"/>
      <c r="L91" s="301">
        <f>SUM(L89:L90)</f>
        <v>20.609103397730227</v>
      </c>
      <c r="M91" s="301">
        <f t="shared" ref="M91" si="143">SUM(M89:M90)</f>
        <v>5.2596419960985665</v>
      </c>
      <c r="N91" s="301">
        <f t="shared" ref="N91" si="144">SUM(N89:N90)</f>
        <v>3.0022546061712174</v>
      </c>
      <c r="O91" s="301">
        <f t="shared" si="136"/>
        <v>28.871000000000009</v>
      </c>
      <c r="P91" s="301"/>
      <c r="Q91" s="301">
        <f>SUM(Q89:Q90)</f>
        <v>20.863838531160035</v>
      </c>
      <c r="R91" s="301">
        <f t="shared" ref="R91" si="145">SUM(R89:R90)</f>
        <v>5.4337427349477014</v>
      </c>
      <c r="S91" s="301">
        <f t="shared" ref="S91" si="146">SUM(S89:S90)</f>
        <v>3.0444187338922912</v>
      </c>
      <c r="T91" s="301">
        <f t="shared" si="137"/>
        <v>29.342000000000027</v>
      </c>
      <c r="U91" s="301"/>
      <c r="V91" s="301">
        <f>SUM(V89:V90)</f>
        <v>20.573293057378972</v>
      </c>
      <c r="W91" s="301">
        <f t="shared" ref="W91" si="147">SUM(W89:W90)</f>
        <v>5.7037203275576989</v>
      </c>
      <c r="X91" s="301">
        <f t="shared" ref="X91" si="148">SUM(X89:X90)</f>
        <v>3.1019866150633253</v>
      </c>
      <c r="Y91" s="301">
        <f t="shared" si="138"/>
        <v>29.378999999999998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8.4569492356488976</v>
      </c>
      <c r="C98" s="300">
        <v>13.746032530135111</v>
      </c>
      <c r="D98" s="300">
        <v>0.95558586642320642</v>
      </c>
      <c r="E98" s="300">
        <f>SUM(B98:D98)</f>
        <v>23.158567632207216</v>
      </c>
      <c r="F98" s="300"/>
      <c r="G98" s="300">
        <v>8.8000661417775685</v>
      </c>
      <c r="H98" s="300">
        <v>14.65087783419121</v>
      </c>
      <c r="I98" s="300">
        <v>1.2553850154689654</v>
      </c>
      <c r="J98" s="300">
        <f>SUM(G98:I98)</f>
        <v>24.706328991437744</v>
      </c>
      <c r="K98" s="300"/>
      <c r="L98" s="300">
        <v>8.4210272385032692</v>
      </c>
      <c r="M98" s="300">
        <v>14.391733869149595</v>
      </c>
      <c r="N98" s="300">
        <v>0.81897248891982821</v>
      </c>
      <c r="O98" s="300">
        <f>SUM(L98:N98)</f>
        <v>23.631733596572694</v>
      </c>
      <c r="P98" s="300"/>
      <c r="Q98" s="300">
        <v>8.8938784029142006</v>
      </c>
      <c r="R98" s="300">
        <v>15.094389295798928</v>
      </c>
      <c r="S98" s="300">
        <v>0.87582490908049793</v>
      </c>
      <c r="T98" s="300">
        <f>SUM(Q98:S98)</f>
        <v>24.86409260779363</v>
      </c>
      <c r="U98" s="300"/>
      <c r="V98" s="300">
        <v>10.149228818266682</v>
      </c>
      <c r="W98" s="300">
        <v>17.133517695602059</v>
      </c>
      <c r="X98" s="300">
        <v>1.0016100826716179</v>
      </c>
      <c r="Y98" s="300">
        <f>SUM(V98:X98)</f>
        <v>28.284356596540359</v>
      </c>
    </row>
    <row r="99" spans="1:25" x14ac:dyDescent="0.2">
      <c r="A99" s="260" t="s">
        <v>364</v>
      </c>
      <c r="B99" s="300">
        <v>11.197851279520666</v>
      </c>
      <c r="C99" s="300">
        <v>8.7619234485100961</v>
      </c>
      <c r="D99" s="300">
        <v>1.0506576397620151</v>
      </c>
      <c r="E99" s="300">
        <f t="shared" ref="E99:E100" si="149">SUM(B99:D99)</f>
        <v>21.010432367792777</v>
      </c>
      <c r="F99" s="300"/>
      <c r="G99" s="300">
        <v>11.66011169260125</v>
      </c>
      <c r="H99" s="300">
        <v>10.037444430398862</v>
      </c>
      <c r="I99" s="300">
        <v>1.5131148855621976</v>
      </c>
      <c r="J99" s="300">
        <f t="shared" ref="J99:J100" si="150">SUM(G99:I99)</f>
        <v>23.210671008562308</v>
      </c>
      <c r="K99" s="300"/>
      <c r="L99" s="300">
        <v>9.8915769333241386</v>
      </c>
      <c r="M99" s="300">
        <v>10.318036344803694</v>
      </c>
      <c r="N99" s="300">
        <v>0.54465312529951326</v>
      </c>
      <c r="O99" s="300">
        <f t="shared" ref="O99:O100" si="151">SUM(L99:N99)</f>
        <v>20.754266403427344</v>
      </c>
      <c r="P99" s="300"/>
      <c r="Q99" s="300">
        <v>10.468990472638705</v>
      </c>
      <c r="R99" s="300">
        <v>10.786511321508442</v>
      </c>
      <c r="S99" s="300">
        <v>0.58040559805919267</v>
      </c>
      <c r="T99" s="300">
        <f t="shared" ref="T99:T100" si="152">SUM(Q99:S99)</f>
        <v>21.835907392206341</v>
      </c>
      <c r="U99" s="300"/>
      <c r="V99" s="300">
        <v>12.066436248353103</v>
      </c>
      <c r="W99" s="300">
        <v>12.26352593928755</v>
      </c>
      <c r="X99" s="300">
        <v>0.66468121581905659</v>
      </c>
      <c r="Y99" s="300">
        <f t="shared" ref="Y99:Y100" si="153">SUM(V99:X99)</f>
        <v>24.994643403459708</v>
      </c>
    </row>
    <row r="100" spans="1:25" x14ac:dyDescent="0.2">
      <c r="A100" s="264" t="s">
        <v>363</v>
      </c>
      <c r="B100" s="301">
        <f>SUM(B98:B99)</f>
        <v>19.654800515169562</v>
      </c>
      <c r="C100" s="301">
        <f t="shared" ref="C100" si="154">SUM(C98:C99)</f>
        <v>22.507955978645207</v>
      </c>
      <c r="D100" s="301">
        <f t="shared" ref="D100" si="155">SUM(D98:D99)</f>
        <v>2.0062435061852213</v>
      </c>
      <c r="E100" s="301">
        <f t="shared" si="149"/>
        <v>44.16899999999999</v>
      </c>
      <c r="F100" s="301"/>
      <c r="G100" s="301">
        <f>SUM(G98:G99)</f>
        <v>20.460177834378818</v>
      </c>
      <c r="H100" s="301">
        <f t="shared" ref="H100" si="156">SUM(H98:H99)</f>
        <v>24.68832226459007</v>
      </c>
      <c r="I100" s="301">
        <f t="shared" ref="I100" si="157">SUM(I98:I99)</f>
        <v>2.7684999010311628</v>
      </c>
      <c r="J100" s="301">
        <f t="shared" si="150"/>
        <v>47.917000000000051</v>
      </c>
      <c r="K100" s="301"/>
      <c r="L100" s="301">
        <f>SUM(L98:L99)</f>
        <v>18.31260417182741</v>
      </c>
      <c r="M100" s="301">
        <f t="shared" ref="M100" si="158">SUM(M98:M99)</f>
        <v>24.709770213953291</v>
      </c>
      <c r="N100" s="301">
        <f t="shared" ref="N100" si="159">SUM(N98:N99)</f>
        <v>1.3636256142193415</v>
      </c>
      <c r="O100" s="301">
        <f t="shared" si="151"/>
        <v>44.386000000000045</v>
      </c>
      <c r="P100" s="301"/>
      <c r="Q100" s="301">
        <f>SUM(Q98:Q99)</f>
        <v>19.362868875552905</v>
      </c>
      <c r="R100" s="301">
        <f t="shared" ref="R100" si="160">SUM(R98:R99)</f>
        <v>25.880900617307368</v>
      </c>
      <c r="S100" s="301">
        <f t="shared" ref="S100" si="161">SUM(S98:S99)</f>
        <v>1.4562305071396906</v>
      </c>
      <c r="T100" s="301">
        <f t="shared" si="152"/>
        <v>46.699999999999967</v>
      </c>
      <c r="U100" s="301"/>
      <c r="V100" s="301">
        <f>SUM(V98:V99)</f>
        <v>22.215665066619785</v>
      </c>
      <c r="W100" s="301">
        <f t="shared" ref="W100" si="162">SUM(W98:W99)</f>
        <v>29.397043634889609</v>
      </c>
      <c r="X100" s="301">
        <f t="shared" ref="X100" si="163">SUM(X98:X99)</f>
        <v>1.6662912984906746</v>
      </c>
      <c r="Y100" s="301">
        <f t="shared" si="153"/>
        <v>53.279000000000067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1.7969169688909163</v>
      </c>
      <c r="C107" s="300">
        <v>0.64101544636486874</v>
      </c>
      <c r="D107" s="300">
        <v>0.60728469908512728</v>
      </c>
      <c r="E107" s="300">
        <f>SUM(B107:D107)</f>
        <v>3.0452171143409128</v>
      </c>
      <c r="F107" s="300"/>
      <c r="G107" s="300">
        <v>0.81840859294879131</v>
      </c>
      <c r="H107" s="300">
        <v>0.42078555016201913</v>
      </c>
      <c r="I107" s="300">
        <v>0.21609148719925386</v>
      </c>
      <c r="J107" s="300">
        <f>SUM(G107:I107)</f>
        <v>1.4552856303100643</v>
      </c>
      <c r="K107" s="300"/>
      <c r="L107" s="300">
        <v>0.92462789121983868</v>
      </c>
      <c r="M107" s="300">
        <v>0.45336470532174028</v>
      </c>
      <c r="N107" s="300">
        <v>0.67661968932257344</v>
      </c>
      <c r="O107" s="300">
        <f>SUM(L107:N107)</f>
        <v>2.0546122858641525</v>
      </c>
      <c r="P107" s="300"/>
      <c r="Q107" s="300">
        <v>0.87830970925473562</v>
      </c>
      <c r="R107" s="300">
        <v>0.43713413138453872</v>
      </c>
      <c r="S107" s="300">
        <v>0.63648082940826822</v>
      </c>
      <c r="T107" s="300">
        <f>SUM(Q107:S107)</f>
        <v>1.9519246700475426</v>
      </c>
      <c r="U107" s="300"/>
      <c r="V107" s="300">
        <v>0.86003252304107347</v>
      </c>
      <c r="W107" s="300">
        <v>0.42540445241048591</v>
      </c>
      <c r="X107" s="300">
        <v>0.59142958034216342</v>
      </c>
      <c r="Y107" s="300">
        <f>SUM(V107:X107)</f>
        <v>1.8768665557937227</v>
      </c>
    </row>
    <row r="108" spans="1:25" x14ac:dyDescent="0.2">
      <c r="A108" s="260" t="s">
        <v>364</v>
      </c>
      <c r="B108" s="300">
        <v>2.3057656350505877</v>
      </c>
      <c r="C108" s="300">
        <v>0.59954106449329769</v>
      </c>
      <c r="D108" s="300">
        <v>1.1784761861151993</v>
      </c>
      <c r="E108" s="300">
        <f t="shared" ref="E108:E109" si="164">SUM(B108:D108)</f>
        <v>4.083782885659085</v>
      </c>
      <c r="F108" s="300"/>
      <c r="G108" s="300">
        <v>1.1101458878814723</v>
      </c>
      <c r="H108" s="300">
        <v>0.39210816010623628</v>
      </c>
      <c r="I108" s="300">
        <v>0.4824603217022293</v>
      </c>
      <c r="J108" s="300">
        <f t="shared" ref="J108:J109" si="165">SUM(G108:I108)</f>
        <v>1.9847143696899381</v>
      </c>
      <c r="K108" s="300"/>
      <c r="L108" s="300">
        <v>1.1238912948816993</v>
      </c>
      <c r="M108" s="300">
        <v>0.35454224330161033</v>
      </c>
      <c r="N108" s="300">
        <v>0.40195417595253796</v>
      </c>
      <c r="O108" s="300">
        <f t="shared" ref="O108:O109" si="166">SUM(L108:N108)</f>
        <v>1.8803877141358476</v>
      </c>
      <c r="P108" s="300"/>
      <c r="Q108" s="300">
        <v>1.0629944153557256</v>
      </c>
      <c r="R108" s="300">
        <v>0.35329761338328824</v>
      </c>
      <c r="S108" s="300">
        <v>0.3847833012134434</v>
      </c>
      <c r="T108" s="300">
        <f t="shared" ref="T108:T109" si="167">SUM(Q108:S108)</f>
        <v>1.8010753299524571</v>
      </c>
      <c r="U108" s="300"/>
      <c r="V108" s="300">
        <v>1.0212129221880948</v>
      </c>
      <c r="W108" s="300">
        <v>0.36577702149421382</v>
      </c>
      <c r="X108" s="300">
        <v>0.37714350052397105</v>
      </c>
      <c r="Y108" s="300">
        <f t="shared" ref="Y108:Y109" si="168">SUM(V108:X108)</f>
        <v>1.7641334442062795</v>
      </c>
    </row>
    <row r="109" spans="1:25" x14ac:dyDescent="0.2">
      <c r="A109" s="264" t="s">
        <v>363</v>
      </c>
      <c r="B109" s="301">
        <f>SUM(B107:B108)</f>
        <v>4.1026826039415045</v>
      </c>
      <c r="C109" s="301">
        <f t="shared" ref="C109" si="169">SUM(C107:C108)</f>
        <v>1.2405565108581664</v>
      </c>
      <c r="D109" s="301">
        <f t="shared" ref="D109" si="170">SUM(D107:D108)</f>
        <v>1.7857608852003266</v>
      </c>
      <c r="E109" s="301">
        <f t="shared" si="164"/>
        <v>7.1289999999999978</v>
      </c>
      <c r="F109" s="301"/>
      <c r="G109" s="301">
        <f>SUM(G107:G108)</f>
        <v>1.9285544808302637</v>
      </c>
      <c r="H109" s="301">
        <f t="shared" ref="H109" si="171">SUM(H107:H108)</f>
        <v>0.81289371026825541</v>
      </c>
      <c r="I109" s="301">
        <f t="shared" ref="I109" si="172">SUM(I107:I108)</f>
        <v>0.69855180890148316</v>
      </c>
      <c r="J109" s="301">
        <f t="shared" si="165"/>
        <v>3.4400000000000026</v>
      </c>
      <c r="K109" s="301"/>
      <c r="L109" s="301">
        <f>SUM(L107:L108)</f>
        <v>2.0485191861015379</v>
      </c>
      <c r="M109" s="301">
        <f t="shared" ref="M109" si="173">SUM(M107:M108)</f>
        <v>0.80790694862335055</v>
      </c>
      <c r="N109" s="301">
        <f t="shared" ref="N109" si="174">SUM(N107:N108)</f>
        <v>1.0785738652751113</v>
      </c>
      <c r="O109" s="301">
        <f t="shared" si="166"/>
        <v>3.9349999999999996</v>
      </c>
      <c r="P109" s="301"/>
      <c r="Q109" s="301">
        <f>SUM(Q107:Q108)</f>
        <v>1.9413041246104612</v>
      </c>
      <c r="R109" s="301">
        <f t="shared" ref="R109" si="175">SUM(R107:R108)</f>
        <v>0.79043174476782696</v>
      </c>
      <c r="S109" s="301">
        <f t="shared" ref="S109" si="176">SUM(S107:S108)</f>
        <v>1.0212641306217116</v>
      </c>
      <c r="T109" s="301">
        <f t="shared" si="167"/>
        <v>3.7529999999999997</v>
      </c>
      <c r="U109" s="301"/>
      <c r="V109" s="301">
        <f>SUM(V107:V108)</f>
        <v>1.8812454452291683</v>
      </c>
      <c r="W109" s="301">
        <f t="shared" ref="W109" si="177">SUM(W107:W108)</f>
        <v>0.79118147390469973</v>
      </c>
      <c r="X109" s="301">
        <f t="shared" ref="X109" si="178">SUM(X107:X108)</f>
        <v>0.96857308086613447</v>
      </c>
      <c r="Y109" s="301">
        <f t="shared" si="168"/>
        <v>3.6410000000000022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4.2244381910533289</v>
      </c>
      <c r="C116" s="300">
        <v>1.1405451458429434</v>
      </c>
      <c r="D116" s="300">
        <v>0.50647367860638504</v>
      </c>
      <c r="E116" s="300">
        <f>SUM(B116:D116)</f>
        <v>5.8714570155026573</v>
      </c>
      <c r="F116" s="300"/>
      <c r="G116" s="300">
        <v>3.0736655015768366</v>
      </c>
      <c r="H116" s="300">
        <v>1.1377048242128558</v>
      </c>
      <c r="I116" s="300">
        <v>9.2688991030017126E-2</v>
      </c>
      <c r="J116" s="300">
        <f>SUM(G116:I116)</f>
        <v>4.3040593168197097</v>
      </c>
      <c r="K116" s="300"/>
      <c r="L116" s="300">
        <v>3.5376221537210415</v>
      </c>
      <c r="M116" s="300">
        <v>0.94314840860255811</v>
      </c>
      <c r="N116" s="300">
        <v>0.5054678072638833</v>
      </c>
      <c r="O116" s="300">
        <f>SUM(L116:N116)</f>
        <v>4.9862383695874835</v>
      </c>
      <c r="P116" s="300"/>
      <c r="Q116" s="300">
        <v>3.9442646347459118</v>
      </c>
      <c r="R116" s="300">
        <v>1.0134203155524995</v>
      </c>
      <c r="S116" s="300">
        <v>0.55937056678557762</v>
      </c>
      <c r="T116" s="300">
        <f>SUM(Q116:S116)</f>
        <v>5.517055517083989</v>
      </c>
      <c r="U116" s="300"/>
      <c r="V116" s="300">
        <v>4.5184615659519629</v>
      </c>
      <c r="W116" s="300">
        <v>1.0751631968528341</v>
      </c>
      <c r="X116" s="300">
        <v>0.61650959303092112</v>
      </c>
      <c r="Y116" s="300">
        <f>SUM(V116:X116)</f>
        <v>6.2101343558357183</v>
      </c>
    </row>
    <row r="117" spans="1:25" x14ac:dyDescent="0.2">
      <c r="A117" s="260" t="s">
        <v>364</v>
      </c>
      <c r="B117" s="300">
        <v>13.913662082851843</v>
      </c>
      <c r="C117" s="300">
        <v>0.71475281751340114</v>
      </c>
      <c r="D117" s="300">
        <v>2.2431280841320924</v>
      </c>
      <c r="E117" s="300">
        <f t="shared" ref="E117:E118" si="179">SUM(B117:D117)</f>
        <v>16.871542984497339</v>
      </c>
      <c r="F117" s="300"/>
      <c r="G117" s="300">
        <v>10.876208823049394</v>
      </c>
      <c r="H117" s="300">
        <v>0.83028754513173486</v>
      </c>
      <c r="I117" s="300">
        <v>0.97044431499915806</v>
      </c>
      <c r="J117" s="300">
        <f t="shared" ref="J117:J118" si="180">SUM(G117:I117)</f>
        <v>12.676940683180288</v>
      </c>
      <c r="K117" s="300"/>
      <c r="L117" s="300">
        <v>10.200633249453348</v>
      </c>
      <c r="M117" s="300">
        <v>0.77117915461667463</v>
      </c>
      <c r="N117" s="300">
        <v>1.3309492263424991</v>
      </c>
      <c r="O117" s="300">
        <f t="shared" ref="O117:O118" si="181">SUM(L117:N117)</f>
        <v>12.302761630412522</v>
      </c>
      <c r="P117" s="300"/>
      <c r="Q117" s="300">
        <v>11.032721384287367</v>
      </c>
      <c r="R117" s="300">
        <v>0.84673549316023178</v>
      </c>
      <c r="S117" s="300">
        <v>1.4834876054684445</v>
      </c>
      <c r="T117" s="300">
        <f t="shared" ref="T117:T118" si="182">SUM(Q117:S117)</f>
        <v>13.362944482916042</v>
      </c>
      <c r="U117" s="300"/>
      <c r="V117" s="300">
        <v>11.986866158848853</v>
      </c>
      <c r="W117" s="300">
        <v>0.93731608184604076</v>
      </c>
      <c r="X117" s="300">
        <v>1.6656834034693866</v>
      </c>
      <c r="Y117" s="300">
        <f t="shared" ref="Y117:Y118" si="183">SUM(V117:X117)</f>
        <v>14.589865644164281</v>
      </c>
    </row>
    <row r="118" spans="1:25" x14ac:dyDescent="0.2">
      <c r="A118" s="264" t="s">
        <v>363</v>
      </c>
      <c r="B118" s="301">
        <f>SUM(B116:B117)</f>
        <v>18.138100273905174</v>
      </c>
      <c r="C118" s="301">
        <f t="shared" ref="C118" si="184">SUM(C116:C117)</f>
        <v>1.8552979633563447</v>
      </c>
      <c r="D118" s="301">
        <f t="shared" ref="D118" si="185">SUM(D116:D117)</f>
        <v>2.7496017627384775</v>
      </c>
      <c r="E118" s="301">
        <f t="shared" si="179"/>
        <v>22.742999999999999</v>
      </c>
      <c r="F118" s="301"/>
      <c r="G118" s="301">
        <f>SUM(G116:G117)</f>
        <v>13.949874324626231</v>
      </c>
      <c r="H118" s="301">
        <f t="shared" ref="H118" si="186">SUM(H116:H117)</f>
        <v>1.9679923693445907</v>
      </c>
      <c r="I118" s="301">
        <f t="shared" ref="I118" si="187">SUM(I116:I117)</f>
        <v>1.0631333060291752</v>
      </c>
      <c r="J118" s="301">
        <f t="shared" si="180"/>
        <v>16.980999999999998</v>
      </c>
      <c r="K118" s="301"/>
      <c r="L118" s="301">
        <f>SUM(L116:L117)</f>
        <v>13.73825540317439</v>
      </c>
      <c r="M118" s="301">
        <f t="shared" ref="M118" si="188">SUM(M116:M117)</f>
        <v>1.7143275632192327</v>
      </c>
      <c r="N118" s="301">
        <f t="shared" ref="N118" si="189">SUM(N116:N117)</f>
        <v>1.8364170336063825</v>
      </c>
      <c r="O118" s="301">
        <f t="shared" si="181"/>
        <v>17.289000000000005</v>
      </c>
      <c r="P118" s="301"/>
      <c r="Q118" s="301">
        <f>SUM(Q116:Q117)</f>
        <v>14.976986019033278</v>
      </c>
      <c r="R118" s="301">
        <f t="shared" ref="R118" si="190">SUM(R116:R117)</f>
        <v>1.8601558087127312</v>
      </c>
      <c r="S118" s="301">
        <f t="shared" ref="S118" si="191">SUM(S116:S117)</f>
        <v>2.042858172254022</v>
      </c>
      <c r="T118" s="301">
        <f t="shared" si="182"/>
        <v>18.880000000000031</v>
      </c>
      <c r="U118" s="301"/>
      <c r="V118" s="301">
        <f>SUM(V116:V117)</f>
        <v>16.505327724800814</v>
      </c>
      <c r="W118" s="301">
        <f t="shared" ref="W118" si="192">SUM(W116:W117)</f>
        <v>2.012479278698875</v>
      </c>
      <c r="X118" s="301">
        <f t="shared" ref="X118" si="193">SUM(X116:X117)</f>
        <v>2.2821929965003078</v>
      </c>
      <c r="Y118" s="301">
        <f t="shared" si="183"/>
        <v>20.799999999999997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4.9392991454115434</v>
      </c>
      <c r="C125" s="300">
        <v>1.7954505013261699</v>
      </c>
      <c r="D125" s="300">
        <v>0.49929944450010522</v>
      </c>
      <c r="E125" s="300">
        <f>SUM(B125:D125)</f>
        <v>7.2340490912378179</v>
      </c>
      <c r="F125" s="300"/>
      <c r="G125" s="300">
        <v>4.8192202088822294</v>
      </c>
      <c r="H125" s="300">
        <v>1.4896974098404598</v>
      </c>
      <c r="I125" s="300">
        <v>0.51103390160612683</v>
      </c>
      <c r="J125" s="300">
        <f>SUM(G125:I125)</f>
        <v>6.8199515203288161</v>
      </c>
      <c r="K125" s="300"/>
      <c r="L125" s="300">
        <v>4.6903718162495736</v>
      </c>
      <c r="M125" s="300">
        <v>1.3217887453140675</v>
      </c>
      <c r="N125" s="300">
        <v>0.25851627552413931</v>
      </c>
      <c r="O125" s="300">
        <f>SUM(L125:N125)</f>
        <v>6.2706768370877812</v>
      </c>
      <c r="P125" s="300"/>
      <c r="Q125" s="300">
        <v>4.5436361905703464</v>
      </c>
      <c r="R125" s="300">
        <v>1.2667150971763428</v>
      </c>
      <c r="S125" s="300">
        <v>0.2616639753498381</v>
      </c>
      <c r="T125" s="300">
        <f>SUM(Q125:S125)</f>
        <v>6.0720152630965272</v>
      </c>
      <c r="U125" s="300"/>
      <c r="V125" s="300">
        <v>4.1614925565658538</v>
      </c>
      <c r="W125" s="300">
        <v>1.1495274669835196</v>
      </c>
      <c r="X125" s="300">
        <v>0.24406213349331146</v>
      </c>
      <c r="Y125" s="300">
        <f>SUM(V125:X125)</f>
        <v>5.5550821570426843</v>
      </c>
    </row>
    <row r="126" spans="1:25" x14ac:dyDescent="0.2">
      <c r="A126" s="260" t="s">
        <v>364</v>
      </c>
      <c r="B126" s="300">
        <v>6.3362681400135488</v>
      </c>
      <c r="C126" s="300">
        <v>0.24441387354283578</v>
      </c>
      <c r="D126" s="300">
        <v>1.0852688952058094</v>
      </c>
      <c r="E126" s="300">
        <f t="shared" ref="E126:E127" si="194">SUM(B126:D126)</f>
        <v>7.665950908762194</v>
      </c>
      <c r="F126" s="300"/>
      <c r="G126" s="300">
        <v>5.642971721480043</v>
      </c>
      <c r="H126" s="300">
        <v>0.20338012504644321</v>
      </c>
      <c r="I126" s="300">
        <v>0.63969663314472147</v>
      </c>
      <c r="J126" s="300">
        <f t="shared" ref="J126:J127" si="195">SUM(G126:I126)</f>
        <v>6.4860484796712079</v>
      </c>
      <c r="K126" s="300"/>
      <c r="L126" s="300">
        <v>5.6912938061292921</v>
      </c>
      <c r="M126" s="300">
        <v>0.24525903062940341</v>
      </c>
      <c r="N126" s="300">
        <v>1.2487703261535161</v>
      </c>
      <c r="O126" s="300">
        <f t="shared" ref="O126:O127" si="196">SUM(L126:N126)</f>
        <v>7.1853231629122121</v>
      </c>
      <c r="P126" s="300"/>
      <c r="Q126" s="300">
        <v>5.5366520144596851</v>
      </c>
      <c r="R126" s="300">
        <v>0.24859115184138281</v>
      </c>
      <c r="S126" s="300">
        <v>1.2757415706024153</v>
      </c>
      <c r="T126" s="300">
        <f t="shared" ref="T126:T127" si="197">SUM(Q126:S126)</f>
        <v>7.0609847369034835</v>
      </c>
      <c r="U126" s="300"/>
      <c r="V126" s="300">
        <v>5.0873741277473901</v>
      </c>
      <c r="W126" s="300">
        <v>0.24406213349872072</v>
      </c>
      <c r="X126" s="300">
        <v>1.219481581711201</v>
      </c>
      <c r="Y126" s="300">
        <f t="shared" ref="Y126:Y127" si="198">SUM(V126:X126)</f>
        <v>6.5509178429573121</v>
      </c>
    </row>
    <row r="127" spans="1:25" x14ac:dyDescent="0.2">
      <c r="A127" s="264" t="s">
        <v>363</v>
      </c>
      <c r="B127" s="301">
        <f>SUM(B125:B126)</f>
        <v>11.275567285425092</v>
      </c>
      <c r="C127" s="301">
        <f t="shared" ref="C127" si="199">SUM(C125:C126)</f>
        <v>2.0398643748690057</v>
      </c>
      <c r="D127" s="301">
        <f t="shared" ref="D127" si="200">SUM(D125:D126)</f>
        <v>1.5845683397059145</v>
      </c>
      <c r="E127" s="301">
        <f t="shared" si="194"/>
        <v>14.900000000000013</v>
      </c>
      <c r="F127" s="301"/>
      <c r="G127" s="301">
        <f>SUM(G125:G126)</f>
        <v>10.462191930362273</v>
      </c>
      <c r="H127" s="301">
        <f t="shared" ref="H127" si="201">SUM(H125:H126)</f>
        <v>1.6930775348869029</v>
      </c>
      <c r="I127" s="301">
        <f t="shared" ref="I127" si="202">SUM(I125:I126)</f>
        <v>1.1507305347508483</v>
      </c>
      <c r="J127" s="301">
        <f t="shared" si="195"/>
        <v>13.306000000000026</v>
      </c>
      <c r="K127" s="301"/>
      <c r="L127" s="301">
        <f>SUM(L125:L126)</f>
        <v>10.381665622378865</v>
      </c>
      <c r="M127" s="301">
        <f t="shared" ref="M127" si="203">SUM(M125:M126)</f>
        <v>1.5670477759434709</v>
      </c>
      <c r="N127" s="301">
        <f t="shared" ref="N127" si="204">SUM(N125:N126)</f>
        <v>1.5072866016776554</v>
      </c>
      <c r="O127" s="301">
        <f t="shared" si="196"/>
        <v>13.455999999999992</v>
      </c>
      <c r="P127" s="301"/>
      <c r="Q127" s="301">
        <f>SUM(Q125:Q126)</f>
        <v>10.080288205030032</v>
      </c>
      <c r="R127" s="301">
        <f t="shared" ref="R127" si="205">SUM(R125:R126)</f>
        <v>1.5153062490177256</v>
      </c>
      <c r="S127" s="301">
        <f t="shared" ref="S127" si="206">SUM(S125:S126)</f>
        <v>1.5374055459522533</v>
      </c>
      <c r="T127" s="301">
        <f t="shared" si="197"/>
        <v>13.133000000000012</v>
      </c>
      <c r="U127" s="301"/>
      <c r="V127" s="301">
        <f>SUM(V125:V126)</f>
        <v>9.2488666843132439</v>
      </c>
      <c r="W127" s="301">
        <f t="shared" ref="W127" si="207">SUM(W125:W126)</f>
        <v>1.3935896004822403</v>
      </c>
      <c r="X127" s="301">
        <f t="shared" ref="X127" si="208">SUM(X125:X126)</f>
        <v>1.4635437152045125</v>
      </c>
      <c r="Y127" s="301">
        <f t="shared" si="198"/>
        <v>12.105999999999996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2.8003774443273346</v>
      </c>
      <c r="C134" s="300">
        <v>1.6850756050554161</v>
      </c>
      <c r="D134" s="300">
        <v>0.50030053243680606</v>
      </c>
      <c r="E134" s="300">
        <f>SUM(B134:D134)</f>
        <v>4.9857535818195569</v>
      </c>
      <c r="F134" s="300"/>
      <c r="G134" s="300">
        <v>2.7047676325650505</v>
      </c>
      <c r="H134" s="300">
        <v>1.3862875888759996</v>
      </c>
      <c r="I134" s="300">
        <v>0.83281574631625988</v>
      </c>
      <c r="J134" s="300">
        <f>SUM(G134:I134)</f>
        <v>4.9238709677573098</v>
      </c>
      <c r="K134" s="300"/>
      <c r="L134" s="300">
        <v>2.9307304703052668</v>
      </c>
      <c r="M134" s="300">
        <v>2.2386982930194526</v>
      </c>
      <c r="N134" s="300">
        <v>0.60786455211235768</v>
      </c>
      <c r="O134" s="300">
        <f>SUM(L134:N134)</f>
        <v>5.7772933154370767</v>
      </c>
      <c r="P134" s="300"/>
      <c r="Q134" s="300">
        <v>3.0205605564398827</v>
      </c>
      <c r="R134" s="300">
        <v>2.130925331994185</v>
      </c>
      <c r="S134" s="300">
        <v>0.61358900959107987</v>
      </c>
      <c r="T134" s="300">
        <f>SUM(Q134:S134)</f>
        <v>5.7650748980251478</v>
      </c>
      <c r="U134" s="300"/>
      <c r="V134" s="300">
        <v>3.5387224797568742</v>
      </c>
      <c r="W134" s="300">
        <v>2.1343155107278431</v>
      </c>
      <c r="X134" s="300">
        <v>0.67609460353590711</v>
      </c>
      <c r="Y134" s="300">
        <f>SUM(V134:X134)</f>
        <v>6.3491325940206247</v>
      </c>
    </row>
    <row r="135" spans="1:25" x14ac:dyDescent="0.2">
      <c r="A135" s="260" t="s">
        <v>364</v>
      </c>
      <c r="B135" s="300">
        <v>3.0083308809069091</v>
      </c>
      <c r="C135" s="300">
        <v>0.73238309534923596</v>
      </c>
      <c r="D135" s="300">
        <v>0.90653244192430282</v>
      </c>
      <c r="E135" s="300">
        <f t="shared" ref="E135:E136" si="209">SUM(B135:D135)</f>
        <v>4.6472464181804476</v>
      </c>
      <c r="F135" s="300"/>
      <c r="G135" s="300">
        <v>2.6103007107507334</v>
      </c>
      <c r="H135" s="300">
        <v>0.35827884089430984</v>
      </c>
      <c r="I135" s="300">
        <v>0.58754948059764522</v>
      </c>
      <c r="J135" s="300">
        <f t="shared" ref="J135:J136" si="210">SUM(G135:I135)</f>
        <v>3.5561290322426888</v>
      </c>
      <c r="K135" s="300"/>
      <c r="L135" s="300">
        <v>3.0087059269063468</v>
      </c>
      <c r="M135" s="300">
        <v>0.73445999930972361</v>
      </c>
      <c r="N135" s="300">
        <v>0.46854075834682801</v>
      </c>
      <c r="O135" s="300">
        <f t="shared" ref="O135:O136" si="211">SUM(L135:N135)</f>
        <v>4.2117066845628983</v>
      </c>
      <c r="P135" s="300"/>
      <c r="Q135" s="300">
        <v>2.992106914943415</v>
      </c>
      <c r="R135" s="300">
        <v>0.73233706959792133</v>
      </c>
      <c r="S135" s="300">
        <v>0.49048111743351319</v>
      </c>
      <c r="T135" s="300">
        <f t="shared" ref="T135:T136" si="212">SUM(Q135:S135)</f>
        <v>4.2149251019748499</v>
      </c>
      <c r="U135" s="300"/>
      <c r="V135" s="300">
        <v>3.272503103730577</v>
      </c>
      <c r="W135" s="300">
        <v>0.81553198971960128</v>
      </c>
      <c r="X135" s="300">
        <v>0.58283231252918788</v>
      </c>
      <c r="Y135" s="300">
        <f t="shared" ref="Y135:Y136" si="213">SUM(V135:X135)</f>
        <v>4.670867405979366</v>
      </c>
    </row>
    <row r="136" spans="1:25" x14ac:dyDescent="0.2">
      <c r="A136" s="264" t="s">
        <v>363</v>
      </c>
      <c r="B136" s="301">
        <f>SUM(B134:B135)</f>
        <v>5.8087083252342442</v>
      </c>
      <c r="C136" s="301">
        <f t="shared" ref="C136" si="214">SUM(C134:C135)</f>
        <v>2.4174587004046519</v>
      </c>
      <c r="D136" s="301">
        <f t="shared" ref="D136" si="215">SUM(D134:D135)</f>
        <v>1.4068329743611088</v>
      </c>
      <c r="E136" s="301">
        <f t="shared" si="209"/>
        <v>9.6330000000000044</v>
      </c>
      <c r="F136" s="301"/>
      <c r="G136" s="301">
        <f>SUM(G134:G135)</f>
        <v>5.3150683433157839</v>
      </c>
      <c r="H136" s="301">
        <f t="shared" ref="H136" si="216">SUM(H134:H135)</f>
        <v>1.7445664297703094</v>
      </c>
      <c r="I136" s="301">
        <f t="shared" ref="I136" si="217">SUM(I134:I135)</f>
        <v>1.4203652269139051</v>
      </c>
      <c r="J136" s="301">
        <f t="shared" si="210"/>
        <v>8.4799999999999986</v>
      </c>
      <c r="K136" s="301"/>
      <c r="L136" s="301">
        <f>SUM(L134:L135)</f>
        <v>5.9394363972116135</v>
      </c>
      <c r="M136" s="301">
        <f t="shared" ref="M136" si="218">SUM(M134:M135)</f>
        <v>2.9731582923291762</v>
      </c>
      <c r="N136" s="301">
        <f t="shared" ref="N136" si="219">SUM(N134:N135)</f>
        <v>1.0764053104591857</v>
      </c>
      <c r="O136" s="301">
        <f t="shared" si="211"/>
        <v>9.9889999999999759</v>
      </c>
      <c r="P136" s="301"/>
      <c r="Q136" s="301">
        <f>SUM(Q134:Q135)</f>
        <v>6.0126674713832973</v>
      </c>
      <c r="R136" s="301">
        <f t="shared" ref="R136" si="220">SUM(R134:R135)</f>
        <v>2.8632624015921064</v>
      </c>
      <c r="S136" s="301">
        <f t="shared" ref="S136" si="221">SUM(S134:S135)</f>
        <v>1.1040701270245932</v>
      </c>
      <c r="T136" s="301">
        <f t="shared" si="212"/>
        <v>9.9799999999999969</v>
      </c>
      <c r="U136" s="301"/>
      <c r="V136" s="301">
        <f>SUM(V134:V135)</f>
        <v>6.8112255834874507</v>
      </c>
      <c r="W136" s="301">
        <f t="shared" ref="W136" si="222">SUM(W134:W135)</f>
        <v>2.9498475004474445</v>
      </c>
      <c r="X136" s="301">
        <f t="shared" ref="X136" si="223">SUM(X134:X135)</f>
        <v>1.2589269160650951</v>
      </c>
      <c r="Y136" s="301">
        <f t="shared" si="213"/>
        <v>11.019999999999991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9.1725112285944324</v>
      </c>
      <c r="C143" s="300">
        <v>6.0493447548130934</v>
      </c>
      <c r="D143" s="300">
        <v>3.0814194348259889</v>
      </c>
      <c r="E143" s="300">
        <f>SUM(B143:D143)</f>
        <v>18.303275418233515</v>
      </c>
      <c r="F143" s="300"/>
      <c r="G143" s="300">
        <v>11.594731029296897</v>
      </c>
      <c r="H143" s="300">
        <v>5.0034845741217024</v>
      </c>
      <c r="I143" s="300">
        <v>4.5124071140322028</v>
      </c>
      <c r="J143" s="300">
        <f>SUM(G143:I143)</f>
        <v>21.110622717450802</v>
      </c>
      <c r="K143" s="300"/>
      <c r="L143" s="300">
        <v>10.970026258734093</v>
      </c>
      <c r="M143" s="300">
        <v>4.6441951877952654</v>
      </c>
      <c r="N143" s="300">
        <v>2.7855694504476611</v>
      </c>
      <c r="O143" s="300">
        <f>SUM(L143:N143)</f>
        <v>18.39979089697702</v>
      </c>
      <c r="P143" s="300"/>
      <c r="Q143" s="300">
        <v>11.602198681188284</v>
      </c>
      <c r="R143" s="300">
        <v>4.9175114190393341</v>
      </c>
      <c r="S143" s="300">
        <v>3.0386117257021956</v>
      </c>
      <c r="T143" s="300">
        <f>SUM(Q143:S143)</f>
        <v>19.558321825929816</v>
      </c>
      <c r="U143" s="300"/>
      <c r="V143" s="300">
        <v>12.509906186238387</v>
      </c>
      <c r="W143" s="300">
        <v>5.321055443115509</v>
      </c>
      <c r="X143" s="300">
        <v>3.4715610425194137</v>
      </c>
      <c r="Y143" s="300">
        <f>SUM(V143:X143)</f>
        <v>21.302522671873312</v>
      </c>
    </row>
    <row r="144" spans="1:25" x14ac:dyDescent="0.2">
      <c r="A144" s="260" t="s">
        <v>364</v>
      </c>
      <c r="B144" s="300">
        <v>15.028572614141908</v>
      </c>
      <c r="C144" s="300">
        <v>1.9082553480576083</v>
      </c>
      <c r="D144" s="300">
        <v>4.127896619566962</v>
      </c>
      <c r="E144" s="300">
        <f t="shared" ref="E144:E145" si="224">SUM(B144:D144)</f>
        <v>21.064724581766477</v>
      </c>
      <c r="F144" s="300"/>
      <c r="G144" s="300">
        <v>16.369340731857729</v>
      </c>
      <c r="H144" s="300">
        <v>1.9988344083105252</v>
      </c>
      <c r="I144" s="300">
        <v>4.2862021423809225</v>
      </c>
      <c r="J144" s="300">
        <f t="shared" ref="J144:J145" si="225">SUM(G144:I144)</f>
        <v>22.654377282549177</v>
      </c>
      <c r="K144" s="300"/>
      <c r="L144" s="300">
        <v>16.39938746041171</v>
      </c>
      <c r="M144" s="300">
        <v>2.6267895761983437</v>
      </c>
      <c r="N144" s="300">
        <v>3.3690320664129176</v>
      </c>
      <c r="O144" s="300">
        <f t="shared" ref="O144:O145" si="226">SUM(L144:N144)</f>
        <v>22.395209103022971</v>
      </c>
      <c r="P144" s="300"/>
      <c r="Q144" s="300">
        <v>16.819794821908797</v>
      </c>
      <c r="R144" s="300">
        <v>2.7937425927783641</v>
      </c>
      <c r="S144" s="300">
        <v>3.5501407593830372</v>
      </c>
      <c r="T144" s="300">
        <f t="shared" ref="T144:T145" si="227">SUM(Q144:S144)</f>
        <v>23.163678174070199</v>
      </c>
      <c r="U144" s="300"/>
      <c r="V144" s="300">
        <v>17.442320420479476</v>
      </c>
      <c r="W144" s="300">
        <v>3.1014046622967322</v>
      </c>
      <c r="X144" s="300">
        <v>3.8447522453504606</v>
      </c>
      <c r="Y144" s="300">
        <f t="shared" ref="Y144:Y145" si="228">SUM(V144:X144)</f>
        <v>24.388477328126669</v>
      </c>
    </row>
    <row r="145" spans="1:25" x14ac:dyDescent="0.2">
      <c r="A145" s="264" t="s">
        <v>363</v>
      </c>
      <c r="B145" s="301">
        <f>SUM(B143:B144)</f>
        <v>24.201083842736338</v>
      </c>
      <c r="C145" s="301">
        <f t="shared" ref="C145" si="229">SUM(C143:C144)</f>
        <v>7.9576001028707015</v>
      </c>
      <c r="D145" s="301">
        <f t="shared" ref="D145" si="230">SUM(D143:D144)</f>
        <v>7.2093160543929509</v>
      </c>
      <c r="E145" s="301">
        <f t="shared" si="224"/>
        <v>39.367999999999988</v>
      </c>
      <c r="F145" s="301"/>
      <c r="G145" s="301">
        <f>SUM(G143:G144)</f>
        <v>27.964071761154628</v>
      </c>
      <c r="H145" s="301">
        <f t="shared" ref="H145" si="231">SUM(H143:H144)</f>
        <v>7.0023189824322278</v>
      </c>
      <c r="I145" s="301">
        <f t="shared" ref="I145" si="232">SUM(I143:I144)</f>
        <v>8.7986092564131262</v>
      </c>
      <c r="J145" s="301">
        <f t="shared" si="225"/>
        <v>43.764999999999986</v>
      </c>
      <c r="K145" s="301"/>
      <c r="L145" s="301">
        <f>SUM(L143:L144)</f>
        <v>27.369413719145804</v>
      </c>
      <c r="M145" s="301">
        <f t="shared" ref="M145" si="233">SUM(M143:M144)</f>
        <v>7.2709847639936092</v>
      </c>
      <c r="N145" s="301">
        <f t="shared" ref="N145" si="234">SUM(N143:N144)</f>
        <v>6.1546015168605788</v>
      </c>
      <c r="O145" s="301">
        <f t="shared" si="226"/>
        <v>40.794999999999995</v>
      </c>
      <c r="P145" s="301"/>
      <c r="Q145" s="301">
        <f>SUM(Q143:Q144)</f>
        <v>28.421993503097081</v>
      </c>
      <c r="R145" s="301">
        <f t="shared" ref="R145" si="235">SUM(R143:R144)</f>
        <v>7.7112540118176982</v>
      </c>
      <c r="S145" s="301">
        <f t="shared" ref="S145" si="236">SUM(S143:S144)</f>
        <v>6.5887524850852328</v>
      </c>
      <c r="T145" s="301">
        <f t="shared" si="227"/>
        <v>42.722000000000008</v>
      </c>
      <c r="U145" s="301"/>
      <c r="V145" s="301">
        <f>SUM(V143:V144)</f>
        <v>29.952226606717865</v>
      </c>
      <c r="W145" s="301">
        <f t="shared" ref="W145" si="237">SUM(W143:W144)</f>
        <v>8.4224601054122417</v>
      </c>
      <c r="X145" s="301">
        <f t="shared" ref="X145" si="238">SUM(X143:X144)</f>
        <v>7.3163132878698747</v>
      </c>
      <c r="Y145" s="301">
        <f t="shared" si="228"/>
        <v>45.690999999999981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9.370827033601552</v>
      </c>
      <c r="C152" s="300">
        <v>8.3959065057240938</v>
      </c>
      <c r="D152" s="300">
        <v>2.9546833874876861</v>
      </c>
      <c r="E152" s="300">
        <f>SUM(B152:D152)</f>
        <v>20.721416926813333</v>
      </c>
      <c r="F152" s="300"/>
      <c r="G152" s="300">
        <v>10.174506135374191</v>
      </c>
      <c r="H152" s="300">
        <v>8.5582040380046323</v>
      </c>
      <c r="I152" s="300">
        <v>3.8330879467300729</v>
      </c>
      <c r="J152" s="300">
        <f>SUM(G152:I152)</f>
        <v>22.565798120108894</v>
      </c>
      <c r="K152" s="300"/>
      <c r="L152" s="300">
        <v>8.3511625481499454</v>
      </c>
      <c r="M152" s="300">
        <v>8.506857523851302</v>
      </c>
      <c r="N152" s="300">
        <v>3.4128434367023619</v>
      </c>
      <c r="O152" s="300">
        <f>SUM(L152:N152)</f>
        <v>20.270863508703606</v>
      </c>
      <c r="P152" s="300"/>
      <c r="Q152" s="300">
        <v>8.893989581749862</v>
      </c>
      <c r="R152" s="300">
        <v>8.7327986323022522</v>
      </c>
      <c r="S152" s="300">
        <v>3.5110664863116812</v>
      </c>
      <c r="T152" s="300">
        <f>SUM(Q152:S152)</f>
        <v>21.137854700363793</v>
      </c>
      <c r="U152" s="300"/>
      <c r="V152" s="300">
        <v>9.8468816859019732</v>
      </c>
      <c r="W152" s="300">
        <v>9.1344232841043667</v>
      </c>
      <c r="X152" s="300">
        <v>3.8364412925456941</v>
      </c>
      <c r="Y152" s="300">
        <f>SUM(V152:X152)</f>
        <v>22.817746262552035</v>
      </c>
    </row>
    <row r="153" spans="1:25" x14ac:dyDescent="0.2">
      <c r="A153" s="260" t="s">
        <v>364</v>
      </c>
      <c r="B153" s="300">
        <v>16.804564496974379</v>
      </c>
      <c r="C153" s="300">
        <v>5.884495065098867</v>
      </c>
      <c r="D153" s="300">
        <v>4.1105235111133602</v>
      </c>
      <c r="E153" s="300">
        <f t="shared" ref="E153:E154" si="239">SUM(B153:D153)</f>
        <v>26.799583073186607</v>
      </c>
      <c r="F153" s="300"/>
      <c r="G153" s="300">
        <v>17.003102510434719</v>
      </c>
      <c r="H153" s="300">
        <v>6.9203369482957537</v>
      </c>
      <c r="I153" s="300">
        <v>4.6407624211607237</v>
      </c>
      <c r="J153" s="300">
        <f t="shared" ref="J153:J154" si="240">SUM(G153:I153)</f>
        <v>28.564201879891193</v>
      </c>
      <c r="K153" s="300"/>
      <c r="L153" s="300">
        <v>15.122996432466428</v>
      </c>
      <c r="M153" s="300">
        <v>6.6303800326602698</v>
      </c>
      <c r="N153" s="300">
        <v>3.7657600261697088</v>
      </c>
      <c r="O153" s="300">
        <f t="shared" ref="O153:O154" si="241">SUM(L153:N153)</f>
        <v>25.519136491296408</v>
      </c>
      <c r="P153" s="300"/>
      <c r="Q153" s="300">
        <v>15.821639493972908</v>
      </c>
      <c r="R153" s="300">
        <v>6.9224272307691761</v>
      </c>
      <c r="S153" s="300">
        <v>3.878078574894007</v>
      </c>
      <c r="T153" s="300">
        <f t="shared" ref="T153:T154" si="242">SUM(Q153:S153)</f>
        <v>26.622145299636092</v>
      </c>
      <c r="U153" s="300"/>
      <c r="V153" s="300">
        <v>17.13480121044628</v>
      </c>
      <c r="W153" s="300">
        <v>7.4284092559027775</v>
      </c>
      <c r="X153" s="300">
        <v>4.2130432710989076</v>
      </c>
      <c r="Y153" s="300">
        <f t="shared" ref="Y153:Y154" si="243">SUM(V153:X153)</f>
        <v>28.776253737447966</v>
      </c>
    </row>
    <row r="154" spans="1:25" x14ac:dyDescent="0.2">
      <c r="A154" s="264" t="s">
        <v>363</v>
      </c>
      <c r="B154" s="301">
        <f>SUM(B152:B153)</f>
        <v>26.175391530575929</v>
      </c>
      <c r="C154" s="301">
        <f t="shared" ref="C154" si="244">SUM(C152:C153)</f>
        <v>14.28040157082296</v>
      </c>
      <c r="D154" s="301">
        <f t="shared" ref="D154" si="245">SUM(D152:D153)</f>
        <v>7.0652068986010459</v>
      </c>
      <c r="E154" s="301">
        <f t="shared" si="239"/>
        <v>47.520999999999937</v>
      </c>
      <c r="F154" s="301"/>
      <c r="G154" s="301">
        <f>SUM(G152:G153)</f>
        <v>27.17760864580891</v>
      </c>
      <c r="H154" s="301">
        <f t="shared" ref="H154" si="246">SUM(H152:H153)</f>
        <v>15.478540986300386</v>
      </c>
      <c r="I154" s="301">
        <f t="shared" ref="I154" si="247">SUM(I152:I153)</f>
        <v>8.4738503678907975</v>
      </c>
      <c r="J154" s="301">
        <f t="shared" si="240"/>
        <v>51.130000000000095</v>
      </c>
      <c r="K154" s="301"/>
      <c r="L154" s="301">
        <f>SUM(L152:L153)</f>
        <v>23.474158980616373</v>
      </c>
      <c r="M154" s="301">
        <f t="shared" ref="M154" si="248">SUM(M152:M153)</f>
        <v>15.137237556511572</v>
      </c>
      <c r="N154" s="301">
        <f t="shared" ref="N154" si="249">SUM(N152:N153)</f>
        <v>7.1786034628720703</v>
      </c>
      <c r="O154" s="301">
        <f t="shared" si="241"/>
        <v>45.790000000000013</v>
      </c>
      <c r="P154" s="301"/>
      <c r="Q154" s="301">
        <f>SUM(Q152:Q153)</f>
        <v>24.71562907572277</v>
      </c>
      <c r="R154" s="301">
        <f t="shared" ref="R154" si="250">SUM(R152:R153)</f>
        <v>15.655225863071429</v>
      </c>
      <c r="S154" s="301">
        <f t="shared" ref="S154" si="251">SUM(S152:S153)</f>
        <v>7.3891450612056886</v>
      </c>
      <c r="T154" s="301">
        <f t="shared" si="242"/>
        <v>47.759999999999884</v>
      </c>
      <c r="U154" s="301"/>
      <c r="V154" s="301">
        <f>SUM(V152:V153)</f>
        <v>26.981682896348254</v>
      </c>
      <c r="W154" s="301">
        <f t="shared" ref="W154" si="252">SUM(W152:W153)</f>
        <v>16.562832540007143</v>
      </c>
      <c r="X154" s="301">
        <f t="shared" ref="X154" si="253">SUM(X152:X153)</f>
        <v>8.0494845636446009</v>
      </c>
      <c r="Y154" s="301">
        <f t="shared" si="243"/>
        <v>51.593999999999994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8.7533363301757685</v>
      </c>
      <c r="C161" s="300">
        <v>7.2469749397027678</v>
      </c>
      <c r="D161" s="300">
        <v>0.87217374335067699</v>
      </c>
      <c r="E161" s="300">
        <f>SUM(B161:D161)</f>
        <v>16.872485013229213</v>
      </c>
      <c r="F161" s="300"/>
      <c r="G161" s="300">
        <v>8.8752243030248064</v>
      </c>
      <c r="H161" s="300">
        <v>7.1639997914684814</v>
      </c>
      <c r="I161" s="300">
        <v>0.69650304682010089</v>
      </c>
      <c r="J161" s="300">
        <f>SUM(G161:I161)</f>
        <v>16.73572714131339</v>
      </c>
      <c r="K161" s="300"/>
      <c r="L161" s="300">
        <v>9.0774489112522225</v>
      </c>
      <c r="M161" s="300">
        <v>7.2253083757062262</v>
      </c>
      <c r="N161" s="300">
        <v>0.97595846275750953</v>
      </c>
      <c r="O161" s="300">
        <f>SUM(L161:N161)</f>
        <v>17.27871574971596</v>
      </c>
      <c r="P161" s="300"/>
      <c r="Q161" s="300">
        <v>9.6047176738589108</v>
      </c>
      <c r="R161" s="300">
        <v>7.6607382910959858</v>
      </c>
      <c r="S161" s="300">
        <v>1.0339754654250151</v>
      </c>
      <c r="T161" s="300">
        <f>SUM(Q161:S161)</f>
        <v>18.299431430379911</v>
      </c>
      <c r="U161" s="300"/>
      <c r="V161" s="300">
        <v>9.5178301547179558</v>
      </c>
      <c r="W161" s="300">
        <v>7.5947897502279638</v>
      </c>
      <c r="X161" s="300">
        <v>1.0330917632155727</v>
      </c>
      <c r="Y161" s="300">
        <f>SUM(V161:X161)</f>
        <v>18.145711668161493</v>
      </c>
    </row>
    <row r="162" spans="1:25" x14ac:dyDescent="0.2">
      <c r="A162" s="260" t="s">
        <v>364</v>
      </c>
      <c r="B162" s="300">
        <v>11.028456893038983</v>
      </c>
      <c r="C162" s="300">
        <v>1.5914353431953119</v>
      </c>
      <c r="D162" s="300">
        <v>0.91062275053651276</v>
      </c>
      <c r="E162" s="300">
        <f t="shared" ref="E162:E163" si="254">SUM(B162:D162)</f>
        <v>13.530514986770809</v>
      </c>
      <c r="F162" s="300"/>
      <c r="G162" s="300">
        <v>10.642319224091402</v>
      </c>
      <c r="H162" s="300">
        <v>1.5407424723282548</v>
      </c>
      <c r="I162" s="300">
        <v>0.72521116226699323</v>
      </c>
      <c r="J162" s="300">
        <f t="shared" ref="J162:J163" si="255">SUM(G162:I162)</f>
        <v>12.908272858686649</v>
      </c>
      <c r="K162" s="300"/>
      <c r="L162" s="300">
        <v>10.907563753824501</v>
      </c>
      <c r="M162" s="300">
        <v>1.5708724343227776</v>
      </c>
      <c r="N162" s="300">
        <v>0.58984806213682195</v>
      </c>
      <c r="O162" s="300">
        <f t="shared" ref="O162:O163" si="256">SUM(L162:N162)</f>
        <v>13.068284250284101</v>
      </c>
      <c r="P162" s="300"/>
      <c r="Q162" s="300">
        <v>11.308227422326766</v>
      </c>
      <c r="R162" s="300">
        <v>1.7516476369077048</v>
      </c>
      <c r="S162" s="300">
        <v>0.62469351038553844</v>
      </c>
      <c r="T162" s="300">
        <f t="shared" ref="T162:T163" si="257">SUM(Q162:S162)</f>
        <v>13.68456856962001</v>
      </c>
      <c r="U162" s="300"/>
      <c r="V162" s="300">
        <v>10.749767793112515</v>
      </c>
      <c r="W162" s="300">
        <v>1.914836122869787</v>
      </c>
      <c r="X162" s="300">
        <v>0.62568441585623835</v>
      </c>
      <c r="Y162" s="300">
        <f t="shared" ref="Y162:Y163" si="258">SUM(V162:X162)</f>
        <v>13.290288331838539</v>
      </c>
    </row>
    <row r="163" spans="1:25" x14ac:dyDescent="0.2">
      <c r="A163" s="264" t="s">
        <v>363</v>
      </c>
      <c r="B163" s="301">
        <f>SUM(B161:B162)</f>
        <v>19.781793223214752</v>
      </c>
      <c r="C163" s="301">
        <f t="shared" ref="C163" si="259">SUM(C161:C162)</f>
        <v>8.8384102828980797</v>
      </c>
      <c r="D163" s="301">
        <f t="shared" ref="D163" si="260">SUM(D161:D162)</f>
        <v>1.7827964938871896</v>
      </c>
      <c r="E163" s="301">
        <f t="shared" si="254"/>
        <v>30.40300000000002</v>
      </c>
      <c r="F163" s="301"/>
      <c r="G163" s="301">
        <f>SUM(G161:G162)</f>
        <v>19.51754352711621</v>
      </c>
      <c r="H163" s="301">
        <f t="shared" ref="H163" si="261">SUM(H161:H162)</f>
        <v>8.7047422637967369</v>
      </c>
      <c r="I163" s="301">
        <f t="shared" ref="I163" si="262">SUM(I161:I162)</f>
        <v>1.421714209087094</v>
      </c>
      <c r="J163" s="301">
        <f t="shared" si="255"/>
        <v>29.644000000000041</v>
      </c>
      <c r="K163" s="301"/>
      <c r="L163" s="301">
        <f>SUM(L161:L162)</f>
        <v>19.985012665076724</v>
      </c>
      <c r="M163" s="301">
        <f t="shared" ref="M163" si="263">SUM(M161:M162)</f>
        <v>8.7961808100290035</v>
      </c>
      <c r="N163" s="301">
        <f t="shared" ref="N163" si="264">SUM(N161:N162)</f>
        <v>1.5658065248943314</v>
      </c>
      <c r="O163" s="301">
        <f t="shared" si="256"/>
        <v>30.347000000000058</v>
      </c>
      <c r="P163" s="301"/>
      <c r="Q163" s="301">
        <f>SUM(Q161:Q162)</f>
        <v>20.912945096185677</v>
      </c>
      <c r="R163" s="301">
        <f t="shared" ref="R163" si="265">SUM(R161:R162)</f>
        <v>9.4123859280036903</v>
      </c>
      <c r="S163" s="301">
        <f t="shared" ref="S163" si="266">SUM(S161:S162)</f>
        <v>1.6586689758105535</v>
      </c>
      <c r="T163" s="301">
        <f t="shared" si="257"/>
        <v>31.98399999999992</v>
      </c>
      <c r="U163" s="301"/>
      <c r="V163" s="301">
        <f>SUM(V161:V162)</f>
        <v>20.26759794783047</v>
      </c>
      <c r="W163" s="301">
        <f t="shared" ref="W163" si="267">SUM(W161:W162)</f>
        <v>9.5096258730977503</v>
      </c>
      <c r="X163" s="301">
        <f t="shared" ref="X163" si="268">SUM(X161:X162)</f>
        <v>1.6587761790718112</v>
      </c>
      <c r="Y163" s="301">
        <f t="shared" si="258"/>
        <v>31.436000000000032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16.984330164932736</v>
      </c>
      <c r="C170" s="300">
        <v>21.652815176542948</v>
      </c>
      <c r="D170" s="300">
        <v>5.2289675195318317</v>
      </c>
      <c r="E170" s="300">
        <f>SUM(B170:D170)</f>
        <v>43.866112861007522</v>
      </c>
      <c r="F170" s="300"/>
      <c r="G170" s="300">
        <v>15.574664714504028</v>
      </c>
      <c r="H170" s="300">
        <v>20.591877564729621</v>
      </c>
      <c r="I170" s="300">
        <v>4.6739541597825109</v>
      </c>
      <c r="J170" s="300">
        <f>SUM(G170:I170)</f>
        <v>40.840496439016164</v>
      </c>
      <c r="K170" s="300"/>
      <c r="L170" s="300">
        <v>14.755278005115889</v>
      </c>
      <c r="M170" s="300">
        <v>20.332108940841799</v>
      </c>
      <c r="N170" s="300">
        <v>4.5966084345993945</v>
      </c>
      <c r="O170" s="300">
        <f>SUM(L170:N170)</f>
        <v>39.683995380557086</v>
      </c>
      <c r="P170" s="300"/>
      <c r="Q170" s="300">
        <v>15.089418386782432</v>
      </c>
      <c r="R170" s="300">
        <v>19.902676122603399</v>
      </c>
      <c r="S170" s="300">
        <v>4.6498576347688987</v>
      </c>
      <c r="T170" s="300">
        <f>SUM(Q170:S170)</f>
        <v>39.641952144154729</v>
      </c>
      <c r="U170" s="300"/>
      <c r="V170" s="300">
        <v>16.178719311786274</v>
      </c>
      <c r="W170" s="300">
        <v>19.506983303187557</v>
      </c>
      <c r="X170" s="300">
        <v>4.7711842963944955</v>
      </c>
      <c r="Y170" s="300">
        <f>SUM(V170:X170)</f>
        <v>40.456886911368329</v>
      </c>
    </row>
    <row r="171" spans="1:25" x14ac:dyDescent="0.2">
      <c r="A171" s="260" t="s">
        <v>364</v>
      </c>
      <c r="B171" s="300">
        <v>11.14499900921917</v>
      </c>
      <c r="C171" s="300">
        <v>4.439938747745237</v>
      </c>
      <c r="D171" s="300">
        <v>2.3809493820280849</v>
      </c>
      <c r="E171" s="300">
        <f t="shared" ref="E171" si="269">SUM(B171:D171)</f>
        <v>17.965887138992493</v>
      </c>
      <c r="F171" s="300"/>
      <c r="G171" s="300">
        <v>9.8627963574702395</v>
      </c>
      <c r="H171" s="300">
        <v>4.5131351547959451</v>
      </c>
      <c r="I171" s="300">
        <v>2.7545720487175789</v>
      </c>
      <c r="J171" s="300">
        <f t="shared" ref="J171:J172" si="270">SUM(G171:I171)</f>
        <v>17.130503560983762</v>
      </c>
      <c r="K171" s="300"/>
      <c r="L171" s="300">
        <v>9.427441307334588</v>
      </c>
      <c r="M171" s="300">
        <v>4.7475065749258629</v>
      </c>
      <c r="N171" s="300">
        <v>3.0600567371824483</v>
      </c>
      <c r="O171" s="300">
        <f t="shared" ref="O171:O172" si="271">SUM(L171:N171)</f>
        <v>17.235004619442901</v>
      </c>
      <c r="P171" s="300"/>
      <c r="Q171" s="300">
        <v>9.3081201158019429</v>
      </c>
      <c r="R171" s="300">
        <v>4.8132577352977588</v>
      </c>
      <c r="S171" s="300">
        <v>3.1206700047455951</v>
      </c>
      <c r="T171" s="300">
        <f t="shared" ref="T171:T172" si="272">SUM(Q171:S171)</f>
        <v>17.242047855845296</v>
      </c>
      <c r="U171" s="300"/>
      <c r="V171" s="300">
        <v>9.2966735166358614</v>
      </c>
      <c r="W171" s="300">
        <v>5.0386560509817535</v>
      </c>
      <c r="X171" s="300">
        <v>3.2957835210141027</v>
      </c>
      <c r="Y171" s="300">
        <f t="shared" ref="Y171:Y172" si="273">SUM(V171:X171)</f>
        <v>17.631113088631718</v>
      </c>
    </row>
    <row r="172" spans="1:25" x14ac:dyDescent="0.2">
      <c r="A172" s="264" t="s">
        <v>363</v>
      </c>
      <c r="B172" s="301">
        <f>SUM(B170:B171)</f>
        <v>28.129329174151906</v>
      </c>
      <c r="C172" s="301">
        <f t="shared" ref="C172" si="274">SUM(C170:C171)</f>
        <v>26.092753924288186</v>
      </c>
      <c r="D172" s="301">
        <f t="shared" ref="D172" si="275">SUM(D170:D171)</f>
        <v>7.6099169015599166</v>
      </c>
      <c r="E172" s="301">
        <f>SUM(B172:D172)</f>
        <v>61.832000000000008</v>
      </c>
      <c r="F172" s="301"/>
      <c r="G172" s="301">
        <f>SUM(G170:G171)</f>
        <v>25.437461071974269</v>
      </c>
      <c r="H172" s="301">
        <f t="shared" ref="H172" si="276">SUM(H170:H171)</f>
        <v>25.105012719525568</v>
      </c>
      <c r="I172" s="301">
        <f t="shared" ref="I172" si="277">SUM(I170:I171)</f>
        <v>7.4285262085000898</v>
      </c>
      <c r="J172" s="301">
        <f t="shared" si="270"/>
        <v>57.970999999999925</v>
      </c>
      <c r="K172" s="301"/>
      <c r="L172" s="301">
        <f>SUM(L170:L171)</f>
        <v>24.182719312450477</v>
      </c>
      <c r="M172" s="301">
        <f t="shared" ref="M172" si="278">SUM(M170:M171)</f>
        <v>25.079615515767664</v>
      </c>
      <c r="N172" s="301">
        <f t="shared" ref="N172" si="279">SUM(N170:N171)</f>
        <v>7.6566651717818424</v>
      </c>
      <c r="O172" s="301">
        <f t="shared" si="271"/>
        <v>56.918999999999983</v>
      </c>
      <c r="P172" s="301"/>
      <c r="Q172" s="301">
        <f>SUM(Q170:Q171)</f>
        <v>24.397538502584375</v>
      </c>
      <c r="R172" s="301">
        <f t="shared" ref="R172" si="280">SUM(R170:R171)</f>
        <v>24.715933857901156</v>
      </c>
      <c r="S172" s="301">
        <f t="shared" ref="S172" si="281">SUM(S170:S171)</f>
        <v>7.7705276395144942</v>
      </c>
      <c r="T172" s="301">
        <f t="shared" si="272"/>
        <v>56.884000000000029</v>
      </c>
      <c r="U172" s="301"/>
      <c r="V172" s="301">
        <f>SUM(V170:V171)</f>
        <v>25.475392828422137</v>
      </c>
      <c r="W172" s="301">
        <f t="shared" ref="W172" si="282">SUM(W170:W171)</f>
        <v>24.54563935416931</v>
      </c>
      <c r="X172" s="301">
        <f t="shared" ref="X172" si="283">SUM(X170:X171)</f>
        <v>8.0669678174085977</v>
      </c>
      <c r="Y172" s="301">
        <f t="shared" si="273"/>
        <v>58.088000000000044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27.992171367490077</v>
      </c>
      <c r="C179" s="300">
        <v>26.431792911522876</v>
      </c>
      <c r="D179" s="300">
        <v>6.1616386453255183</v>
      </c>
      <c r="E179" s="300">
        <f>SUM(B179:D179)</f>
        <v>60.585602924338467</v>
      </c>
      <c r="F179" s="300"/>
      <c r="G179" s="300">
        <v>30.568082377725673</v>
      </c>
      <c r="H179" s="300">
        <v>28.857394690942648</v>
      </c>
      <c r="I179" s="300">
        <v>5.9367438582868166</v>
      </c>
      <c r="J179" s="300">
        <f>SUM(G179:I179)</f>
        <v>65.362220926955132</v>
      </c>
      <c r="K179" s="300"/>
      <c r="L179" s="300">
        <v>29.966102225787754</v>
      </c>
      <c r="M179" s="300">
        <v>27.98332538891443</v>
      </c>
      <c r="N179" s="300">
        <v>5.7861359419266751</v>
      </c>
      <c r="O179" s="300">
        <f>SUM(L179:N179)</f>
        <v>63.735563556628861</v>
      </c>
      <c r="P179" s="300"/>
      <c r="Q179" s="300">
        <v>31.836784033725113</v>
      </c>
      <c r="R179" s="300">
        <v>27.998433810618291</v>
      </c>
      <c r="S179" s="300">
        <v>6.2978045697834109</v>
      </c>
      <c r="T179" s="300">
        <f>SUM(Q179:S179)</f>
        <v>66.133022414126813</v>
      </c>
      <c r="U179" s="300"/>
      <c r="V179" s="300">
        <v>33.85292297069838</v>
      </c>
      <c r="W179" s="300">
        <v>26.298320129788863</v>
      </c>
      <c r="X179" s="300">
        <v>6.865372723257912</v>
      </c>
      <c r="Y179" s="300">
        <f>SUM(V179:X179)</f>
        <v>67.016615823745155</v>
      </c>
    </row>
    <row r="180" spans="1:25" x14ac:dyDescent="0.2">
      <c r="A180" s="260" t="s">
        <v>364</v>
      </c>
      <c r="B180" s="300">
        <v>11.707619678097874</v>
      </c>
      <c r="C180" s="300">
        <v>4.3747128134139448</v>
      </c>
      <c r="D180" s="300">
        <v>0.9410645841497709</v>
      </c>
      <c r="E180" s="300">
        <f t="shared" ref="E180:E181" si="284">SUM(B180:D180)</f>
        <v>17.023397075661592</v>
      </c>
      <c r="F180" s="300"/>
      <c r="G180" s="300">
        <v>10.601190460537923</v>
      </c>
      <c r="H180" s="300">
        <v>3.472383065078394</v>
      </c>
      <c r="I180" s="300">
        <v>1.5782055474286412</v>
      </c>
      <c r="J180" s="300">
        <f t="shared" ref="J180:J181" si="285">SUM(G180:I180)</f>
        <v>15.65177907304496</v>
      </c>
      <c r="K180" s="300"/>
      <c r="L180" s="300">
        <v>10.698491781652766</v>
      </c>
      <c r="M180" s="300">
        <v>4.5802365788796866</v>
      </c>
      <c r="N180" s="300">
        <v>1.4487080828386414</v>
      </c>
      <c r="O180" s="300">
        <f t="shared" ref="O180:O181" si="286">SUM(L180:N180)</f>
        <v>16.727436443371094</v>
      </c>
      <c r="P180" s="300"/>
      <c r="Q180" s="300">
        <v>11.110686829352085</v>
      </c>
      <c r="R180" s="300">
        <v>4.8160575303639241</v>
      </c>
      <c r="S180" s="300">
        <v>1.4472332261572813</v>
      </c>
      <c r="T180" s="300">
        <f t="shared" ref="T180:T181" si="287">SUM(Q180:S180)</f>
        <v>17.373977585873291</v>
      </c>
      <c r="U180" s="300"/>
      <c r="V180" s="300">
        <v>11.312432922458004</v>
      </c>
      <c r="W180" s="300">
        <v>5.0171146818683692</v>
      </c>
      <c r="X180" s="300">
        <v>1.3468365719284239</v>
      </c>
      <c r="Y180" s="300">
        <f t="shared" ref="Y180:Y181" si="288">SUM(V180:X180)</f>
        <v>17.676384176254796</v>
      </c>
    </row>
    <row r="181" spans="1:25" x14ac:dyDescent="0.2">
      <c r="A181" s="264" t="s">
        <v>363</v>
      </c>
      <c r="B181" s="301">
        <f>SUM(B179:B180)</f>
        <v>39.699791045587951</v>
      </c>
      <c r="C181" s="301">
        <f t="shared" ref="C181" si="289">SUM(C179:C180)</f>
        <v>30.806505724936819</v>
      </c>
      <c r="D181" s="301">
        <f t="shared" ref="D181" si="290">SUM(D179:D180)</f>
        <v>7.1027032294752894</v>
      </c>
      <c r="E181" s="301">
        <f t="shared" si="284"/>
        <v>77.609000000000066</v>
      </c>
      <c r="F181" s="301"/>
      <c r="G181" s="301">
        <f>SUM(G179:G180)</f>
        <v>41.169272838263595</v>
      </c>
      <c r="H181" s="301">
        <f t="shared" ref="H181" si="291">SUM(H179:H180)</f>
        <v>32.329777756021045</v>
      </c>
      <c r="I181" s="301">
        <f t="shared" ref="I181" si="292">SUM(I179:I180)</f>
        <v>7.5149494057154573</v>
      </c>
      <c r="J181" s="301">
        <f t="shared" si="285"/>
        <v>81.014000000000095</v>
      </c>
      <c r="K181" s="301"/>
      <c r="L181" s="301">
        <f>SUM(L179:L180)</f>
        <v>40.66459400744052</v>
      </c>
      <c r="M181" s="301">
        <f t="shared" ref="M181" si="293">SUM(M179:M180)</f>
        <v>32.563561967794115</v>
      </c>
      <c r="N181" s="301">
        <f t="shared" ref="N181" si="294">SUM(N179:N180)</f>
        <v>7.2348440247653167</v>
      </c>
      <c r="O181" s="301">
        <f t="shared" si="286"/>
        <v>80.462999999999965</v>
      </c>
      <c r="P181" s="301"/>
      <c r="Q181" s="301">
        <f>SUM(Q179:Q180)</f>
        <v>42.9474708630772</v>
      </c>
      <c r="R181" s="301">
        <f t="shared" ref="R181" si="295">SUM(R179:R180)</f>
        <v>32.814491340982215</v>
      </c>
      <c r="S181" s="301">
        <f t="shared" ref="S181" si="296">SUM(S179:S180)</f>
        <v>7.745037795940692</v>
      </c>
      <c r="T181" s="301">
        <f t="shared" si="287"/>
        <v>83.507000000000104</v>
      </c>
      <c r="U181" s="301"/>
      <c r="V181" s="301">
        <f>SUM(V179:V180)</f>
        <v>45.165355893156388</v>
      </c>
      <c r="W181" s="301">
        <f t="shared" ref="W181" si="297">SUM(W179:W180)</f>
        <v>31.315434811657234</v>
      </c>
      <c r="X181" s="301">
        <f t="shared" ref="X181" si="298">SUM(X179:X180)</f>
        <v>8.2122092951863355</v>
      </c>
      <c r="Y181" s="301">
        <f t="shared" si="288"/>
        <v>84.692999999999955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2.340283668748885</v>
      </c>
      <c r="C188" s="300">
        <v>3.9212540746088647</v>
      </c>
      <c r="D188" s="300">
        <v>2.5977035599534459</v>
      </c>
      <c r="E188" s="300">
        <f>SUM(B188:D188)</f>
        <v>8.8592413033111956</v>
      </c>
      <c r="F188" s="300"/>
      <c r="G188" s="300">
        <v>2.1374877863884691</v>
      </c>
      <c r="H188" s="300">
        <v>4.2598865134826074</v>
      </c>
      <c r="I188" s="300">
        <v>2.5380571760780635</v>
      </c>
      <c r="J188" s="300">
        <f>SUM(G188:I188)</f>
        <v>8.9354314759491409</v>
      </c>
      <c r="K188" s="300"/>
      <c r="L188" s="300">
        <v>2.3831061069139081</v>
      </c>
      <c r="M188" s="300">
        <v>4.0127006954211586</v>
      </c>
      <c r="N188" s="300">
        <v>2.9907975182988968</v>
      </c>
      <c r="O188" s="300">
        <f>SUM(L188:N188)</f>
        <v>9.386604320633964</v>
      </c>
      <c r="P188" s="300"/>
      <c r="Q188" s="300">
        <v>2.4596405453954309</v>
      </c>
      <c r="R188" s="300">
        <v>4.3202198127554219</v>
      </c>
      <c r="S188" s="300">
        <v>3.0059149004870642</v>
      </c>
      <c r="T188" s="300">
        <f>SUM(Q188:S188)</f>
        <v>9.7857752586379156</v>
      </c>
      <c r="U188" s="300"/>
      <c r="V188" s="300">
        <v>2.4707288485268775</v>
      </c>
      <c r="W188" s="300">
        <v>4.5904782480617259</v>
      </c>
      <c r="X188" s="300">
        <v>3.242303504957782</v>
      </c>
      <c r="Y188" s="300">
        <f>SUM(V188:X188)</f>
        <v>10.303510601546385</v>
      </c>
    </row>
    <row r="189" spans="1:25" x14ac:dyDescent="0.2">
      <c r="A189" s="260" t="s">
        <v>364</v>
      </c>
      <c r="B189" s="300">
        <v>3.8237160689298881</v>
      </c>
      <c r="C189" s="300">
        <v>2.696498498656462</v>
      </c>
      <c r="D189" s="300">
        <v>3.7925441291024944</v>
      </c>
      <c r="E189" s="300">
        <f t="shared" ref="E189:E190" si="299">SUM(B189:D189)</f>
        <v>10.312758696688846</v>
      </c>
      <c r="F189" s="300"/>
      <c r="G189" s="300">
        <v>3.2048130501111136</v>
      </c>
      <c r="H189" s="300">
        <v>2.7618137411999761</v>
      </c>
      <c r="I189" s="300">
        <v>2.8269417327397655</v>
      </c>
      <c r="J189" s="300">
        <f t="shared" ref="J189:J190" si="300">SUM(G189:I189)</f>
        <v>8.7935685240508548</v>
      </c>
      <c r="K189" s="300"/>
      <c r="L189" s="300">
        <v>3.2176000940854443</v>
      </c>
      <c r="M189" s="300">
        <v>2.5777481807227591</v>
      </c>
      <c r="N189" s="300">
        <v>2.3890474045578132</v>
      </c>
      <c r="O189" s="300">
        <f t="shared" ref="O189:O190" si="301">SUM(L189:N189)</f>
        <v>8.1843956793660162</v>
      </c>
      <c r="P189" s="300"/>
      <c r="Q189" s="300">
        <v>3.4783131262894034</v>
      </c>
      <c r="R189" s="300">
        <v>2.8580348283103119</v>
      </c>
      <c r="S189" s="300">
        <v>2.5498767867623573</v>
      </c>
      <c r="T189" s="300">
        <f t="shared" ref="T189:T190" si="302">SUM(Q189:S189)</f>
        <v>8.8862247413620725</v>
      </c>
      <c r="U189" s="300"/>
      <c r="V189" s="300">
        <v>3.7499184105276679</v>
      </c>
      <c r="W189" s="300">
        <v>3.1898394551456</v>
      </c>
      <c r="X189" s="300">
        <v>2.866731532780348</v>
      </c>
      <c r="Y189" s="300">
        <f t="shared" ref="Y189:Y190" si="303">SUM(V189:X189)</f>
        <v>9.8064893984536159</v>
      </c>
    </row>
    <row r="190" spans="1:25" x14ac:dyDescent="0.2">
      <c r="A190" s="264" t="s">
        <v>363</v>
      </c>
      <c r="B190" s="301">
        <f>SUM(B188:B189)</f>
        <v>6.1639997376787736</v>
      </c>
      <c r="C190" s="301">
        <f t="shared" ref="C190" si="304">SUM(C188:C189)</f>
        <v>6.6177525732653262</v>
      </c>
      <c r="D190" s="301">
        <f t="shared" ref="D190" si="305">SUM(D188:D189)</f>
        <v>6.3902476890559399</v>
      </c>
      <c r="E190" s="301">
        <f t="shared" si="299"/>
        <v>19.17200000000004</v>
      </c>
      <c r="F190" s="301"/>
      <c r="G190" s="301">
        <f>SUM(G188:G189)</f>
        <v>5.3423008364995823</v>
      </c>
      <c r="H190" s="301">
        <f t="shared" ref="H190" si="306">SUM(H188:H189)</f>
        <v>7.0217002546825835</v>
      </c>
      <c r="I190" s="301">
        <f t="shared" ref="I190" si="307">SUM(I188:I189)</f>
        <v>5.3649989088178289</v>
      </c>
      <c r="J190" s="301">
        <f t="shared" si="300"/>
        <v>17.728999999999996</v>
      </c>
      <c r="K190" s="301"/>
      <c r="L190" s="301">
        <f>SUM(L188:L189)</f>
        <v>5.6007062009993529</v>
      </c>
      <c r="M190" s="301">
        <f t="shared" ref="M190" si="308">SUM(M188:M189)</f>
        <v>6.5904488761439177</v>
      </c>
      <c r="N190" s="301">
        <f t="shared" ref="N190" si="309">SUM(N188:N189)</f>
        <v>5.3798449228567105</v>
      </c>
      <c r="O190" s="301">
        <f t="shared" si="301"/>
        <v>17.570999999999984</v>
      </c>
      <c r="P190" s="301"/>
      <c r="Q190" s="301">
        <f>SUM(Q188:Q189)</f>
        <v>5.9379536716848342</v>
      </c>
      <c r="R190" s="301">
        <f t="shared" ref="R190" si="310">SUM(R188:R189)</f>
        <v>7.1782546410657337</v>
      </c>
      <c r="S190" s="301">
        <f t="shared" ref="S190" si="311">SUM(S188:S189)</f>
        <v>5.5557916872494211</v>
      </c>
      <c r="T190" s="301">
        <f t="shared" si="302"/>
        <v>18.67199999999999</v>
      </c>
      <c r="U190" s="301"/>
      <c r="V190" s="301">
        <f>SUM(V188:V189)</f>
        <v>6.2206472590545454</v>
      </c>
      <c r="W190" s="301">
        <f t="shared" ref="W190" si="312">SUM(W188:W189)</f>
        <v>7.7803177032073254</v>
      </c>
      <c r="X190" s="301">
        <f t="shared" ref="X190" si="313">SUM(X188:X189)</f>
        <v>6.1090350377381295</v>
      </c>
      <c r="Y190" s="301">
        <f t="shared" si="303"/>
        <v>20.11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2.7834680560534402</v>
      </c>
      <c r="C197" s="300">
        <v>3.4847738799029142</v>
      </c>
      <c r="D197" s="300">
        <v>4.1659643067557903</v>
      </c>
      <c r="E197" s="300">
        <f>SUM(B197:D197)</f>
        <v>10.434206242712143</v>
      </c>
      <c r="F197" s="300"/>
      <c r="G197" s="300">
        <v>3.2582467699076689</v>
      </c>
      <c r="H197" s="300">
        <v>3.1715281673788627</v>
      </c>
      <c r="I197" s="300">
        <v>3.8037550740442811</v>
      </c>
      <c r="J197" s="300">
        <f>SUM(G197:I197)</f>
        <v>10.233530011330812</v>
      </c>
      <c r="K197" s="300"/>
      <c r="L197" s="300">
        <v>3.1351533385885419</v>
      </c>
      <c r="M197" s="300">
        <v>4.0071178609583029</v>
      </c>
      <c r="N197" s="300">
        <v>4.1072801732620219</v>
      </c>
      <c r="O197" s="300">
        <f>SUM(L197:N197)</f>
        <v>11.249551372808867</v>
      </c>
      <c r="P197" s="300"/>
      <c r="Q197" s="300">
        <v>2.8632335609143653</v>
      </c>
      <c r="R197" s="300">
        <v>3.723959580532787</v>
      </c>
      <c r="S197" s="300">
        <v>3.8842676066476991</v>
      </c>
      <c r="T197" s="300">
        <f>SUM(Q197:S197)</f>
        <v>10.471460748094851</v>
      </c>
      <c r="U197" s="300"/>
      <c r="V197" s="300">
        <v>2.718537075513876</v>
      </c>
      <c r="W197" s="300">
        <v>3.5850810720841562</v>
      </c>
      <c r="X197" s="300">
        <v>3.8027989632633994</v>
      </c>
      <c r="Y197" s="300">
        <f>SUM(V197:X197)</f>
        <v>10.106417110861431</v>
      </c>
    </row>
    <row r="198" spans="1:25" x14ac:dyDescent="0.2">
      <c r="A198" s="260" t="s">
        <v>364</v>
      </c>
      <c r="B198" s="300">
        <v>4.268290456475123</v>
      </c>
      <c r="C198" s="300">
        <v>0.97275436011997884</v>
      </c>
      <c r="D198" s="300">
        <v>2.3587489406927431</v>
      </c>
      <c r="E198" s="300">
        <f t="shared" ref="E198:E199" si="314">SUM(B198:D198)</f>
        <v>7.5997937572878449</v>
      </c>
      <c r="F198" s="300"/>
      <c r="G198" s="300">
        <v>3.7894769505387176</v>
      </c>
      <c r="H198" s="300">
        <v>0.99400935775188604</v>
      </c>
      <c r="I198" s="300">
        <v>1.7219836803786177</v>
      </c>
      <c r="J198" s="300">
        <f t="shared" ref="J198:J199" si="315">SUM(G198:I198)</f>
        <v>6.5054699886692209</v>
      </c>
      <c r="K198" s="300"/>
      <c r="L198" s="300">
        <v>2.6691536518608472</v>
      </c>
      <c r="M198" s="300">
        <v>0.79056310084554182</v>
      </c>
      <c r="N198" s="300">
        <v>1.260731874484746</v>
      </c>
      <c r="O198" s="300">
        <f t="shared" ref="O198:O199" si="316">SUM(L198:N198)</f>
        <v>4.7204486271911348</v>
      </c>
      <c r="P198" s="300"/>
      <c r="Q198" s="300">
        <v>2.59891124187279</v>
      </c>
      <c r="R198" s="300">
        <v>0.74266411625763251</v>
      </c>
      <c r="S198" s="300">
        <v>1.2259638937747224</v>
      </c>
      <c r="T198" s="300">
        <f t="shared" ref="T198:T199" si="317">SUM(Q198:S198)</f>
        <v>4.5675392519051448</v>
      </c>
      <c r="U198" s="300"/>
      <c r="V198" s="300">
        <v>2.7083363791765032</v>
      </c>
      <c r="W198" s="300">
        <v>0.7410445211826896</v>
      </c>
      <c r="X198" s="300">
        <v>1.2722019887793867</v>
      </c>
      <c r="Y198" s="300">
        <f t="shared" ref="Y198:Y199" si="318">SUM(V198:X198)</f>
        <v>4.7215828891385794</v>
      </c>
    </row>
    <row r="199" spans="1:25" x14ac:dyDescent="0.2">
      <c r="A199" s="264" t="s">
        <v>363</v>
      </c>
      <c r="B199" s="301">
        <f>SUM(B197:B198)</f>
        <v>7.0517585125285631</v>
      </c>
      <c r="C199" s="301">
        <f t="shared" ref="C199" si="319">SUM(C197:C198)</f>
        <v>4.4575282400228931</v>
      </c>
      <c r="D199" s="301">
        <f t="shared" ref="D199" si="320">SUM(D197:D198)</f>
        <v>6.524713247448533</v>
      </c>
      <c r="E199" s="301">
        <f t="shared" si="314"/>
        <v>18.033999999999992</v>
      </c>
      <c r="F199" s="301"/>
      <c r="G199" s="301">
        <f>SUM(G197:G198)</f>
        <v>7.0477237204463865</v>
      </c>
      <c r="H199" s="301">
        <f t="shared" ref="H199" si="321">SUM(H197:H198)</f>
        <v>4.1655375251307483</v>
      </c>
      <c r="I199" s="301">
        <f t="shared" ref="I199" si="322">SUM(I197:I198)</f>
        <v>5.5257387544228989</v>
      </c>
      <c r="J199" s="301">
        <f t="shared" si="315"/>
        <v>16.739000000000033</v>
      </c>
      <c r="K199" s="301"/>
      <c r="L199" s="301">
        <f>SUM(L197:L198)</f>
        <v>5.8043069904493887</v>
      </c>
      <c r="M199" s="301">
        <f t="shared" ref="M199" si="323">SUM(M197:M198)</f>
        <v>4.7976809618038452</v>
      </c>
      <c r="N199" s="301">
        <f t="shared" ref="N199" si="324">SUM(N197:N198)</f>
        <v>5.3680120477467677</v>
      </c>
      <c r="O199" s="301">
        <f t="shared" si="316"/>
        <v>15.970000000000002</v>
      </c>
      <c r="P199" s="301"/>
      <c r="Q199" s="301">
        <f>SUM(Q197:Q198)</f>
        <v>5.4621448027871553</v>
      </c>
      <c r="R199" s="301">
        <f t="shared" ref="R199" si="325">SUM(R197:R198)</f>
        <v>4.4666236967904194</v>
      </c>
      <c r="S199" s="301">
        <f t="shared" ref="S199" si="326">SUM(S197:S198)</f>
        <v>5.1102315004224215</v>
      </c>
      <c r="T199" s="301">
        <f t="shared" si="317"/>
        <v>15.038999999999998</v>
      </c>
      <c r="U199" s="301"/>
      <c r="V199" s="301">
        <f>SUM(V197:V198)</f>
        <v>5.4268734546903792</v>
      </c>
      <c r="W199" s="301">
        <f t="shared" ref="W199" si="327">SUM(W197:W198)</f>
        <v>4.3261255932668456</v>
      </c>
      <c r="X199" s="301">
        <f t="shared" ref="X199" si="328">SUM(X197:X198)</f>
        <v>5.0750009520427861</v>
      </c>
      <c r="Y199" s="301">
        <f t="shared" si="318"/>
        <v>14.82800000000001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Solent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-0.16268731174400308</v>
      </c>
      <c r="N7">
        <f>'Ind T4'!C122</f>
        <v>0.34362518517634388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0.72489577268808336</v>
      </c>
      <c r="N9">
        <f>'Ind T4'!C120</f>
        <v>0.34215402966066844</v>
      </c>
    </row>
    <row r="10" spans="1:16" x14ac:dyDescent="0.2">
      <c r="L10" s="13" t="str">
        <f>'Ind T4'!A80</f>
        <v>Education</v>
      </c>
      <c r="M10">
        <f>'Ind T4'!B119</f>
        <v>-1.6422028862971838</v>
      </c>
      <c r="N10">
        <f>'Ind T4'!C119</f>
        <v>0.13562453718953815</v>
      </c>
    </row>
    <row r="11" spans="1:16" x14ac:dyDescent="0.2">
      <c r="L11" s="13" t="str">
        <f>'Ind T4'!A79</f>
        <v>Public admin. and defence</v>
      </c>
      <c r="M11">
        <f>'Ind T4'!B118</f>
        <v>-3.6865641379313363E-2</v>
      </c>
      <c r="N11">
        <f>'Ind T4'!C118</f>
        <v>0.23531688440783238</v>
      </c>
    </row>
    <row r="12" spans="1:16" x14ac:dyDescent="0.2">
      <c r="L12" s="1" t="str">
        <f>CONCATENATE("[",'Ind T4'!A78,"]")</f>
        <v>[Non-marketed services]</v>
      </c>
      <c r="M12">
        <f>'Ind T4'!B117</f>
        <v>-0.2503019603253831</v>
      </c>
      <c r="N12">
        <f>'Ind T4'!C117</f>
        <v>0.25333412937491584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-2.4016287353185173</v>
      </c>
      <c r="N14" s="13">
        <f>'Ind T4'!C115</f>
        <v>-0.49340989401992497</v>
      </c>
    </row>
    <row r="15" spans="1:16" x14ac:dyDescent="0.2">
      <c r="L15" s="13" t="str">
        <f>'Ind T4'!A75</f>
        <v>Arts and entertainment</v>
      </c>
      <c r="M15" s="13">
        <f>'Ind T4'!B114</f>
        <v>-1.7289012851962826</v>
      </c>
      <c r="N15" s="13">
        <f>'Ind T4'!C114</f>
        <v>0.90384279879944796</v>
      </c>
    </row>
    <row r="16" spans="1:16" x14ac:dyDescent="0.2">
      <c r="L16" s="13" t="str">
        <f>'Ind T4'!A74</f>
        <v>Support services</v>
      </c>
      <c r="M16" s="13">
        <f>'Ind T4'!B113</f>
        <v>-0.73937292874673988</v>
      </c>
      <c r="N16" s="13">
        <f>'Ind T4'!C113</f>
        <v>0.79877102197312144</v>
      </c>
    </row>
    <row r="17" spans="12:14" x14ac:dyDescent="0.2">
      <c r="L17" s="13" t="str">
        <f>'Ind T4'!A73</f>
        <v>Professional services</v>
      </c>
      <c r="M17" s="13">
        <f>'Ind T4'!B112</f>
        <v>0.71466606195540461</v>
      </c>
      <c r="N17" s="13">
        <f>'Ind T4'!C112</f>
        <v>0.75847406609232948</v>
      </c>
    </row>
    <row r="18" spans="12:14" x14ac:dyDescent="0.2">
      <c r="L18" s="13" t="str">
        <f>'Ind T4'!A72</f>
        <v>Real estate</v>
      </c>
      <c r="M18" s="13">
        <f>'Ind T4'!B111</f>
        <v>0.72843595611877809</v>
      </c>
      <c r="N18" s="13">
        <f>'Ind T4'!C111</f>
        <v>0.65699759703763405</v>
      </c>
    </row>
    <row r="19" spans="12:14" x14ac:dyDescent="0.2">
      <c r="L19" t="str">
        <f>'Ind T4'!A71</f>
        <v>Finance and insurance</v>
      </c>
      <c r="M19">
        <f>'Ind T4'!B110</f>
        <v>-2.0180807652771082</v>
      </c>
      <c r="N19">
        <f>'Ind T4'!C110</f>
        <v>-0.7023479651384279</v>
      </c>
    </row>
    <row r="20" spans="12:14" x14ac:dyDescent="0.2">
      <c r="L20" t="str">
        <f>'Ind T4'!A70</f>
        <v>Information technology</v>
      </c>
      <c r="M20">
        <f>'Ind T4'!B109</f>
        <v>-5.3360930563791431</v>
      </c>
      <c r="N20">
        <f>'Ind T4'!C109</f>
        <v>1.2401773743372591</v>
      </c>
    </row>
    <row r="21" spans="12:14" x14ac:dyDescent="0.2">
      <c r="L21" t="str">
        <f>'Ind T4'!A69</f>
        <v>Media</v>
      </c>
      <c r="M21">
        <f>'Ind T4'!B108</f>
        <v>-11.206080998995184</v>
      </c>
      <c r="N21">
        <f>'Ind T4'!C108</f>
        <v>-0.51634574653125487</v>
      </c>
    </row>
    <row r="22" spans="12:14" x14ac:dyDescent="0.2">
      <c r="L22" s="1" t="str">
        <f>CONCATENATE("[",'Ind T4'!A68,"]")</f>
        <v>[Business and other services]</v>
      </c>
      <c r="M22">
        <f>'Ind T4'!B107</f>
        <v>-1.5850305360972317</v>
      </c>
      <c r="N22">
        <f>'Ind T4'!C107</f>
        <v>0.58227014701650592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9.8066430693521944E-2</v>
      </c>
      <c r="N24">
        <f>'Ind T4'!C105</f>
        <v>1.2248954949231949</v>
      </c>
    </row>
    <row r="25" spans="12:14" x14ac:dyDescent="0.2">
      <c r="L25" s="13" t="str">
        <f>'Ind T4'!A65</f>
        <v>Transport and storage</v>
      </c>
      <c r="M25">
        <f>'Ind T4'!B104</f>
        <v>-1.0241869115031221</v>
      </c>
      <c r="N25">
        <f>'Ind T4'!C104</f>
        <v>0.1163509839611665</v>
      </c>
    </row>
    <row r="26" spans="12:14" x14ac:dyDescent="0.2">
      <c r="L26" s="13" t="str">
        <f>'Ind T4'!A64</f>
        <v>Wholesale and retail trade</v>
      </c>
      <c r="M26">
        <f>'Ind T4'!B103</f>
        <v>0.98557759346391549</v>
      </c>
      <c r="N26">
        <f>'Ind T4'!C103</f>
        <v>0.14529413069765962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0.36971698139365294</v>
      </c>
      <c r="N27">
        <f>'Ind T4'!C102</f>
        <v>0.45121283002429458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1.7318414337435861</v>
      </c>
      <c r="N29">
        <f>'Ind T4'!C100</f>
        <v>0.95628424210913998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0.61227957101936958</v>
      </c>
      <c r="N31">
        <f>'Ind T4'!C98</f>
        <v>-1.4187785680391474</v>
      </c>
    </row>
    <row r="32" spans="12:14" x14ac:dyDescent="0.2">
      <c r="L32" s="13" t="str">
        <f>'Ind T4'!A58</f>
        <v>Engineering</v>
      </c>
      <c r="M32">
        <f>'Ind T4'!B97</f>
        <v>1.5907500589953161</v>
      </c>
      <c r="N32">
        <f>'Ind T4'!C97</f>
        <v>-1.7604525597683551</v>
      </c>
    </row>
    <row r="33" spans="12:14" x14ac:dyDescent="0.2">
      <c r="L33" s="13" t="str">
        <f>'Ind T4'!A57</f>
        <v>Food drink and tobacco</v>
      </c>
      <c r="M33">
        <f>'Ind T4'!B96</f>
        <v>2.741240949529522</v>
      </c>
      <c r="N33">
        <f>'Ind T4'!C96</f>
        <v>1.6324012842273028</v>
      </c>
    </row>
    <row r="34" spans="12:14" x14ac:dyDescent="0.2">
      <c r="L34" s="1" t="str">
        <f>CONCATENATE("[",'Ind T4'!A56,"]")</f>
        <v>[Manufacturing]</v>
      </c>
      <c r="M34">
        <f>'Ind T4'!B95</f>
        <v>0.92017746706991588</v>
      </c>
      <c r="N34">
        <f>'Ind T4'!C95</f>
        <v>-1.345714122717967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0.40137134967717092</v>
      </c>
      <c r="N36">
        <f>'Ind T4'!C93</f>
        <v>1.391438537768197</v>
      </c>
    </row>
    <row r="37" spans="12:14" x14ac:dyDescent="0.2">
      <c r="L37" s="13" t="str">
        <f>'Ind T4'!A53</f>
        <v>Electricity and gas</v>
      </c>
      <c r="M37">
        <f>'Ind T4'!B92</f>
        <v>25.355649834162787</v>
      </c>
      <c r="N37">
        <f>'Ind T4'!C92</f>
        <v>-0.13777794148682743</v>
      </c>
    </row>
    <row r="38" spans="12:14" x14ac:dyDescent="0.2">
      <c r="L38" s="13" t="str">
        <f>'Ind T4'!A52</f>
        <v>Mining and quarrying</v>
      </c>
      <c r="M38">
        <f>'Ind T4'!B91</f>
        <v>3.4739510379093064</v>
      </c>
      <c r="N38">
        <f>'Ind T4'!C91</f>
        <v>-1.4853067170581991</v>
      </c>
    </row>
    <row r="39" spans="12:14" x14ac:dyDescent="0.2">
      <c r="L39" s="45" t="str">
        <f>'Ind T4'!A51</f>
        <v>Agriculture</v>
      </c>
      <c r="M39">
        <f>'Ind T4'!B90</f>
        <v>-1.9992059597743084</v>
      </c>
      <c r="N39">
        <f>'Ind T4'!C90</f>
        <v>0.39186532904229576</v>
      </c>
    </row>
    <row r="40" spans="12:14" x14ac:dyDescent="0.2">
      <c r="L40" s="1" t="str">
        <f>CONCATENATE("[",'Ind T4'!A50,"]")</f>
        <v>[Primary sector and utilities]</v>
      </c>
      <c r="M40">
        <f>'Ind T4'!B89</f>
        <v>4.8380021152874653</v>
      </c>
      <c r="N40">
        <f>'Ind T4'!C89</f>
        <v>0.43486907076044634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Solent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11.620000000000012</v>
      </c>
      <c r="N5" s="11">
        <f t="shared" ref="N5:AL5" si="1">SUM(N6:N9)</f>
        <v>11.49599999999999</v>
      </c>
      <c r="O5" s="11">
        <f t="shared" si="1"/>
        <v>10.436</v>
      </c>
      <c r="P5" s="11">
        <f t="shared" si="1"/>
        <v>8.2140000000000093</v>
      </c>
      <c r="Q5" s="11">
        <f t="shared" si="1"/>
        <v>11.353000000000012</v>
      </c>
      <c r="R5" s="11">
        <f t="shared" si="1"/>
        <v>9.3219999999999992</v>
      </c>
      <c r="S5" s="11">
        <f t="shared" si="1"/>
        <v>9.4939999999999962</v>
      </c>
      <c r="T5" s="11">
        <f t="shared" si="1"/>
        <v>11.631000000000002</v>
      </c>
      <c r="U5" s="11">
        <f t="shared" si="1"/>
        <v>11.242999999999997</v>
      </c>
      <c r="V5" s="11">
        <f t="shared" si="1"/>
        <v>12.455000000000005</v>
      </c>
      <c r="W5" s="11">
        <f t="shared" si="1"/>
        <v>11.805999999999987</v>
      </c>
      <c r="X5" s="11">
        <f t="shared" si="1"/>
        <v>11.738000000000028</v>
      </c>
      <c r="Y5" s="11">
        <f t="shared" si="1"/>
        <v>11.678999999999997</v>
      </c>
      <c r="Z5" s="11">
        <f t="shared" si="1"/>
        <v>11.767000000000003</v>
      </c>
      <c r="AA5" s="11">
        <f t="shared" si="1"/>
        <v>11.950999999999997</v>
      </c>
      <c r="AB5" s="11">
        <f t="shared" si="1"/>
        <v>12.045000000000009</v>
      </c>
      <c r="AC5" s="11">
        <f t="shared" si="1"/>
        <v>12.120999999999988</v>
      </c>
      <c r="AD5" s="11">
        <f t="shared" si="1"/>
        <v>12.185</v>
      </c>
      <c r="AE5" s="11">
        <f t="shared" si="1"/>
        <v>12.236000000000033</v>
      </c>
      <c r="AF5" s="11">
        <f t="shared" si="1"/>
        <v>12.284999999999997</v>
      </c>
      <c r="AG5" s="11">
        <f t="shared" si="1"/>
        <v>12.341999999999993</v>
      </c>
      <c r="AH5" s="11">
        <f t="shared" si="1"/>
        <v>12.392999999999994</v>
      </c>
      <c r="AI5" s="11">
        <f t="shared" si="1"/>
        <v>12.445000000000004</v>
      </c>
      <c r="AJ5" s="11">
        <f t="shared" si="1"/>
        <v>12.496999999999998</v>
      </c>
      <c r="AK5" s="11">
        <f t="shared" si="1"/>
        <v>12.547999999999998</v>
      </c>
      <c r="AL5" s="11">
        <f t="shared" si="1"/>
        <v>12.599999999999996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3.7550000000000003</v>
      </c>
      <c r="N6" s="11">
        <v>4.2330000000000076</v>
      </c>
      <c r="O6" s="11">
        <v>4.6680000000000081</v>
      </c>
      <c r="P6" s="11">
        <v>3.2020000000000026</v>
      </c>
      <c r="Q6" s="11">
        <v>6.0590000000000135</v>
      </c>
      <c r="R6" s="11">
        <v>4.3209999999999944</v>
      </c>
      <c r="S6" s="11">
        <v>4.0850000000000053</v>
      </c>
      <c r="T6" s="11">
        <v>4.5319999999999876</v>
      </c>
      <c r="U6" s="11">
        <v>3.9440000000000004</v>
      </c>
      <c r="V6" s="11">
        <v>4.8770000000000069</v>
      </c>
      <c r="W6" s="11">
        <v>3.9059999999999997</v>
      </c>
      <c r="X6" s="11">
        <v>3.9360000000000044</v>
      </c>
      <c r="Y6" s="11">
        <v>3.9629999999999983</v>
      </c>
      <c r="Z6" s="11">
        <v>4.0050000000000008</v>
      </c>
      <c r="AA6" s="11">
        <v>4.0320000000000107</v>
      </c>
      <c r="AB6" s="11">
        <v>4.0389999999999979</v>
      </c>
      <c r="AC6" s="11">
        <v>4.0489999999999986</v>
      </c>
      <c r="AD6" s="11">
        <v>4.0590000000000046</v>
      </c>
      <c r="AE6" s="11">
        <v>4.0670000000000144</v>
      </c>
      <c r="AF6" s="11">
        <v>4.0739999999999919</v>
      </c>
      <c r="AG6" s="11">
        <v>4.0869999999999997</v>
      </c>
      <c r="AH6" s="11">
        <v>4.0989999999999966</v>
      </c>
      <c r="AI6" s="11">
        <v>4.1109999999999998</v>
      </c>
      <c r="AJ6" s="11">
        <v>4.1219999999999954</v>
      </c>
      <c r="AK6" s="172">
        <v>4.1319999999999979</v>
      </c>
      <c r="AL6" s="11">
        <v>4.1420000000000021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0.40000000000000124</v>
      </c>
      <c r="N7" s="11">
        <v>0.28600000000000031</v>
      </c>
      <c r="O7" s="11">
        <v>0.55500000000000005</v>
      </c>
      <c r="P7" s="11">
        <v>0.57699999999999951</v>
      </c>
      <c r="Q7" s="11">
        <v>0.29099999999999959</v>
      </c>
      <c r="R7" s="11">
        <v>0.47799999999999954</v>
      </c>
      <c r="S7" s="11">
        <v>0.42899999999999994</v>
      </c>
      <c r="T7" s="11">
        <v>0.65800000000000136</v>
      </c>
      <c r="U7" s="11">
        <v>0.41700000000000015</v>
      </c>
      <c r="V7" s="11">
        <v>0.6689999999999976</v>
      </c>
      <c r="W7" s="11">
        <v>0.5670000000000005</v>
      </c>
      <c r="X7" s="11">
        <v>0.55300000000000049</v>
      </c>
      <c r="Y7" s="11">
        <v>0.54900000000000027</v>
      </c>
      <c r="Z7" s="11">
        <v>0.53500000000000036</v>
      </c>
      <c r="AA7" s="11">
        <v>0.51799999999999791</v>
      </c>
      <c r="AB7" s="11">
        <v>0.50700000000000012</v>
      </c>
      <c r="AC7" s="11">
        <v>0.50000000000000011</v>
      </c>
      <c r="AD7" s="11">
        <v>0.49299999999999955</v>
      </c>
      <c r="AE7" s="11">
        <v>0.48599999999999943</v>
      </c>
      <c r="AF7" s="11">
        <v>0.47999999999999909</v>
      </c>
      <c r="AG7" s="11">
        <v>0.47600000000000087</v>
      </c>
      <c r="AH7" s="11">
        <v>0.46999999999999975</v>
      </c>
      <c r="AI7" s="11">
        <v>0.46499999999999941</v>
      </c>
      <c r="AJ7" s="11">
        <v>0.46100000000000074</v>
      </c>
      <c r="AK7" s="172">
        <v>0.45700000000000024</v>
      </c>
      <c r="AL7" s="11">
        <v>0.45300000000000057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3.6910000000000114</v>
      </c>
      <c r="N8" s="11">
        <v>3.4239999999999853</v>
      </c>
      <c r="O8" s="11">
        <v>2.080999999999996</v>
      </c>
      <c r="P8" s="11">
        <v>1.4960000000000004</v>
      </c>
      <c r="Q8" s="11">
        <v>1.3520000000000005</v>
      </c>
      <c r="R8" s="11">
        <v>1.3100000000000023</v>
      </c>
      <c r="S8" s="11">
        <v>2.2270000000000012</v>
      </c>
      <c r="T8" s="11">
        <v>3.2310000000000016</v>
      </c>
      <c r="U8" s="11">
        <v>3.5469999999999988</v>
      </c>
      <c r="V8" s="11">
        <v>3.3129999999999948</v>
      </c>
      <c r="W8" s="11">
        <v>4.0550000000000006</v>
      </c>
      <c r="X8" s="11">
        <v>4.0300000000000109</v>
      </c>
      <c r="Y8" s="11">
        <v>3.9630000000000001</v>
      </c>
      <c r="Z8" s="11">
        <v>3.9470000000000023</v>
      </c>
      <c r="AA8" s="11">
        <v>3.9459999999999975</v>
      </c>
      <c r="AB8" s="11">
        <v>3.9440000000000066</v>
      </c>
      <c r="AC8" s="11">
        <v>3.9399999999999964</v>
      </c>
      <c r="AD8" s="11">
        <v>3.9400000000000035</v>
      </c>
      <c r="AE8" s="11">
        <v>3.9390000000000058</v>
      </c>
      <c r="AF8" s="11">
        <v>3.9400000000000039</v>
      </c>
      <c r="AG8" s="11">
        <v>3.9440000000000031</v>
      </c>
      <c r="AH8" s="11">
        <v>3.9480000000000004</v>
      </c>
      <c r="AI8" s="11">
        <v>3.9530000000000007</v>
      </c>
      <c r="AJ8" s="11">
        <v>3.9590000000000036</v>
      </c>
      <c r="AK8" s="172">
        <v>3.9649999999999976</v>
      </c>
      <c r="AL8" s="11">
        <v>3.9719999999999991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3.774</v>
      </c>
      <c r="N9" s="11">
        <v>3.5529999999999968</v>
      </c>
      <c r="O9" s="11">
        <v>3.1319999999999952</v>
      </c>
      <c r="P9" s="11">
        <v>2.9390000000000067</v>
      </c>
      <c r="Q9" s="11">
        <v>3.6509999999999985</v>
      </c>
      <c r="R9" s="11">
        <v>3.2130000000000019</v>
      </c>
      <c r="S9" s="11">
        <v>2.7529999999999903</v>
      </c>
      <c r="T9" s="11">
        <v>3.2100000000000115</v>
      </c>
      <c r="U9" s="11">
        <v>3.3349999999999977</v>
      </c>
      <c r="V9" s="11">
        <v>3.596000000000005</v>
      </c>
      <c r="W9" s="11">
        <v>3.2779999999999863</v>
      </c>
      <c r="X9" s="11">
        <v>3.2190000000000123</v>
      </c>
      <c r="Y9" s="11">
        <v>3.2039999999999988</v>
      </c>
      <c r="Z9" s="11">
        <v>3.28</v>
      </c>
      <c r="AA9" s="11">
        <v>3.4549999999999921</v>
      </c>
      <c r="AB9" s="11">
        <v>3.5550000000000055</v>
      </c>
      <c r="AC9" s="11">
        <v>3.6319999999999921</v>
      </c>
      <c r="AD9" s="11">
        <v>3.6929999999999925</v>
      </c>
      <c r="AE9" s="11">
        <v>3.7440000000000122</v>
      </c>
      <c r="AF9" s="11">
        <v>3.7909999999999995</v>
      </c>
      <c r="AG9" s="11">
        <v>3.8349999999999898</v>
      </c>
      <c r="AH9" s="11">
        <v>3.8759999999999968</v>
      </c>
      <c r="AI9" s="11">
        <v>3.9160000000000039</v>
      </c>
      <c r="AJ9" s="11">
        <v>3.9549999999999983</v>
      </c>
      <c r="AK9" s="172">
        <v>3.9940000000000024</v>
      </c>
      <c r="AL9" s="11">
        <v>4.0329999999999941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45.722000000000023</v>
      </c>
      <c r="N11" s="11">
        <f t="shared" si="2"/>
        <v>47.260000000000034</v>
      </c>
      <c r="O11" s="11">
        <f t="shared" si="2"/>
        <v>53.711000000000041</v>
      </c>
      <c r="P11" s="11">
        <f t="shared" si="2"/>
        <v>44.630000000000017</v>
      </c>
      <c r="Q11" s="11">
        <f t="shared" si="2"/>
        <v>42.789000000000058</v>
      </c>
      <c r="R11" s="11">
        <f t="shared" ref="R11" si="3">SUM(R12:R14)</f>
        <v>44.555000000000042</v>
      </c>
      <c r="S11" s="11">
        <f t="shared" ref="S11" si="4">SUM(S12:S14)</f>
        <v>45.240000000000038</v>
      </c>
      <c r="T11" s="11">
        <f t="shared" ref="T11" si="5">SUM(T12:T14)</f>
        <v>44.116999999999898</v>
      </c>
      <c r="U11" s="11">
        <f t="shared" ref="U11" si="6">SUM(U12:U14)</f>
        <v>45.683000000000007</v>
      </c>
      <c r="V11" s="11">
        <f t="shared" ref="V11" si="7">SUM(V12:V14)</f>
        <v>46.84</v>
      </c>
      <c r="W11" s="11">
        <f t="shared" ref="W11" si="8">SUM(W12:W14)</f>
        <v>46.643000000000022</v>
      </c>
      <c r="X11" s="11">
        <f t="shared" ref="X11" si="9">SUM(X12:X14)</f>
        <v>46.154000000000067</v>
      </c>
      <c r="Y11" s="11">
        <f t="shared" ref="Y11" si="10">SUM(Y12:Y14)</f>
        <v>45.401000000000096</v>
      </c>
      <c r="Z11" s="11">
        <f t="shared" ref="Z11" si="11">SUM(Z12:Z14)</f>
        <v>44.661000000000008</v>
      </c>
      <c r="AA11" s="11">
        <f t="shared" ref="AA11" si="12">SUM(AA12:AA14)</f>
        <v>44.064000000000092</v>
      </c>
      <c r="AB11" s="11">
        <f t="shared" ref="AB11" si="13">SUM(AB12:AB14)</f>
        <v>43.412000000000006</v>
      </c>
      <c r="AC11" s="11">
        <f t="shared" ref="AC11" si="14">SUM(AC12:AC14)</f>
        <v>42.796000000000006</v>
      </c>
      <c r="AD11" s="11">
        <f>SUM(AD12:AD14)</f>
        <v>42.183999999999877</v>
      </c>
      <c r="AE11" s="11">
        <f t="shared" ref="AE11" si="15">SUM(AE12:AE14)</f>
        <v>41.599999999999945</v>
      </c>
      <c r="AF11" s="11">
        <f t="shared" ref="AF11" si="16">SUM(AF12:AF14)</f>
        <v>41.039999999999935</v>
      </c>
      <c r="AG11" s="11">
        <f t="shared" ref="AG11:AL11" si="17">SUM(AG12:AG14)</f>
        <v>40.53400000000002</v>
      </c>
      <c r="AH11" s="11">
        <f t="shared" si="17"/>
        <v>40.011999999999965</v>
      </c>
      <c r="AI11" s="11">
        <f t="shared" si="17"/>
        <v>39.503000000000043</v>
      </c>
      <c r="AJ11" s="11">
        <f t="shared" si="17"/>
        <v>39.006000000000007</v>
      </c>
      <c r="AK11" s="11">
        <f t="shared" si="17"/>
        <v>38.521999999999942</v>
      </c>
      <c r="AL11" s="11">
        <f t="shared" si="17"/>
        <v>38.064999999999976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2.2770000000000032</v>
      </c>
      <c r="N12" s="11">
        <v>2.261999999999996</v>
      </c>
      <c r="O12" s="11">
        <v>1.8169999999999984</v>
      </c>
      <c r="P12" s="11">
        <v>1.1630000000000016</v>
      </c>
      <c r="Q12" s="11">
        <v>1.5860000000000041</v>
      </c>
      <c r="R12" s="11">
        <v>1.6300000000000017</v>
      </c>
      <c r="S12" s="11">
        <v>1.5020000000000036</v>
      </c>
      <c r="T12" s="11">
        <v>2.0039999999999991</v>
      </c>
      <c r="U12" s="11">
        <v>1.7739999999999982</v>
      </c>
      <c r="V12" s="11">
        <v>1.8749999999999987</v>
      </c>
      <c r="W12" s="11">
        <v>1.8660000000000048</v>
      </c>
      <c r="X12" s="11">
        <v>1.9219999999999982</v>
      </c>
      <c r="Y12" s="11">
        <v>1.9870000000000008</v>
      </c>
      <c r="Z12" s="11">
        <v>2.0259999999999994</v>
      </c>
      <c r="AA12" s="11">
        <v>2.0619999999999994</v>
      </c>
      <c r="AB12" s="11">
        <v>2.095000000000006</v>
      </c>
      <c r="AC12" s="11">
        <v>2.1219999999999981</v>
      </c>
      <c r="AD12" s="11">
        <v>2.1489999999999938</v>
      </c>
      <c r="AE12" s="11">
        <v>2.1769999999999929</v>
      </c>
      <c r="AF12" s="11">
        <v>2.203999999999998</v>
      </c>
      <c r="AG12" s="11">
        <v>2.2339999999999991</v>
      </c>
      <c r="AH12" s="11">
        <v>2.264000000000006</v>
      </c>
      <c r="AI12" s="11">
        <v>2.2940000000000031</v>
      </c>
      <c r="AJ12" s="11">
        <v>2.3229999999999933</v>
      </c>
      <c r="AK12" s="172">
        <v>2.3510000000000035</v>
      </c>
      <c r="AL12" s="11">
        <v>2.3789999999999951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10.781000000000008</v>
      </c>
      <c r="N13" s="11">
        <v>10.829999999999986</v>
      </c>
      <c r="O13" s="11">
        <v>10.309000000000026</v>
      </c>
      <c r="P13" s="11">
        <v>10.458999999999982</v>
      </c>
      <c r="Q13" s="11">
        <v>9.769999999999996</v>
      </c>
      <c r="R13" s="11">
        <v>10.206000000000019</v>
      </c>
      <c r="S13" s="11">
        <v>10.725000000000014</v>
      </c>
      <c r="T13" s="11">
        <v>10.472999999999999</v>
      </c>
      <c r="U13" s="11">
        <v>9.569999999999979</v>
      </c>
      <c r="V13" s="11">
        <v>11.393000000000006</v>
      </c>
      <c r="W13" s="11">
        <v>11.044000000000008</v>
      </c>
      <c r="X13" s="11">
        <v>11.202</v>
      </c>
      <c r="Y13" s="11">
        <v>11.011999999999997</v>
      </c>
      <c r="Z13" s="11">
        <v>10.950000000000003</v>
      </c>
      <c r="AA13" s="11">
        <v>10.827000000000012</v>
      </c>
      <c r="AB13" s="11">
        <v>10.651999999999997</v>
      </c>
      <c r="AC13" s="11">
        <v>10.402999999999981</v>
      </c>
      <c r="AD13" s="11">
        <v>10.158999999999979</v>
      </c>
      <c r="AE13" s="11">
        <v>9.9219999999999846</v>
      </c>
      <c r="AF13" s="11">
        <v>9.6930000000000085</v>
      </c>
      <c r="AG13" s="11">
        <v>9.4789999999999868</v>
      </c>
      <c r="AH13" s="11">
        <v>9.2660000000000036</v>
      </c>
      <c r="AI13" s="11">
        <v>9.0580000000000052</v>
      </c>
      <c r="AJ13" s="11">
        <v>8.8540000000000347</v>
      </c>
      <c r="AK13" s="172">
        <v>8.6549999999999763</v>
      </c>
      <c r="AL13" s="11">
        <v>8.4610000000000039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32.664000000000009</v>
      </c>
      <c r="N14" s="11">
        <v>34.168000000000056</v>
      </c>
      <c r="O14" s="11">
        <v>41.585000000000015</v>
      </c>
      <c r="P14" s="11">
        <v>33.008000000000031</v>
      </c>
      <c r="Q14" s="11">
        <v>31.43300000000006</v>
      </c>
      <c r="R14" s="11">
        <v>32.719000000000023</v>
      </c>
      <c r="S14" s="11">
        <v>33.013000000000019</v>
      </c>
      <c r="T14" s="11">
        <v>31.639999999999901</v>
      </c>
      <c r="U14" s="11">
        <v>34.339000000000027</v>
      </c>
      <c r="V14" s="11">
        <v>33.572000000000003</v>
      </c>
      <c r="W14" s="11">
        <v>33.733000000000011</v>
      </c>
      <c r="X14" s="11">
        <v>33.030000000000065</v>
      </c>
      <c r="Y14" s="11">
        <v>32.4020000000001</v>
      </c>
      <c r="Z14" s="11">
        <v>31.685000000000006</v>
      </c>
      <c r="AA14" s="11">
        <v>31.175000000000082</v>
      </c>
      <c r="AB14" s="11">
        <v>30.665000000000003</v>
      </c>
      <c r="AC14" s="11">
        <v>30.271000000000026</v>
      </c>
      <c r="AD14" s="11">
        <v>29.875999999999905</v>
      </c>
      <c r="AE14" s="11">
        <v>29.500999999999969</v>
      </c>
      <c r="AF14" s="11">
        <v>29.142999999999933</v>
      </c>
      <c r="AG14" s="11">
        <v>28.821000000000033</v>
      </c>
      <c r="AH14" s="11">
        <v>28.481999999999957</v>
      </c>
      <c r="AI14" s="11">
        <v>28.151000000000035</v>
      </c>
      <c r="AJ14" s="11">
        <v>27.828999999999979</v>
      </c>
      <c r="AK14" s="172">
        <v>27.515999999999963</v>
      </c>
      <c r="AL14" s="11">
        <v>27.224999999999977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44.634000000000043</v>
      </c>
      <c r="N16" s="11">
        <v>39.575000000000031</v>
      </c>
      <c r="O16" s="11">
        <v>36.793000000000035</v>
      </c>
      <c r="P16" s="11">
        <v>39.596999999999973</v>
      </c>
      <c r="Q16" s="11">
        <v>39.470000000000056</v>
      </c>
      <c r="R16" s="11">
        <v>38.006000000000178</v>
      </c>
      <c r="S16" s="11">
        <v>43.212000000000032</v>
      </c>
      <c r="T16" s="11">
        <v>46.296999999999947</v>
      </c>
      <c r="U16" s="11">
        <v>39.874999999999979</v>
      </c>
      <c r="V16" s="11">
        <v>40.20999999999998</v>
      </c>
      <c r="W16" s="11">
        <v>41.41299999999999</v>
      </c>
      <c r="X16" s="11">
        <v>40.996999999999929</v>
      </c>
      <c r="Y16" s="11">
        <v>41.548999999999999</v>
      </c>
      <c r="Z16" s="11">
        <v>42.815999999999946</v>
      </c>
      <c r="AA16" s="11">
        <v>43.786000000000051</v>
      </c>
      <c r="AB16" s="11">
        <v>44.202999999999953</v>
      </c>
      <c r="AC16" s="11">
        <v>44.573000000000143</v>
      </c>
      <c r="AD16" s="11">
        <v>44.845000000000084</v>
      </c>
      <c r="AE16" s="11">
        <v>45.169000000000189</v>
      </c>
      <c r="AF16" s="11">
        <v>45.471000000000103</v>
      </c>
      <c r="AG16" s="11">
        <v>45.829000000000043</v>
      </c>
      <c r="AH16" s="11">
        <v>46.196999999999946</v>
      </c>
      <c r="AI16" s="11">
        <v>46.57800000000001</v>
      </c>
      <c r="AJ16" s="11">
        <v>46.968000000000039</v>
      </c>
      <c r="AK16" s="172">
        <v>47.365000000000016</v>
      </c>
      <c r="AL16" s="11">
        <v>47.768000000000065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149.75399999999968</v>
      </c>
      <c r="N18" s="11">
        <f t="shared" ref="N18:AL18" si="18">SUM(N19:N21)</f>
        <v>157.48700000000014</v>
      </c>
      <c r="O18" s="11">
        <f t="shared" si="18"/>
        <v>159.58099999999988</v>
      </c>
      <c r="P18" s="11">
        <f t="shared" si="18"/>
        <v>156.70499999999981</v>
      </c>
      <c r="Q18" s="11">
        <f t="shared" si="18"/>
        <v>157.50100000000015</v>
      </c>
      <c r="R18" s="11">
        <f t="shared" si="18"/>
        <v>159.80199999999985</v>
      </c>
      <c r="S18" s="11">
        <f t="shared" si="18"/>
        <v>161.80900000000025</v>
      </c>
      <c r="T18" s="11">
        <f t="shared" si="18"/>
        <v>159.25700000000001</v>
      </c>
      <c r="U18" s="11">
        <f t="shared" si="18"/>
        <v>160.77399999999997</v>
      </c>
      <c r="V18" s="11">
        <f t="shared" si="18"/>
        <v>166.14800000000008</v>
      </c>
      <c r="W18" s="11">
        <f t="shared" si="18"/>
        <v>162.7780000000003</v>
      </c>
      <c r="X18" s="11">
        <f t="shared" si="18"/>
        <v>161.69000000000005</v>
      </c>
      <c r="Y18" s="11">
        <f t="shared" si="18"/>
        <v>162.35399999999996</v>
      </c>
      <c r="Z18" s="11">
        <f t="shared" si="18"/>
        <v>163.57100000000008</v>
      </c>
      <c r="AA18" s="11">
        <f t="shared" si="18"/>
        <v>164.97800000000001</v>
      </c>
      <c r="AB18" s="11">
        <f t="shared" si="18"/>
        <v>166.17400000000015</v>
      </c>
      <c r="AC18" s="11">
        <f t="shared" si="18"/>
        <v>167.14600000000002</v>
      </c>
      <c r="AD18" s="11">
        <f t="shared" si="18"/>
        <v>168.02399999999994</v>
      </c>
      <c r="AE18" s="11">
        <f t="shared" si="18"/>
        <v>168.83600000000013</v>
      </c>
      <c r="AF18" s="11">
        <f t="shared" si="18"/>
        <v>169.62399999999988</v>
      </c>
      <c r="AG18" s="11">
        <f t="shared" si="18"/>
        <v>170.41699999999983</v>
      </c>
      <c r="AH18" s="11">
        <f t="shared" si="18"/>
        <v>171.18599999999978</v>
      </c>
      <c r="AI18" s="11">
        <f t="shared" si="18"/>
        <v>171.92699999999991</v>
      </c>
      <c r="AJ18" s="11">
        <f t="shared" si="18"/>
        <v>172.69499999999971</v>
      </c>
      <c r="AK18" s="11">
        <f t="shared" si="18"/>
        <v>173.43199999999973</v>
      </c>
      <c r="AL18" s="11">
        <f t="shared" si="18"/>
        <v>174.15000000000009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87.13799999999965</v>
      </c>
      <c r="N19" s="11">
        <v>86.290000000000035</v>
      </c>
      <c r="O19" s="11">
        <v>87.567999999999842</v>
      </c>
      <c r="P19" s="11">
        <v>88.096000000000018</v>
      </c>
      <c r="Q19" s="11">
        <v>86.846000000000217</v>
      </c>
      <c r="R19" s="11">
        <v>85.236999999999881</v>
      </c>
      <c r="S19" s="11">
        <v>87.789000000000257</v>
      </c>
      <c r="T19" s="11">
        <v>85.351000000000141</v>
      </c>
      <c r="U19" s="11">
        <v>84.458000000000098</v>
      </c>
      <c r="V19" s="11">
        <v>86.659000000000162</v>
      </c>
      <c r="W19" s="11">
        <v>89.521000000000129</v>
      </c>
      <c r="X19" s="11">
        <v>89.65900000000012</v>
      </c>
      <c r="Y19" s="11">
        <v>89.672999999999973</v>
      </c>
      <c r="Z19" s="11">
        <v>89.735000000000014</v>
      </c>
      <c r="AA19" s="11">
        <v>89.898000000000081</v>
      </c>
      <c r="AB19" s="11">
        <v>90.132000000000104</v>
      </c>
      <c r="AC19" s="11">
        <v>90.28100000000002</v>
      </c>
      <c r="AD19" s="11">
        <v>90.400999999999982</v>
      </c>
      <c r="AE19" s="11">
        <v>90.507000000000076</v>
      </c>
      <c r="AF19" s="11">
        <v>90.607999999999947</v>
      </c>
      <c r="AG19" s="11">
        <v>90.727999999999767</v>
      </c>
      <c r="AH19" s="11">
        <v>90.854999999999819</v>
      </c>
      <c r="AI19" s="11">
        <v>90.977999999999923</v>
      </c>
      <c r="AJ19" s="11">
        <v>91.152999999999764</v>
      </c>
      <c r="AK19" s="172">
        <v>91.321999999999562</v>
      </c>
      <c r="AL19" s="11">
        <v>91.492000000000047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25.463999999999995</v>
      </c>
      <c r="N20" s="11">
        <v>27.520000000000071</v>
      </c>
      <c r="O20" s="11">
        <v>28.43700000000009</v>
      </c>
      <c r="P20" s="11">
        <v>26.294999999999913</v>
      </c>
      <c r="Q20" s="11">
        <v>27.906999999999883</v>
      </c>
      <c r="R20" s="11">
        <v>30.395999999999972</v>
      </c>
      <c r="S20" s="11">
        <v>30.561999999999994</v>
      </c>
      <c r="T20" s="11">
        <v>30.479999999999965</v>
      </c>
      <c r="U20" s="11">
        <v>30.575999999999983</v>
      </c>
      <c r="V20" s="11">
        <v>31.571999999999885</v>
      </c>
      <c r="W20" s="11">
        <v>28.871000000000034</v>
      </c>
      <c r="X20" s="11">
        <v>29.683999999999983</v>
      </c>
      <c r="Y20" s="11">
        <v>29.370999999999963</v>
      </c>
      <c r="Z20" s="11">
        <v>29.298000000000037</v>
      </c>
      <c r="AA20" s="11">
        <v>29.324999999999942</v>
      </c>
      <c r="AB20" s="11">
        <v>29.342000000000013</v>
      </c>
      <c r="AC20" s="11">
        <v>29.344000000000012</v>
      </c>
      <c r="AD20" s="11">
        <v>29.354999999999983</v>
      </c>
      <c r="AE20" s="11">
        <v>29.356000000000027</v>
      </c>
      <c r="AF20" s="11">
        <v>29.367999999999952</v>
      </c>
      <c r="AG20" s="11">
        <v>29.378999999999976</v>
      </c>
      <c r="AH20" s="11">
        <v>29.382999999999978</v>
      </c>
      <c r="AI20" s="11">
        <v>29.38500000000003</v>
      </c>
      <c r="AJ20" s="11">
        <v>29.38399999999999</v>
      </c>
      <c r="AK20" s="172">
        <v>29.382000000000051</v>
      </c>
      <c r="AL20" s="11">
        <v>29.379000000000005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37.152000000000037</v>
      </c>
      <c r="N21" s="11">
        <v>43.677000000000021</v>
      </c>
      <c r="O21" s="11">
        <v>43.575999999999929</v>
      </c>
      <c r="P21" s="11">
        <v>42.313999999999872</v>
      </c>
      <c r="Q21" s="11">
        <v>42.748000000000054</v>
      </c>
      <c r="R21" s="11">
        <v>44.168999999999983</v>
      </c>
      <c r="S21" s="11">
        <v>43.458000000000013</v>
      </c>
      <c r="T21" s="11">
        <v>43.42599999999991</v>
      </c>
      <c r="U21" s="11">
        <v>45.739999999999888</v>
      </c>
      <c r="V21" s="11">
        <v>47.917000000000023</v>
      </c>
      <c r="W21" s="11">
        <v>44.386000000000124</v>
      </c>
      <c r="X21" s="11">
        <v>42.346999999999944</v>
      </c>
      <c r="Y21" s="11">
        <v>43.310000000000016</v>
      </c>
      <c r="Z21" s="11">
        <v>44.538000000000032</v>
      </c>
      <c r="AA21" s="11">
        <v>45.754999999999967</v>
      </c>
      <c r="AB21" s="11">
        <v>46.700000000000017</v>
      </c>
      <c r="AC21" s="11">
        <v>47.520999999999972</v>
      </c>
      <c r="AD21" s="11">
        <v>48.267999999999972</v>
      </c>
      <c r="AE21" s="11">
        <v>48.973000000000027</v>
      </c>
      <c r="AF21" s="11">
        <v>49.647999999999982</v>
      </c>
      <c r="AG21" s="11">
        <v>50.310000000000088</v>
      </c>
      <c r="AH21" s="11">
        <v>50.947999999999979</v>
      </c>
      <c r="AI21" s="11">
        <v>51.563999999999957</v>
      </c>
      <c r="AJ21" s="11">
        <v>52.157999999999966</v>
      </c>
      <c r="AK21" s="172">
        <v>52.728000000000115</v>
      </c>
      <c r="AL21" s="11">
        <v>53.279000000000053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153.96199999999985</v>
      </c>
      <c r="N23" s="11">
        <f t="shared" ref="N23:AL23" si="19">SUM(N24:N31)</f>
        <v>153.86099999999993</v>
      </c>
      <c r="O23" s="11">
        <f t="shared" si="19"/>
        <v>163.89299999999997</v>
      </c>
      <c r="P23" s="11">
        <f t="shared" si="19"/>
        <v>167.81199999999995</v>
      </c>
      <c r="Q23" s="11">
        <f t="shared" si="19"/>
        <v>167.94799999999998</v>
      </c>
      <c r="R23" s="11">
        <f t="shared" si="19"/>
        <v>178.49999999999994</v>
      </c>
      <c r="S23" s="11">
        <f t="shared" si="19"/>
        <v>177.63499999999971</v>
      </c>
      <c r="T23" s="11">
        <f t="shared" si="19"/>
        <v>170.97299999999993</v>
      </c>
      <c r="U23" s="11">
        <f t="shared" si="19"/>
        <v>162.83400000000015</v>
      </c>
      <c r="V23" s="11">
        <f t="shared" si="19"/>
        <v>171.57000000000005</v>
      </c>
      <c r="W23" s="11">
        <f t="shared" si="19"/>
        <v>164.79500000000002</v>
      </c>
      <c r="X23" s="11">
        <f t="shared" si="19"/>
        <v>166.37099999999975</v>
      </c>
      <c r="Y23" s="11">
        <f t="shared" si="19"/>
        <v>166.98800000000023</v>
      </c>
      <c r="Z23" s="11">
        <f t="shared" si="19"/>
        <v>167.90300000000013</v>
      </c>
      <c r="AA23" s="11">
        <f t="shared" si="19"/>
        <v>169.04800000000009</v>
      </c>
      <c r="AB23" s="11">
        <f t="shared" si="19"/>
        <v>169.93899999999999</v>
      </c>
      <c r="AC23" s="11">
        <f t="shared" si="19"/>
        <v>170.89999999999984</v>
      </c>
      <c r="AD23" s="11">
        <f t="shared" si="19"/>
        <v>171.83799999999985</v>
      </c>
      <c r="AE23" s="11">
        <f t="shared" si="19"/>
        <v>172.78100000000018</v>
      </c>
      <c r="AF23" s="11">
        <f t="shared" si="19"/>
        <v>173.73899999999998</v>
      </c>
      <c r="AG23" s="11">
        <f t="shared" si="19"/>
        <v>174.75300000000001</v>
      </c>
      <c r="AH23" s="11">
        <f t="shared" si="19"/>
        <v>175.75700000000015</v>
      </c>
      <c r="AI23" s="11">
        <f t="shared" si="19"/>
        <v>176.76999999999981</v>
      </c>
      <c r="AJ23" s="11">
        <f t="shared" si="19"/>
        <v>177.78099999999992</v>
      </c>
      <c r="AK23" s="11">
        <f t="shared" si="19"/>
        <v>178.78700000000029</v>
      </c>
      <c r="AL23" s="11">
        <f t="shared" si="19"/>
        <v>179.78999999999994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7.1159999999999854</v>
      </c>
      <c r="N24" s="11">
        <v>4.1940000000000053</v>
      </c>
      <c r="O24" s="11">
        <v>5.7990000000000101</v>
      </c>
      <c r="P24" s="11">
        <v>5.3579999999999917</v>
      </c>
      <c r="Q24" s="11">
        <v>7.1719999999999979</v>
      </c>
      <c r="R24" s="11">
        <v>7.1289999999999907</v>
      </c>
      <c r="S24" s="11">
        <v>5.6180000000000048</v>
      </c>
      <c r="T24" s="11">
        <v>3.1029999999999927</v>
      </c>
      <c r="U24" s="11">
        <v>4.2629999999999937</v>
      </c>
      <c r="V24" s="11">
        <v>3.4400000000000053</v>
      </c>
      <c r="W24" s="11">
        <v>3.9350000000000107</v>
      </c>
      <c r="X24" s="11">
        <v>3.847999999999999</v>
      </c>
      <c r="Y24" s="11">
        <v>3.8169999999999988</v>
      </c>
      <c r="Z24" s="11">
        <v>3.7830000000000004</v>
      </c>
      <c r="AA24" s="11">
        <v>3.7570000000000006</v>
      </c>
      <c r="AB24" s="11">
        <v>3.7529999999999988</v>
      </c>
      <c r="AC24" s="11">
        <v>3.7420000000000027</v>
      </c>
      <c r="AD24" s="11">
        <v>3.7309999999999968</v>
      </c>
      <c r="AE24" s="11">
        <v>3.7210000000000107</v>
      </c>
      <c r="AF24" s="11">
        <v>3.7100000000000026</v>
      </c>
      <c r="AG24" s="11">
        <v>3.6979999999999968</v>
      </c>
      <c r="AH24" s="11">
        <v>3.6869999999999963</v>
      </c>
      <c r="AI24" s="11">
        <v>3.6750000000000034</v>
      </c>
      <c r="AJ24" s="11">
        <v>3.6639999999999979</v>
      </c>
      <c r="AK24" s="172">
        <v>3.6519999999999935</v>
      </c>
      <c r="AL24" s="11">
        <v>3.6410000000000053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16.217999999999986</v>
      </c>
      <c r="N25" s="11">
        <v>17.150000000000034</v>
      </c>
      <c r="O25" s="11">
        <v>17.239999999999966</v>
      </c>
      <c r="P25" s="11">
        <v>20.360999999999983</v>
      </c>
      <c r="Q25" s="11">
        <v>18.605000000000011</v>
      </c>
      <c r="R25" s="11">
        <v>22.743000000000023</v>
      </c>
      <c r="S25" s="11">
        <v>23.446000000000033</v>
      </c>
      <c r="T25" s="11">
        <v>21.899999999999984</v>
      </c>
      <c r="U25" s="11">
        <v>18.919000000000057</v>
      </c>
      <c r="V25" s="11">
        <v>16.981000000000005</v>
      </c>
      <c r="W25" s="11">
        <v>17.28899999999998</v>
      </c>
      <c r="X25" s="11">
        <v>17.780000000000022</v>
      </c>
      <c r="Y25" s="11">
        <v>17.966000000000079</v>
      </c>
      <c r="Z25" s="11">
        <v>18.342000000000048</v>
      </c>
      <c r="AA25" s="11">
        <v>18.636999999999997</v>
      </c>
      <c r="AB25" s="11">
        <v>18.88000000000007</v>
      </c>
      <c r="AC25" s="11">
        <v>19.10800000000005</v>
      </c>
      <c r="AD25" s="11">
        <v>19.308000000000021</v>
      </c>
      <c r="AE25" s="11">
        <v>19.498000000000005</v>
      </c>
      <c r="AF25" s="11">
        <v>19.687999999999988</v>
      </c>
      <c r="AG25" s="11">
        <v>19.887</v>
      </c>
      <c r="AH25" s="11">
        <v>20.081999999999994</v>
      </c>
      <c r="AI25" s="11">
        <v>20.273999999999969</v>
      </c>
      <c r="AJ25" s="11">
        <v>20.45800000000003</v>
      </c>
      <c r="AK25" s="172">
        <v>20.633000000000074</v>
      </c>
      <c r="AL25" s="11">
        <v>20.800000000000018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17.230000000000011</v>
      </c>
      <c r="N26" s="11">
        <v>16.382999999999981</v>
      </c>
      <c r="O26" s="11">
        <v>16.229000000000006</v>
      </c>
      <c r="P26" s="11">
        <v>16.08199999999999</v>
      </c>
      <c r="Q26" s="11">
        <v>14.368000000000018</v>
      </c>
      <c r="R26" s="11">
        <v>14.900000000000007</v>
      </c>
      <c r="S26" s="11">
        <v>13.324999999999999</v>
      </c>
      <c r="T26" s="11">
        <v>13.585999999999995</v>
      </c>
      <c r="U26" s="11">
        <v>13.481000000000012</v>
      </c>
      <c r="V26" s="11">
        <v>13.306000000000035</v>
      </c>
      <c r="W26" s="11">
        <v>13.455999999999976</v>
      </c>
      <c r="X26" s="11">
        <v>13.665000000000013</v>
      </c>
      <c r="Y26" s="11">
        <v>13.548000000000004</v>
      </c>
      <c r="Z26" s="11">
        <v>13.406999999999995</v>
      </c>
      <c r="AA26" s="11">
        <v>13.248000000000026</v>
      </c>
      <c r="AB26" s="11">
        <v>13.133000000000008</v>
      </c>
      <c r="AC26" s="11">
        <v>13.033999999999981</v>
      </c>
      <c r="AD26" s="11">
        <v>12.933000000000007</v>
      </c>
      <c r="AE26" s="11">
        <v>12.832999999999988</v>
      </c>
      <c r="AF26" s="11">
        <v>12.732000000000003</v>
      </c>
      <c r="AG26" s="11">
        <v>12.632999999999999</v>
      </c>
      <c r="AH26" s="11">
        <v>12.525999999999998</v>
      </c>
      <c r="AI26" s="11">
        <v>12.420999999999996</v>
      </c>
      <c r="AJ26" s="11">
        <v>12.315</v>
      </c>
      <c r="AK26" s="172">
        <v>12.211000000000004</v>
      </c>
      <c r="AL26" s="11">
        <v>12.105999999999989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6.6889999999999983</v>
      </c>
      <c r="N27" s="11">
        <v>7.0780000000000065</v>
      </c>
      <c r="O27" s="11">
        <v>7.5110000000000063</v>
      </c>
      <c r="P27" s="11">
        <v>8.8050000000000157</v>
      </c>
      <c r="Q27" s="11">
        <v>8.4389999999999947</v>
      </c>
      <c r="R27" s="11">
        <v>9.6329999999999973</v>
      </c>
      <c r="S27" s="11">
        <v>9.6529999999999934</v>
      </c>
      <c r="T27" s="11">
        <v>8.2059999999999924</v>
      </c>
      <c r="U27" s="11">
        <v>7.5050000000000159</v>
      </c>
      <c r="V27" s="11">
        <v>8.4800000000000111</v>
      </c>
      <c r="W27" s="11">
        <v>9.9889999999999546</v>
      </c>
      <c r="X27" s="11">
        <v>9.9370000000000083</v>
      </c>
      <c r="Y27" s="11">
        <v>9.871000000000004</v>
      </c>
      <c r="Z27" s="11">
        <v>9.8609999999999989</v>
      </c>
      <c r="AA27" s="11">
        <v>9.918000000000001</v>
      </c>
      <c r="AB27" s="11">
        <v>9.980000000000004</v>
      </c>
      <c r="AC27" s="11">
        <v>10.064999999999989</v>
      </c>
      <c r="AD27" s="11">
        <v>10.162000000000003</v>
      </c>
      <c r="AE27" s="11">
        <v>10.265999999999988</v>
      </c>
      <c r="AF27" s="11">
        <v>10.372000000000018</v>
      </c>
      <c r="AG27" s="11">
        <v>10.479999999999988</v>
      </c>
      <c r="AH27" s="11">
        <v>10.589000000000025</v>
      </c>
      <c r="AI27" s="11">
        <v>10.697999999999988</v>
      </c>
      <c r="AJ27" s="11">
        <v>10.807000000000011</v>
      </c>
      <c r="AK27" s="172">
        <v>10.914000000000007</v>
      </c>
      <c r="AL27" s="11">
        <v>11.019999999999989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37.189999999999905</v>
      </c>
      <c r="N28" s="11">
        <v>36.379000000000005</v>
      </c>
      <c r="O28" s="11">
        <v>40.311999999999983</v>
      </c>
      <c r="P28" s="11">
        <v>39.289999999999992</v>
      </c>
      <c r="Q28" s="11">
        <v>39.979999999999919</v>
      </c>
      <c r="R28" s="11">
        <v>39.368000000000009</v>
      </c>
      <c r="S28" s="11">
        <v>41.132999999999804</v>
      </c>
      <c r="T28" s="11">
        <v>38.801000000000002</v>
      </c>
      <c r="U28" s="11">
        <v>38.908999999999956</v>
      </c>
      <c r="V28" s="11">
        <v>43.76499999999993</v>
      </c>
      <c r="W28" s="11">
        <v>40.795000000000122</v>
      </c>
      <c r="X28" s="11">
        <v>41.513999999999804</v>
      </c>
      <c r="Y28" s="11">
        <v>41.766999999999939</v>
      </c>
      <c r="Z28" s="11">
        <v>42.096000000000053</v>
      </c>
      <c r="AA28" s="11">
        <v>42.442000000000036</v>
      </c>
      <c r="AB28" s="11">
        <v>42.722000000000037</v>
      </c>
      <c r="AC28" s="11">
        <v>42.979999999999876</v>
      </c>
      <c r="AD28" s="11">
        <v>43.25199999999991</v>
      </c>
      <c r="AE28" s="11">
        <v>43.534000000000191</v>
      </c>
      <c r="AF28" s="11">
        <v>43.830000000000013</v>
      </c>
      <c r="AG28" s="11">
        <v>44.143000000000036</v>
      </c>
      <c r="AH28" s="11">
        <v>44.451000000000064</v>
      </c>
      <c r="AI28" s="11">
        <v>44.759999999999906</v>
      </c>
      <c r="AJ28" s="11">
        <v>45.069999999999986</v>
      </c>
      <c r="AK28" s="172">
        <v>45.38000000000013</v>
      </c>
      <c r="AL28" s="11">
        <v>45.690999999999974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41.47399999999999</v>
      </c>
      <c r="N29" s="11">
        <v>42.049999999999912</v>
      </c>
      <c r="O29" s="11">
        <v>45.294999999999959</v>
      </c>
      <c r="P29" s="11">
        <v>45.521999999999977</v>
      </c>
      <c r="Q29" s="11">
        <v>46.611000000000047</v>
      </c>
      <c r="R29" s="11">
        <v>47.520999999999894</v>
      </c>
      <c r="S29" s="11">
        <v>53.715999999999909</v>
      </c>
      <c r="T29" s="11">
        <v>49.913999999999945</v>
      </c>
      <c r="U29" s="11">
        <v>48.963000000000093</v>
      </c>
      <c r="V29" s="11">
        <v>51.130000000000031</v>
      </c>
      <c r="W29" s="11">
        <v>45.789999999999971</v>
      </c>
      <c r="X29" s="11">
        <v>46.207999999999892</v>
      </c>
      <c r="Y29" s="11">
        <v>46.822000000000152</v>
      </c>
      <c r="Z29" s="11">
        <v>47.00400000000004</v>
      </c>
      <c r="AA29" s="11">
        <v>47.406000000000041</v>
      </c>
      <c r="AB29" s="11">
        <v>47.759999999999877</v>
      </c>
      <c r="AC29" s="11">
        <v>48.143000000000001</v>
      </c>
      <c r="AD29" s="11">
        <v>48.521999999999984</v>
      </c>
      <c r="AE29" s="11">
        <v>48.900999999999961</v>
      </c>
      <c r="AF29" s="11">
        <v>49.28199999999994</v>
      </c>
      <c r="AG29" s="11">
        <v>49.670000000000023</v>
      </c>
      <c r="AH29" s="11">
        <v>50.051000000000052</v>
      </c>
      <c r="AI29" s="11">
        <v>50.433999999999962</v>
      </c>
      <c r="AJ29" s="11">
        <v>50.818999999999953</v>
      </c>
      <c r="AK29" s="172">
        <v>51.205000000000041</v>
      </c>
      <c r="AL29" s="11">
        <v>51.59399999999998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14.628999999999987</v>
      </c>
      <c r="N30" s="11">
        <v>17.661999999999988</v>
      </c>
      <c r="O30" s="11">
        <v>16.971000000000029</v>
      </c>
      <c r="P30" s="11">
        <v>17.244999999999997</v>
      </c>
      <c r="Q30" s="11">
        <v>17.544</v>
      </c>
      <c r="R30" s="11">
        <v>19.172000000000036</v>
      </c>
      <c r="S30" s="11">
        <v>16.263000000000012</v>
      </c>
      <c r="T30" s="11">
        <v>19.756999999999998</v>
      </c>
      <c r="U30" s="11">
        <v>16.984999999999989</v>
      </c>
      <c r="V30" s="11">
        <v>17.728999999999981</v>
      </c>
      <c r="W30" s="11">
        <v>17.570999999999991</v>
      </c>
      <c r="X30" s="11">
        <v>17.988999999999987</v>
      </c>
      <c r="Y30" s="11">
        <v>18.102000000000018</v>
      </c>
      <c r="Z30" s="11">
        <v>18.335999999999999</v>
      </c>
      <c r="AA30" s="11">
        <v>18.564999999999994</v>
      </c>
      <c r="AB30" s="11">
        <v>18.67199999999999</v>
      </c>
      <c r="AC30" s="11">
        <v>18.832999999999966</v>
      </c>
      <c r="AD30" s="11">
        <v>18.975999999999953</v>
      </c>
      <c r="AE30" s="11">
        <v>19.110000000000007</v>
      </c>
      <c r="AF30" s="11">
        <v>19.236000000000004</v>
      </c>
      <c r="AG30" s="11">
        <v>19.37399999999997</v>
      </c>
      <c r="AH30" s="11">
        <v>19.518000000000004</v>
      </c>
      <c r="AI30" s="11">
        <v>19.666</v>
      </c>
      <c r="AJ30" s="11">
        <v>19.813999999999979</v>
      </c>
      <c r="AK30" s="172">
        <v>19.962000000000007</v>
      </c>
      <c r="AL30" s="11">
        <v>20.109999999999971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13.416</v>
      </c>
      <c r="N31" s="11">
        <v>12.964999999999991</v>
      </c>
      <c r="O31" s="11">
        <v>14.535999999999989</v>
      </c>
      <c r="P31" s="11">
        <v>15.149000000000012</v>
      </c>
      <c r="Q31" s="11">
        <v>15.228999999999987</v>
      </c>
      <c r="R31" s="11">
        <v>18.033999999999981</v>
      </c>
      <c r="S31" s="11">
        <v>14.480999999999975</v>
      </c>
      <c r="T31" s="11">
        <v>15.70600000000001</v>
      </c>
      <c r="U31" s="11">
        <v>13.809000000000013</v>
      </c>
      <c r="V31" s="11">
        <v>16.739000000000054</v>
      </c>
      <c r="W31" s="11">
        <v>15.970000000000006</v>
      </c>
      <c r="X31" s="11">
        <v>15.430000000000021</v>
      </c>
      <c r="Y31" s="11">
        <v>15.095000000000017</v>
      </c>
      <c r="Z31" s="11">
        <v>15.074000000000012</v>
      </c>
      <c r="AA31" s="11">
        <v>15.074999999999996</v>
      </c>
      <c r="AB31" s="11">
        <v>15.038999999999984</v>
      </c>
      <c r="AC31" s="11">
        <v>14.994999999999985</v>
      </c>
      <c r="AD31" s="11">
        <v>14.953999999999992</v>
      </c>
      <c r="AE31" s="11">
        <v>14.91800000000001</v>
      </c>
      <c r="AF31" s="11">
        <v>14.889000000000003</v>
      </c>
      <c r="AG31" s="11">
        <v>14.867999999999995</v>
      </c>
      <c r="AH31" s="11">
        <v>14.85300000000001</v>
      </c>
      <c r="AI31" s="11">
        <v>14.841999999999979</v>
      </c>
      <c r="AJ31" s="11">
        <v>14.83399999999998</v>
      </c>
      <c r="AK31" s="172">
        <v>14.830000000000016</v>
      </c>
      <c r="AL31" s="11">
        <v>14.828000000000003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170.62099999999998</v>
      </c>
      <c r="N33" s="11">
        <f t="shared" ref="N33:AK33" si="20">SUM(N34:N36)</f>
        <v>167.10799999999992</v>
      </c>
      <c r="O33" s="11">
        <f t="shared" si="20"/>
        <v>165.5510000000001</v>
      </c>
      <c r="P33" s="11">
        <f t="shared" si="20"/>
        <v>170.50999999999988</v>
      </c>
      <c r="Q33" s="11">
        <f t="shared" si="20"/>
        <v>167.786</v>
      </c>
      <c r="R33" s="11">
        <f t="shared" si="20"/>
        <v>169.84400000000016</v>
      </c>
      <c r="S33" s="11">
        <f t="shared" si="20"/>
        <v>170.19799999999998</v>
      </c>
      <c r="T33" s="11">
        <f t="shared" si="20"/>
        <v>166.80500000000023</v>
      </c>
      <c r="U33" s="11">
        <f t="shared" si="20"/>
        <v>163.8830000000001</v>
      </c>
      <c r="V33" s="11">
        <f t="shared" si="20"/>
        <v>168.62900000000005</v>
      </c>
      <c r="W33" s="11">
        <f t="shared" si="20"/>
        <v>167.72899999999987</v>
      </c>
      <c r="X33" s="11">
        <f t="shared" si="20"/>
        <v>169.00100000000009</v>
      </c>
      <c r="Y33" s="11">
        <f t="shared" si="20"/>
        <v>170.11100000000013</v>
      </c>
      <c r="Z33" s="11">
        <f t="shared" si="20"/>
        <v>170.80799999999996</v>
      </c>
      <c r="AA33" s="11">
        <f t="shared" si="20"/>
        <v>171.86400000000009</v>
      </c>
      <c r="AB33" s="11">
        <f t="shared" si="20"/>
        <v>172.37500000000017</v>
      </c>
      <c r="AC33" s="11">
        <f t="shared" si="20"/>
        <v>172.62399999999991</v>
      </c>
      <c r="AD33" s="11">
        <f t="shared" si="20"/>
        <v>172.82499999999987</v>
      </c>
      <c r="AE33" s="11">
        <f t="shared" si="20"/>
        <v>173.00399999999991</v>
      </c>
      <c r="AF33" s="11">
        <f t="shared" si="20"/>
        <v>173.18400000000008</v>
      </c>
      <c r="AG33" s="11">
        <f t="shared" si="20"/>
        <v>173.38800000000015</v>
      </c>
      <c r="AH33" s="11">
        <f t="shared" si="20"/>
        <v>173.56200000000018</v>
      </c>
      <c r="AI33" s="11">
        <f t="shared" si="20"/>
        <v>173.72099999999998</v>
      </c>
      <c r="AJ33" s="11">
        <f t="shared" si="20"/>
        <v>173.88200000000012</v>
      </c>
      <c r="AK33" s="11">
        <f t="shared" si="20"/>
        <v>174.04699999999977</v>
      </c>
      <c r="AL33" s="11">
        <f>SUM(AL34:AL36)</f>
        <v>174.21699999999987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35.886999999999937</v>
      </c>
      <c r="N34" s="11">
        <v>35.703999999999994</v>
      </c>
      <c r="O34" s="11">
        <v>34.46800000000006</v>
      </c>
      <c r="P34" s="11">
        <v>32.779000000000003</v>
      </c>
      <c r="Q34" s="11">
        <v>32.709000000000003</v>
      </c>
      <c r="R34" s="11">
        <v>30.402999999999984</v>
      </c>
      <c r="S34" s="11">
        <v>31.722000000000079</v>
      </c>
      <c r="T34" s="11">
        <v>30.152999999999974</v>
      </c>
      <c r="U34" s="11">
        <v>29.303000000000015</v>
      </c>
      <c r="V34" s="11">
        <v>29.644000000000055</v>
      </c>
      <c r="W34" s="11">
        <v>30.347000000000019</v>
      </c>
      <c r="X34" s="11">
        <v>30.858000000000093</v>
      </c>
      <c r="Y34" s="11">
        <v>31.478000000000016</v>
      </c>
      <c r="Z34" s="11">
        <v>31.678000000000011</v>
      </c>
      <c r="AA34" s="11">
        <v>31.998000000000069</v>
      </c>
      <c r="AB34" s="11">
        <v>31.983999999999973</v>
      </c>
      <c r="AC34" s="11">
        <v>31.937999999999999</v>
      </c>
      <c r="AD34" s="11">
        <v>31.893999999999977</v>
      </c>
      <c r="AE34" s="11">
        <v>31.847999999999999</v>
      </c>
      <c r="AF34" s="11">
        <v>31.801999999999985</v>
      </c>
      <c r="AG34" s="11">
        <v>31.756000000000004</v>
      </c>
      <c r="AH34" s="11">
        <v>31.690999999999978</v>
      </c>
      <c r="AI34" s="11">
        <v>31.625000000000028</v>
      </c>
      <c r="AJ34" s="11">
        <v>31.561000000000025</v>
      </c>
      <c r="AK34" s="172">
        <v>31.496999999999947</v>
      </c>
      <c r="AL34" s="11">
        <v>31.436000000000043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54.816000000000081</v>
      </c>
      <c r="N35" s="11">
        <v>54.150999999999875</v>
      </c>
      <c r="O35" s="11">
        <v>54.68300000000005</v>
      </c>
      <c r="P35" s="11">
        <v>59.382999999999882</v>
      </c>
      <c r="Q35" s="11">
        <v>60.335000000000001</v>
      </c>
      <c r="R35" s="11">
        <v>61.832000000000086</v>
      </c>
      <c r="S35" s="11">
        <v>60.96899999999993</v>
      </c>
      <c r="T35" s="11">
        <v>60.891000000000041</v>
      </c>
      <c r="U35" s="11">
        <v>59.290000000000106</v>
      </c>
      <c r="V35" s="11">
        <v>57.97099999999989</v>
      </c>
      <c r="W35" s="11">
        <v>56.91899999999999</v>
      </c>
      <c r="X35" s="11">
        <v>56.725000000000044</v>
      </c>
      <c r="Y35" s="11">
        <v>56.578000000000003</v>
      </c>
      <c r="Z35" s="11">
        <v>56.620000000000076</v>
      </c>
      <c r="AA35" s="11">
        <v>56.72600000000007</v>
      </c>
      <c r="AB35" s="11">
        <v>56.884000000000029</v>
      </c>
      <c r="AC35" s="11">
        <v>56.972999999999928</v>
      </c>
      <c r="AD35" s="11">
        <v>57.063999999999965</v>
      </c>
      <c r="AE35" s="11">
        <v>57.157999999999937</v>
      </c>
      <c r="AF35" s="11">
        <v>57.263000000000041</v>
      </c>
      <c r="AG35" s="11">
        <v>57.403000000000084</v>
      </c>
      <c r="AH35" s="11">
        <v>57.542000000000023</v>
      </c>
      <c r="AI35" s="11">
        <v>57.678000000000011</v>
      </c>
      <c r="AJ35" s="11">
        <v>57.814000000000036</v>
      </c>
      <c r="AK35" s="172">
        <v>57.950999999999908</v>
      </c>
      <c r="AL35" s="11">
        <v>58.087999999999916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79.91799999999995</v>
      </c>
      <c r="N36" s="11">
        <v>77.253000000000043</v>
      </c>
      <c r="O36" s="11">
        <v>76.400000000000006</v>
      </c>
      <c r="P36" s="11">
        <v>78.347999999999999</v>
      </c>
      <c r="Q36" s="11">
        <v>74.742000000000004</v>
      </c>
      <c r="R36" s="11">
        <v>77.609000000000094</v>
      </c>
      <c r="S36" s="11">
        <v>77.506999999999962</v>
      </c>
      <c r="T36" s="11">
        <v>75.761000000000209</v>
      </c>
      <c r="U36" s="11">
        <v>75.289999999999992</v>
      </c>
      <c r="V36" s="11">
        <v>81.014000000000095</v>
      </c>
      <c r="W36" s="11">
        <v>80.462999999999852</v>
      </c>
      <c r="X36" s="11">
        <v>81.417999999999935</v>
      </c>
      <c r="Y36" s="11">
        <v>82.055000000000121</v>
      </c>
      <c r="Z36" s="11">
        <v>82.509999999999877</v>
      </c>
      <c r="AA36" s="11">
        <v>83.139999999999944</v>
      </c>
      <c r="AB36" s="11">
        <v>83.507000000000176</v>
      </c>
      <c r="AC36" s="11">
        <v>83.712999999999994</v>
      </c>
      <c r="AD36" s="11">
        <v>83.866999999999933</v>
      </c>
      <c r="AE36" s="11">
        <v>83.997999999999976</v>
      </c>
      <c r="AF36" s="11">
        <v>84.119000000000042</v>
      </c>
      <c r="AG36" s="11">
        <v>84.229000000000042</v>
      </c>
      <c r="AH36" s="11">
        <v>84.329000000000192</v>
      </c>
      <c r="AI36" s="11">
        <v>84.417999999999935</v>
      </c>
      <c r="AJ36" s="11">
        <v>84.507000000000076</v>
      </c>
      <c r="AK36" s="172">
        <v>84.598999999999918</v>
      </c>
      <c r="AL36" s="11">
        <v>84.692999999999927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576.31299999999965</v>
      </c>
      <c r="N38" s="11">
        <f t="shared" ref="N38:AL38" si="21">SUM(N5,N11,N16,N18,N23,N33)</f>
        <v>576.78700000000003</v>
      </c>
      <c r="O38" s="11">
        <f t="shared" si="21"/>
        <v>589.96500000000003</v>
      </c>
      <c r="P38" s="11">
        <f t="shared" si="21"/>
        <v>587.46799999999962</v>
      </c>
      <c r="Q38" s="11">
        <f t="shared" si="21"/>
        <v>586.84700000000021</v>
      </c>
      <c r="R38" s="11">
        <f t="shared" si="21"/>
        <v>600.02900000000022</v>
      </c>
      <c r="S38" s="11">
        <f t="shared" si="21"/>
        <v>607.58799999999997</v>
      </c>
      <c r="T38" s="11">
        <f t="shared" si="21"/>
        <v>599.07999999999993</v>
      </c>
      <c r="U38" s="11">
        <f t="shared" si="21"/>
        <v>584.29200000000014</v>
      </c>
      <c r="V38" s="11">
        <f t="shared" si="21"/>
        <v>605.8520000000002</v>
      </c>
      <c r="W38" s="11">
        <f t="shared" si="21"/>
        <v>595.16400000000021</v>
      </c>
      <c r="X38" s="11">
        <f t="shared" si="21"/>
        <v>595.95099999999991</v>
      </c>
      <c r="Y38" s="11">
        <f t="shared" si="21"/>
        <v>598.08200000000045</v>
      </c>
      <c r="Z38" s="11">
        <f t="shared" si="21"/>
        <v>601.52600000000018</v>
      </c>
      <c r="AA38" s="11">
        <f t="shared" si="21"/>
        <v>605.69100000000026</v>
      </c>
      <c r="AB38" s="11">
        <f t="shared" si="21"/>
        <v>608.14800000000037</v>
      </c>
      <c r="AC38" s="11">
        <f t="shared" si="21"/>
        <v>610.15999999999985</v>
      </c>
      <c r="AD38" s="11">
        <f t="shared" si="21"/>
        <v>611.90099999999961</v>
      </c>
      <c r="AE38" s="11">
        <f t="shared" si="21"/>
        <v>613.62600000000043</v>
      </c>
      <c r="AF38" s="11">
        <f t="shared" si="21"/>
        <v>615.34299999999996</v>
      </c>
      <c r="AG38" s="11">
        <f t="shared" si="21"/>
        <v>617.26300000000003</v>
      </c>
      <c r="AH38" s="11">
        <f t="shared" si="21"/>
        <v>619.10699999999997</v>
      </c>
      <c r="AI38" s="11">
        <f t="shared" si="21"/>
        <v>620.94399999999973</v>
      </c>
      <c r="AJ38" s="11">
        <f t="shared" si="21"/>
        <v>622.82899999999972</v>
      </c>
      <c r="AK38" s="11">
        <f t="shared" si="21"/>
        <v>624.70099999999979</v>
      </c>
      <c r="AL38" s="11">
        <f t="shared" si="21"/>
        <v>626.58999999999992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Solent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Solent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Solent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Solent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Solent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Solent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Solent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28.30596521168145</v>
      </c>
      <c r="N231" s="40">
        <f>'Ind T1'!D25</f>
        <v>28.181980092881929</v>
      </c>
      <c r="O231" s="40">
        <f>'Ind T1'!F25</f>
        <v>27.803986657942175</v>
      </c>
    </row>
    <row r="232" spans="1:15" x14ac:dyDescent="0.2">
      <c r="L232" t="str">
        <f>L23</f>
        <v>Business and other services</v>
      </c>
      <c r="M232" s="40">
        <f>'Ind T1'!B24</f>
        <v>29.748562152829262</v>
      </c>
      <c r="N232" s="40">
        <f>'Ind T1'!D24</f>
        <v>27.689006727557441</v>
      </c>
      <c r="O232" s="40">
        <f>'Ind T1'!F24</f>
        <v>28.693403980274173</v>
      </c>
    </row>
    <row r="233" spans="1:15" x14ac:dyDescent="0.2">
      <c r="L233" t="str">
        <f>L18</f>
        <v>Trade, accomod. and transport</v>
      </c>
      <c r="M233" s="40">
        <f>'Ind T1'!B23</f>
        <v>26.63237943499394</v>
      </c>
      <c r="N233" s="40">
        <f>'Ind T1'!D23</f>
        <v>27.350108541511286</v>
      </c>
      <c r="O233" s="40">
        <f>'Ind T1'!F23</f>
        <v>27.793293860419112</v>
      </c>
    </row>
    <row r="234" spans="1:15" x14ac:dyDescent="0.2">
      <c r="L234" t="str">
        <f>L16</f>
        <v>Construction</v>
      </c>
      <c r="M234" s="40">
        <f>'Ind T1'!B22</f>
        <v>6.3340271886859076</v>
      </c>
      <c r="N234" s="40">
        <f>'Ind T1'!D22</f>
        <v>6.958250162980284</v>
      </c>
      <c r="O234" s="40">
        <f>'Ind T1'!F22</f>
        <v>7.6234858519925428</v>
      </c>
    </row>
    <row r="235" spans="1:15" x14ac:dyDescent="0.2">
      <c r="L235" t="str">
        <f>L11</f>
        <v>Manufacturing</v>
      </c>
      <c r="M235" s="40">
        <f>'Ind T1'!B21</f>
        <v>7.4254744354022932</v>
      </c>
      <c r="N235" s="40">
        <f>'Ind T1'!D21</f>
        <v>7.8369995497039477</v>
      </c>
      <c r="O235" s="40">
        <f>'Ind T1'!F21</f>
        <v>6.0749453390574351</v>
      </c>
    </row>
    <row r="236" spans="1:15" x14ac:dyDescent="0.2">
      <c r="L236" t="str">
        <f>L5</f>
        <v>Primary sector and utilities</v>
      </c>
      <c r="M236" s="40">
        <f>'Ind T1'!B20</f>
        <v>1.5535915764071395</v>
      </c>
      <c r="N236" s="40">
        <f>'Ind T1'!D20</f>
        <v>1.9836549253651063</v>
      </c>
      <c r="O236" s="40">
        <f>'Ind T1'!F20</f>
        <v>2.0108843103145593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Solent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-2.1150000000002933</v>
      </c>
      <c r="O261" s="11">
        <f>'Ind T1'!F50</f>
        <v>6.4879999999999995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-13.704999999999927</v>
      </c>
      <c r="O262" s="11">
        <f>'Ind T1'!F49</f>
        <v>14.994999999999919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2.9760000000004538</v>
      </c>
      <c r="O263" s="11">
        <f>'Ind T1'!F48</f>
        <v>11.371999999999787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3.4069999999998117</v>
      </c>
      <c r="O264" s="11">
        <f>'Ind T1'!F47</f>
        <v>6.355000000000075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2.0879999999999797</v>
      </c>
      <c r="O265" s="11">
        <f>'Ind T1'!F46</f>
        <v>-8.5780000000000456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2.4839999999999876</v>
      </c>
      <c r="O266" s="11">
        <f>'Ind T1'!F45</f>
        <v>0.79400000000000936</v>
      </c>
    </row>
    <row r="268" spans="1:16" x14ac:dyDescent="0.2">
      <c r="L268" t="str">
        <f>L38</f>
        <v>All industries</v>
      </c>
      <c r="N268" s="11">
        <f>'Ind T1'!D14-'Ind T1'!B14</f>
        <v>-4.8650000000000091</v>
      </c>
      <c r="O268" s="11">
        <f>SUM(O261:O266)</f>
        <v>31.425999999999746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Solent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22.781424567587663</v>
      </c>
      <c r="C9" s="249">
        <f>SUM(C26,C43,C60,C77,C94,C111,C128,C145,C162,C179,C196,C213,C230,C247,C264,C281,C298,C315,C332,C349,C366,C383)</f>
        <v>42.794341809624029</v>
      </c>
      <c r="D9" s="249">
        <f>SUM(B9:C9)</f>
        <v>65.575766377211693</v>
      </c>
      <c r="E9" s="238"/>
      <c r="F9" s="249">
        <f>SUM(F26,F43,F60,F77,F94,F111,F128,F145,F162,F179,F196,F213,F230,F247,F264,F281,F298,F315,F332,F349,F366,F383)</f>
        <v>27.386674560326174</v>
      </c>
      <c r="G9" s="249">
        <f>SUM(G26,G43,G60,G77,G94,G111,G128,G145,G162,G179,G196,G213,G230,G247,G264,G281,G298,G315,G332,G349,G366,G383)</f>
        <v>44.673864523529375</v>
      </c>
      <c r="H9" s="249">
        <f>SUM(F9:G9)</f>
        <v>72.060539083855545</v>
      </c>
      <c r="I9" s="238"/>
      <c r="J9" s="249">
        <f>SUM(J26,J43,J60,J77,J94,J111,J128,J145,J162,J179,J196,J213,J230,J247,J264,J281,J298,J315,J332,J349,J366,J383)</f>
        <v>30.606234111593267</v>
      </c>
      <c r="K9" s="249">
        <f>SUM(K26,K43,K60,K77,K94,K111,K128,K145,K162,K179,K196,K213,K230,K247,K264,K281,K298,K315,K332,K349,K366,K383)</f>
        <v>44.060542064201726</v>
      </c>
      <c r="L9" s="249">
        <f>SUM(J9:K9)</f>
        <v>74.666776175794993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59.75888314773249</v>
      </c>
      <c r="C10" s="249">
        <f t="shared" si="0"/>
        <v>62.336649495093155</v>
      </c>
      <c r="D10" s="249">
        <f t="shared" ref="D10:D17" si="1">SUM(B10:C10)</f>
        <v>122.09553264282565</v>
      </c>
      <c r="E10" s="238"/>
      <c r="F10" s="249">
        <f t="shared" ref="F10:G17" si="2">SUM(F27,F44,F61,F78,F95,F112,F129,F146,F163,F180,F197,F214,F231,F248,F265,F282,F299,F316,F333,F350,F367,F384)</f>
        <v>68.804847572014708</v>
      </c>
      <c r="G10" s="249">
        <f t="shared" si="2"/>
        <v>67.435400619200536</v>
      </c>
      <c r="H10" s="249">
        <f t="shared" ref="H10:H17" si="3">SUM(F10:G10)</f>
        <v>136.24024819121524</v>
      </c>
      <c r="I10" s="238"/>
      <c r="J10" s="249">
        <f t="shared" ref="J10:K17" si="4">SUM(J27,J44,J61,J78,J95,J112,J129,J146,J163,J180,J197,J214,J231,J248,J265,J282,J299,J316,J333,J350,J367,J384)</f>
        <v>77.689346680455117</v>
      </c>
      <c r="K10" s="249">
        <f t="shared" si="4"/>
        <v>80.214928307469989</v>
      </c>
      <c r="L10" s="249">
        <f t="shared" ref="L10:L17" si="5">SUM(J10:K10)</f>
        <v>157.90427498792511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37.302528423080659</v>
      </c>
      <c r="C11" s="249">
        <f t="shared" si="0"/>
        <v>43.424970668767799</v>
      </c>
      <c r="D11" s="249">
        <f t="shared" si="1"/>
        <v>80.727499091848458</v>
      </c>
      <c r="E11" s="238"/>
      <c r="F11" s="249">
        <f t="shared" si="2"/>
        <v>40.876724542966215</v>
      </c>
      <c r="G11" s="249">
        <f t="shared" si="2"/>
        <v>44.201714862608142</v>
      </c>
      <c r="H11" s="249">
        <f t="shared" si="3"/>
        <v>85.078439405574358</v>
      </c>
      <c r="I11" s="238"/>
      <c r="J11" s="249">
        <f t="shared" si="4"/>
        <v>51.595624060209047</v>
      </c>
      <c r="K11" s="249">
        <f t="shared" si="4"/>
        <v>43.917454265338364</v>
      </c>
      <c r="L11" s="249">
        <f t="shared" si="5"/>
        <v>95.513078325547411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51.881999676673807</v>
      </c>
      <c r="C12" s="249">
        <f t="shared" si="0"/>
        <v>13.325703213648183</v>
      </c>
      <c r="D12" s="249">
        <f t="shared" si="1"/>
        <v>65.207702890321997</v>
      </c>
      <c r="E12" s="238"/>
      <c r="F12" s="249">
        <f t="shared" si="2"/>
        <v>47.978581659679826</v>
      </c>
      <c r="G12" s="249">
        <f t="shared" si="2"/>
        <v>13.667697316269621</v>
      </c>
      <c r="H12" s="249">
        <f t="shared" si="3"/>
        <v>61.646278975949443</v>
      </c>
      <c r="I12" s="238"/>
      <c r="J12" s="249">
        <f t="shared" si="4"/>
        <v>40.699682067971331</v>
      </c>
      <c r="K12" s="249">
        <f t="shared" si="4"/>
        <v>15.229389745633849</v>
      </c>
      <c r="L12" s="249">
        <f t="shared" si="5"/>
        <v>55.929071813605177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7.292533729989902</v>
      </c>
      <c r="C13" s="249">
        <f t="shared" si="0"/>
        <v>50.399486723438351</v>
      </c>
      <c r="D13" s="249">
        <f t="shared" si="1"/>
        <v>57.692020453428256</v>
      </c>
      <c r="E13" s="238"/>
      <c r="F13" s="249">
        <f t="shared" si="2"/>
        <v>6.9356766802446099</v>
      </c>
      <c r="G13" s="249">
        <f t="shared" si="2"/>
        <v>41.365833606518159</v>
      </c>
      <c r="H13" s="249">
        <f t="shared" si="3"/>
        <v>48.30151028676277</v>
      </c>
      <c r="I13" s="238"/>
      <c r="J13" s="249">
        <f t="shared" si="4"/>
        <v>8.7857455476045541</v>
      </c>
      <c r="K13" s="249">
        <f t="shared" si="4"/>
        <v>40.220502800697197</v>
      </c>
      <c r="L13" s="249">
        <f t="shared" si="5"/>
        <v>49.006248348301753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48.081742785949146</v>
      </c>
      <c r="C14" s="249">
        <f t="shared" si="0"/>
        <v>13.795010966767482</v>
      </c>
      <c r="D14" s="249">
        <f t="shared" si="1"/>
        <v>61.876753752716624</v>
      </c>
      <c r="E14" s="238"/>
      <c r="F14" s="249">
        <f t="shared" si="2"/>
        <v>45.707891546559033</v>
      </c>
      <c r="G14" s="249">
        <f t="shared" si="2"/>
        <v>13.219515841063467</v>
      </c>
      <c r="H14" s="249">
        <f t="shared" si="3"/>
        <v>58.927407387622502</v>
      </c>
      <c r="I14" s="238"/>
      <c r="J14" s="249">
        <f t="shared" si="4"/>
        <v>45.981350959214858</v>
      </c>
      <c r="K14" s="249">
        <f t="shared" si="4"/>
        <v>16.522103849692147</v>
      </c>
      <c r="L14" s="249">
        <f t="shared" si="5"/>
        <v>62.503454808907009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26.136341437102267</v>
      </c>
      <c r="C15" s="249">
        <f t="shared" si="0"/>
        <v>18.873456891857703</v>
      </c>
      <c r="D15" s="249">
        <f t="shared" si="1"/>
        <v>45.009798328959974</v>
      </c>
      <c r="E15" s="238"/>
      <c r="F15" s="249">
        <f t="shared" si="2"/>
        <v>25.06832856383674</v>
      </c>
      <c r="G15" s="249">
        <f t="shared" si="2"/>
        <v>18.89148770997377</v>
      </c>
      <c r="H15" s="249">
        <f t="shared" si="3"/>
        <v>43.95981627381051</v>
      </c>
      <c r="I15" s="238"/>
      <c r="J15" s="249">
        <f t="shared" si="4"/>
        <v>24.331450828652159</v>
      </c>
      <c r="K15" s="249">
        <f t="shared" si="4"/>
        <v>20.585737832546499</v>
      </c>
      <c r="L15" s="249">
        <f t="shared" si="5"/>
        <v>44.917188661198658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3.4732666210847505</v>
      </c>
      <c r="C16" s="249">
        <f t="shared" si="0"/>
        <v>26.743768416928852</v>
      </c>
      <c r="D16" s="249">
        <f t="shared" si="1"/>
        <v>30.217035038013602</v>
      </c>
      <c r="E16" s="238"/>
      <c r="F16" s="249">
        <f t="shared" si="2"/>
        <v>2.8972258979018815</v>
      </c>
      <c r="G16" s="249">
        <f t="shared" si="2"/>
        <v>23.321698535113754</v>
      </c>
      <c r="H16" s="249">
        <f t="shared" si="3"/>
        <v>26.218924433015637</v>
      </c>
      <c r="I16" s="238"/>
      <c r="J16" s="249">
        <f t="shared" si="4"/>
        <v>3.7737075138849425</v>
      </c>
      <c r="K16" s="249">
        <f t="shared" si="4"/>
        <v>21.834486337150466</v>
      </c>
      <c r="L16" s="249">
        <f t="shared" si="5"/>
        <v>25.608193851035409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35.021177135138927</v>
      </c>
      <c r="C17" s="249">
        <f t="shared" si="0"/>
        <v>36.605714289534781</v>
      </c>
      <c r="D17" s="249">
        <f t="shared" si="1"/>
        <v>71.626891424673715</v>
      </c>
      <c r="E17" s="238"/>
      <c r="F17" s="249">
        <f t="shared" si="2"/>
        <v>31.088749771067931</v>
      </c>
      <c r="G17" s="249">
        <f t="shared" si="2"/>
        <v>31.642086191126296</v>
      </c>
      <c r="H17" s="249">
        <f t="shared" si="3"/>
        <v>62.730835962194227</v>
      </c>
      <c r="I17" s="238"/>
      <c r="J17" s="249">
        <f t="shared" si="4"/>
        <v>29.527653725804729</v>
      </c>
      <c r="K17" s="249">
        <f t="shared" si="4"/>
        <v>31.014059301879708</v>
      </c>
      <c r="L17" s="249">
        <f t="shared" si="5"/>
        <v>60.541713027684438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291.72989752433961</v>
      </c>
      <c r="C19" s="247">
        <f t="shared" ref="C19:L19" si="6">SUM(C9:C17)</f>
        <v>308.29910247566033</v>
      </c>
      <c r="D19" s="247">
        <f t="shared" si="6"/>
        <v>600.029</v>
      </c>
      <c r="E19" s="247"/>
      <c r="F19" s="247">
        <f t="shared" si="6"/>
        <v>296.74470079459707</v>
      </c>
      <c r="G19" s="247">
        <f t="shared" si="6"/>
        <v>298.41929920540309</v>
      </c>
      <c r="H19" s="247">
        <f t="shared" si="6"/>
        <v>595.16400000000021</v>
      </c>
      <c r="I19" s="247"/>
      <c r="J19" s="247">
        <f t="shared" si="6"/>
        <v>312.99079549538999</v>
      </c>
      <c r="K19" s="247">
        <f t="shared" si="6"/>
        <v>313.59920450460993</v>
      </c>
      <c r="L19" s="247">
        <f t="shared" si="6"/>
        <v>626.58999999999992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0.11049423177260158</v>
      </c>
      <c r="C26" s="302">
        <v>0.19720241093931709</v>
      </c>
      <c r="D26" s="302">
        <f>SUM(B26:C26)</f>
        <v>0.30769664271191866</v>
      </c>
      <c r="E26" s="303"/>
      <c r="F26" s="302">
        <v>0.13321146327084199</v>
      </c>
      <c r="G26" s="302">
        <v>0.21322297819668296</v>
      </c>
      <c r="H26" s="302">
        <f>SUM(F26:G26)</f>
        <v>0.34643444146752495</v>
      </c>
      <c r="I26" s="303"/>
      <c r="J26" s="302">
        <v>0.11491547496819292</v>
      </c>
      <c r="K26" s="302">
        <v>0.27738912728894893</v>
      </c>
      <c r="L26" s="302">
        <f>SUM(J26:K26)</f>
        <v>0.39230460225714187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0.1285101675398079</v>
      </c>
      <c r="C27" s="302">
        <v>0.18283115901495731</v>
      </c>
      <c r="D27" s="302">
        <f t="shared" ref="D27:D34" si="7">SUM(B27:C27)</f>
        <v>0.31134132655476521</v>
      </c>
      <c r="E27" s="303"/>
      <c r="F27" s="302">
        <v>0.18402708095270107</v>
      </c>
      <c r="G27" s="302">
        <v>0.23178951844374912</v>
      </c>
      <c r="H27" s="302">
        <f t="shared" ref="H27:H34" si="8">SUM(F27:G27)</f>
        <v>0.41581659939645021</v>
      </c>
      <c r="I27" s="303"/>
      <c r="J27" s="302">
        <v>0.21482672798369018</v>
      </c>
      <c r="K27" s="302">
        <v>0.39350414023300084</v>
      </c>
      <c r="L27" s="302">
        <f t="shared" ref="L27:L34" si="9">SUM(J27:K27)</f>
        <v>0.60833086821669102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0.1132870486385703</v>
      </c>
      <c r="C28" s="302">
        <v>0.11227768513742964</v>
      </c>
      <c r="D28" s="302">
        <f t="shared" si="7"/>
        <v>0.22556473377599995</v>
      </c>
      <c r="E28" s="303"/>
      <c r="F28" s="302">
        <v>0.14165047186440788</v>
      </c>
      <c r="G28" s="302">
        <v>0.11983573126332824</v>
      </c>
      <c r="H28" s="302">
        <f t="shared" si="8"/>
        <v>0.26148620312773613</v>
      </c>
      <c r="I28" s="303"/>
      <c r="J28" s="302">
        <v>0.15677658977509676</v>
      </c>
      <c r="K28" s="302">
        <v>0.15183412184402151</v>
      </c>
      <c r="L28" s="302">
        <f t="shared" si="9"/>
        <v>0.30861071161911824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0.27300494029341471</v>
      </c>
      <c r="C29" s="302">
        <v>4.8994454528408712E-2</v>
      </c>
      <c r="D29" s="302">
        <f t="shared" si="7"/>
        <v>0.32199939482182344</v>
      </c>
      <c r="E29" s="303"/>
      <c r="F29" s="302">
        <v>0.28438182179686167</v>
      </c>
      <c r="G29" s="302">
        <v>3.5541718849234745E-2</v>
      </c>
      <c r="H29" s="302">
        <f t="shared" si="8"/>
        <v>0.3199235406460964</v>
      </c>
      <c r="I29" s="303"/>
      <c r="J29" s="302">
        <v>0.17652949359964532</v>
      </c>
      <c r="K29" s="302">
        <v>4.2681050906224642E-2</v>
      </c>
      <c r="L29" s="302">
        <f t="shared" si="9"/>
        <v>0.21921054450586996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0.60990285653487131</v>
      </c>
      <c r="C30" s="302">
        <v>1.3992056606322718</v>
      </c>
      <c r="D30" s="302">
        <f t="shared" si="7"/>
        <v>2.0091085171671432</v>
      </c>
      <c r="E30" s="303"/>
      <c r="F30" s="302">
        <v>0.43584265353912871</v>
      </c>
      <c r="G30" s="302">
        <v>1.2224981057080089</v>
      </c>
      <c r="H30" s="302">
        <f t="shared" si="8"/>
        <v>1.6583407592471375</v>
      </c>
      <c r="I30" s="303"/>
      <c r="J30" s="302">
        <v>0.49191995521437804</v>
      </c>
      <c r="K30" s="302">
        <v>1.1828369926599074</v>
      </c>
      <c r="L30" s="302">
        <f t="shared" si="9"/>
        <v>1.6747569478742854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0.11849847311141228</v>
      </c>
      <c r="C31" s="302">
        <v>5.8329691351612319E-2</v>
      </c>
      <c r="D31" s="302">
        <f t="shared" si="7"/>
        <v>0.1768281644630246</v>
      </c>
      <c r="E31" s="303"/>
      <c r="F31" s="302">
        <v>0.11591224167230101</v>
      </c>
      <c r="G31" s="302">
        <v>5.5271255524421116E-2</v>
      </c>
      <c r="H31" s="302">
        <f t="shared" si="8"/>
        <v>0.17118349719672213</v>
      </c>
      <c r="I31" s="303"/>
      <c r="J31" s="302">
        <v>9.8142814654715554E-2</v>
      </c>
      <c r="K31" s="302">
        <v>6.0018605730261042E-2</v>
      </c>
      <c r="L31" s="302">
        <f t="shared" si="9"/>
        <v>0.1581614203849766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6.4948566852360085E-2</v>
      </c>
      <c r="C32" s="302">
        <v>5.8296378419934486E-2</v>
      </c>
      <c r="D32" s="302">
        <f t="shared" si="7"/>
        <v>0.12324494527229457</v>
      </c>
      <c r="E32" s="303"/>
      <c r="F32" s="302">
        <v>6.3851856599715678E-2</v>
      </c>
      <c r="G32" s="302">
        <v>4.1186409559883418E-2</v>
      </c>
      <c r="H32" s="302">
        <f t="shared" si="8"/>
        <v>0.1050382661595991</v>
      </c>
      <c r="I32" s="303"/>
      <c r="J32" s="302">
        <v>4.54554233244676E-2</v>
      </c>
      <c r="K32" s="302">
        <v>5.0935761285824346E-2</v>
      </c>
      <c r="L32" s="302">
        <f t="shared" si="9"/>
        <v>9.6391184610291947E-2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4.8548629907976718E-2</v>
      </c>
      <c r="C33" s="302">
        <v>0.17014225685916931</v>
      </c>
      <c r="D33" s="302">
        <f t="shared" si="7"/>
        <v>0.21869088676714604</v>
      </c>
      <c r="E33" s="303"/>
      <c r="F33" s="302">
        <v>4.6067236158445393E-2</v>
      </c>
      <c r="G33" s="302">
        <v>0.12514745794026047</v>
      </c>
      <c r="H33" s="302">
        <f t="shared" si="8"/>
        <v>0.17121469409870588</v>
      </c>
      <c r="I33" s="303"/>
      <c r="J33" s="302">
        <v>3.890434751364704E-2</v>
      </c>
      <c r="K33" s="302">
        <v>0.10632753355130359</v>
      </c>
      <c r="L33" s="302">
        <f t="shared" si="9"/>
        <v>0.14523188106495064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0.20041706615134719</v>
      </c>
      <c r="C34" s="302">
        <v>0.42610832231453194</v>
      </c>
      <c r="D34" s="302">
        <f t="shared" si="7"/>
        <v>0.62652538846587913</v>
      </c>
      <c r="E34" s="303"/>
      <c r="F34" s="302">
        <v>0.16672852658317078</v>
      </c>
      <c r="G34" s="302">
        <v>0.28983347207685728</v>
      </c>
      <c r="H34" s="302">
        <f t="shared" si="8"/>
        <v>0.45656199866002806</v>
      </c>
      <c r="I34" s="303"/>
      <c r="J34" s="302">
        <v>0.24540899409607439</v>
      </c>
      <c r="K34" s="302">
        <v>0.29359284537059921</v>
      </c>
      <c r="L34" s="302">
        <f t="shared" si="9"/>
        <v>0.53900183946667357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1.6676119808023622</v>
      </c>
      <c r="C36" s="311">
        <f t="shared" ref="C36:K36" si="10">SUM(C26:C34)</f>
        <v>2.6533880191976329</v>
      </c>
      <c r="D36" s="311">
        <f t="shared" si="10"/>
        <v>4.3209999999999953</v>
      </c>
      <c r="E36" s="311"/>
      <c r="F36" s="311">
        <f t="shared" si="10"/>
        <v>1.5716733524375741</v>
      </c>
      <c r="G36" s="311">
        <f t="shared" si="10"/>
        <v>2.3343266475624262</v>
      </c>
      <c r="H36" s="311">
        <f t="shared" si="10"/>
        <v>3.9060000000000006</v>
      </c>
      <c r="I36" s="311"/>
      <c r="J36" s="311">
        <f t="shared" si="10"/>
        <v>1.5828798211299078</v>
      </c>
      <c r="K36" s="311">
        <f t="shared" si="10"/>
        <v>2.5591201788700912</v>
      </c>
      <c r="L36" s="311">
        <f>SUM(L26:L34)</f>
        <v>4.1419999999999995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4.6811190903226227E-3</v>
      </c>
      <c r="C43" s="302">
        <v>9.0412566436591346E-2</v>
      </c>
      <c r="D43" s="302">
        <f>SUM(B43:C43)</f>
        <v>9.5093685526913968E-2</v>
      </c>
      <c r="E43" s="303"/>
      <c r="F43" s="302">
        <v>7.327682768191927E-3</v>
      </c>
      <c r="G43" s="302">
        <v>0.13699601144102547</v>
      </c>
      <c r="H43" s="302">
        <f>SUM(F43:G43)</f>
        <v>0.1443236942092174</v>
      </c>
      <c r="I43" s="303"/>
      <c r="J43" s="302">
        <v>6.0080017906845151E-3</v>
      </c>
      <c r="K43" s="302">
        <v>0.11879473631593697</v>
      </c>
      <c r="L43" s="302">
        <f>SUM(J43:K43)</f>
        <v>0.12480273810662149</v>
      </c>
      <c r="M43" s="236"/>
      <c r="N43" s="236"/>
    </row>
    <row r="44" spans="1:18" x14ac:dyDescent="0.2">
      <c r="A44" s="237" t="str">
        <f>name!E$5</f>
        <v>Professional occupations</v>
      </c>
      <c r="B44" s="302">
        <v>6.4005379577274828E-3</v>
      </c>
      <c r="C44" s="302">
        <v>5.3046033709619245E-2</v>
      </c>
      <c r="D44" s="302">
        <f t="shared" ref="D44:D51" si="11">SUM(B44:C44)</f>
        <v>5.944657166734673E-2</v>
      </c>
      <c r="E44" s="303"/>
      <c r="F44" s="302">
        <v>1.0931307253443791E-2</v>
      </c>
      <c r="G44" s="302">
        <v>7.0997541847504508E-2</v>
      </c>
      <c r="H44" s="302">
        <f t="shared" ref="H44:H51" si="12">SUM(F44:G44)</f>
        <v>8.1928849100948303E-2</v>
      </c>
      <c r="I44" s="303"/>
      <c r="J44" s="302">
        <v>9.6865994786580669E-3</v>
      </c>
      <c r="K44" s="302">
        <v>4.8315121043733089E-2</v>
      </c>
      <c r="L44" s="302">
        <f t="shared" ref="L44:L51" si="13">SUM(J44:K44)</f>
        <v>5.8001720522391158E-2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7.6185586259103462E-3</v>
      </c>
      <c r="C45" s="302">
        <v>3.5403636001488721E-2</v>
      </c>
      <c r="D45" s="302">
        <f t="shared" si="11"/>
        <v>4.302219462739907E-2</v>
      </c>
      <c r="E45" s="303"/>
      <c r="F45" s="302">
        <v>1.116340742080551E-2</v>
      </c>
      <c r="G45" s="302">
        <v>4.3008665587954409E-2</v>
      </c>
      <c r="H45" s="302">
        <f t="shared" si="12"/>
        <v>5.4172073008759918E-2</v>
      </c>
      <c r="I45" s="303"/>
      <c r="J45" s="302">
        <v>9.4777065573024115E-3</v>
      </c>
      <c r="K45" s="302">
        <v>3.1721148462086082E-2</v>
      </c>
      <c r="L45" s="302">
        <f t="shared" si="13"/>
        <v>4.1198855019388497E-2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1.6186935792281601E-2</v>
      </c>
      <c r="C46" s="302">
        <v>2.6702418388584722E-2</v>
      </c>
      <c r="D46" s="302">
        <f t="shared" si="11"/>
        <v>4.2889354180866326E-2</v>
      </c>
      <c r="E46" s="303"/>
      <c r="F46" s="302">
        <v>1.9288592370277101E-2</v>
      </c>
      <c r="G46" s="302">
        <v>3.017855442687372E-2</v>
      </c>
      <c r="H46" s="302">
        <f t="shared" si="12"/>
        <v>4.9467146797150821E-2</v>
      </c>
      <c r="I46" s="303"/>
      <c r="J46" s="302">
        <v>1.169503418557662E-2</v>
      </c>
      <c r="K46" s="302">
        <v>3.084165035882027E-2</v>
      </c>
      <c r="L46" s="302">
        <f t="shared" si="13"/>
        <v>4.2536684544396894E-2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1.2790326348358252E-3</v>
      </c>
      <c r="C47" s="302">
        <v>9.635635371800523E-2</v>
      </c>
      <c r="D47" s="302">
        <f t="shared" si="11"/>
        <v>9.7635386352841053E-2</v>
      </c>
      <c r="E47" s="303"/>
      <c r="F47" s="302">
        <v>1.4187676898106806E-3</v>
      </c>
      <c r="G47" s="302">
        <v>9.231413035577278E-2</v>
      </c>
      <c r="H47" s="302">
        <f>SUM(F47:G47)</f>
        <v>9.3732898045583463E-2</v>
      </c>
      <c r="I47" s="303"/>
      <c r="J47" s="302">
        <v>1.4132103924070524E-3</v>
      </c>
      <c r="K47" s="302">
        <v>4.8788169083095238E-2</v>
      </c>
      <c r="L47" s="302">
        <f t="shared" si="13"/>
        <v>5.0201379475502288E-2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3.2548115937173351E-3</v>
      </c>
      <c r="C48" s="302">
        <v>6.4208496942080038E-3</v>
      </c>
      <c r="D48" s="302">
        <f t="shared" si="11"/>
        <v>9.6756612879253384E-3</v>
      </c>
      <c r="E48" s="303"/>
      <c r="F48" s="302">
        <v>3.8718450703698871E-3</v>
      </c>
      <c r="G48" s="302">
        <v>4.0954870566714411E-3</v>
      </c>
      <c r="H48" s="302">
        <f t="shared" si="12"/>
        <v>7.9673321270413277E-3</v>
      </c>
      <c r="I48" s="303"/>
      <c r="J48" s="302">
        <v>2.7668021871460106E-3</v>
      </c>
      <c r="K48" s="302">
        <v>3.9762426846073253E-3</v>
      </c>
      <c r="L48" s="302">
        <f t="shared" si="13"/>
        <v>6.7430448717533363E-3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5.5279624376525453E-3</v>
      </c>
      <c r="C49" s="302">
        <v>1.3461084703018765E-2</v>
      </c>
      <c r="D49" s="302">
        <f t="shared" si="11"/>
        <v>1.898904714067131E-2</v>
      </c>
      <c r="E49" s="303"/>
      <c r="F49" s="302">
        <v>6.0287858164655246E-3</v>
      </c>
      <c r="G49" s="302">
        <v>1.0211348492420783E-2</v>
      </c>
      <c r="H49" s="302">
        <f t="shared" si="12"/>
        <v>1.6240134308886309E-2</v>
      </c>
      <c r="I49" s="303"/>
      <c r="J49" s="302">
        <v>4.0612700750407172E-3</v>
      </c>
      <c r="K49" s="302">
        <v>1.0358865960386146E-2</v>
      </c>
      <c r="L49" s="302">
        <f t="shared" si="13"/>
        <v>1.4420136035426863E-2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9.0139560605864168E-4</v>
      </c>
      <c r="C50" s="302">
        <v>8.9963071235706626E-2</v>
      </c>
      <c r="D50" s="302">
        <f t="shared" si="11"/>
        <v>9.0864466841765273E-2</v>
      </c>
      <c r="E50" s="303"/>
      <c r="F50" s="302">
        <v>8.443175700970706E-4</v>
      </c>
      <c r="G50" s="302">
        <v>9.9514950978484187E-2</v>
      </c>
      <c r="H50" s="302">
        <f t="shared" si="12"/>
        <v>0.10035926854858125</v>
      </c>
      <c r="I50" s="303"/>
      <c r="J50" s="302">
        <v>8.8598701932003632E-4</v>
      </c>
      <c r="K50" s="302">
        <v>9.4391354216951925E-2</v>
      </c>
      <c r="L50" s="302">
        <f t="shared" si="13"/>
        <v>9.5277341236271962E-2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4.7220741248920643E-3</v>
      </c>
      <c r="C51" s="302">
        <v>1.5661558249378208E-2</v>
      </c>
      <c r="D51" s="302">
        <f t="shared" si="11"/>
        <v>2.0383632374270273E-2</v>
      </c>
      <c r="E51" s="303"/>
      <c r="F51" s="302">
        <v>4.6203435452029738E-3</v>
      </c>
      <c r="G51" s="302">
        <v>1.4188260308627599E-2</v>
      </c>
      <c r="H51" s="302">
        <f t="shared" si="12"/>
        <v>1.8808603853830572E-2</v>
      </c>
      <c r="I51" s="303"/>
      <c r="J51" s="302">
        <v>6.5190021761090408E-3</v>
      </c>
      <c r="K51" s="302">
        <v>1.3299098012139193E-2</v>
      </c>
      <c r="L51" s="302">
        <f t="shared" si="13"/>
        <v>1.9818100188248235E-2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5.0572427863398453E-2</v>
      </c>
      <c r="C53" s="311">
        <f t="shared" ref="C53:L53" si="14">SUM(C43:C51)</f>
        <v>0.42742757213660088</v>
      </c>
      <c r="D53" s="311">
        <f t="shared" si="14"/>
        <v>0.47799999999999926</v>
      </c>
      <c r="E53" s="311"/>
      <c r="F53" s="311">
        <f t="shared" si="14"/>
        <v>6.5495049504664463E-2</v>
      </c>
      <c r="G53" s="311">
        <f t="shared" si="14"/>
        <v>0.50150495049533494</v>
      </c>
      <c r="H53" s="311">
        <f t="shared" si="14"/>
        <v>0.56699999999999928</v>
      </c>
      <c r="I53" s="311"/>
      <c r="J53" s="311">
        <f t="shared" si="14"/>
        <v>5.2513613862244464E-2</v>
      </c>
      <c r="K53" s="311">
        <f t="shared" si="14"/>
        <v>0.40048638613775622</v>
      </c>
      <c r="L53" s="311">
        <f t="shared" si="14"/>
        <v>0.45300000000000074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8.2559426333098873E-2</v>
      </c>
      <c r="C60" s="302">
        <v>0.11284993223782408</v>
      </c>
      <c r="D60" s="302">
        <f>SUM(B60:C60)</f>
        <v>0.19540935857092295</v>
      </c>
      <c r="E60" s="303"/>
      <c r="F60" s="302">
        <v>0.10398833646877809</v>
      </c>
      <c r="G60" s="302">
        <v>0.15429003575076083</v>
      </c>
      <c r="H60" s="302">
        <f>SUM(F60:G60)</f>
        <v>0.25827837221953892</v>
      </c>
      <c r="I60" s="303"/>
      <c r="J60" s="302">
        <v>0.12893993088532885</v>
      </c>
      <c r="K60" s="302">
        <v>0.17609139488256062</v>
      </c>
      <c r="L60" s="302">
        <f>SUM(J60:K60)</f>
        <v>0.30503132576788949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6.8212569038507559E-2</v>
      </c>
      <c r="C61" s="302">
        <v>8.5881524178501603E-2</v>
      </c>
      <c r="D61" s="302">
        <f t="shared" ref="D61:D68" si="15">SUM(B61:C61)</f>
        <v>0.15409409321700918</v>
      </c>
      <c r="E61" s="303"/>
      <c r="F61" s="302">
        <v>9.8419460179516138E-2</v>
      </c>
      <c r="G61" s="302">
        <v>0.13305501948939311</v>
      </c>
      <c r="H61" s="302">
        <f t="shared" ref="H61:H68" si="16">SUM(F61:G61)</f>
        <v>0.23147447966890924</v>
      </c>
      <c r="I61" s="303"/>
      <c r="J61" s="302">
        <v>0.14919225099867556</v>
      </c>
      <c r="K61" s="302">
        <v>0.22580100105563899</v>
      </c>
      <c r="L61" s="302">
        <f t="shared" ref="L61:L68" si="17">SUM(J61:K61)</f>
        <v>0.37499325205431455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0.10806143508090126</v>
      </c>
      <c r="C62" s="302">
        <v>9.5327779472957078E-2</v>
      </c>
      <c r="D62" s="302">
        <f t="shared" si="15"/>
        <v>0.20338921455385833</v>
      </c>
      <c r="E62" s="303"/>
      <c r="F62" s="302">
        <v>0.1400646166470263</v>
      </c>
      <c r="G62" s="302">
        <v>0.13554674686326035</v>
      </c>
      <c r="H62" s="302">
        <f t="shared" si="16"/>
        <v>0.27561136351028664</v>
      </c>
      <c r="I62" s="303"/>
      <c r="J62" s="302">
        <v>0.19831632235406879</v>
      </c>
      <c r="K62" s="302">
        <v>0.16629387881351379</v>
      </c>
      <c r="L62" s="302">
        <f t="shared" si="17"/>
        <v>0.36461020116758258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0.11231072708936488</v>
      </c>
      <c r="C63" s="302">
        <v>5.7754029653148457E-2</v>
      </c>
      <c r="D63" s="302">
        <f t="shared" si="15"/>
        <v>0.17006475674251334</v>
      </c>
      <c r="E63" s="303"/>
      <c r="F63" s="302">
        <v>0.12939170632839239</v>
      </c>
      <c r="G63" s="302">
        <v>7.576867800234996E-2</v>
      </c>
      <c r="H63" s="302">
        <f t="shared" si="16"/>
        <v>0.20516038433074235</v>
      </c>
      <c r="I63" s="303"/>
      <c r="J63" s="302">
        <v>0.13264272248962569</v>
      </c>
      <c r="K63" s="302">
        <v>0.10370484212908247</v>
      </c>
      <c r="L63" s="302">
        <f t="shared" si="17"/>
        <v>0.23634756461870815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7.1156874710437162E-2</v>
      </c>
      <c r="C64" s="302">
        <v>0.15794108577364857</v>
      </c>
      <c r="D64" s="302">
        <f t="shared" si="15"/>
        <v>0.22909796048408573</v>
      </c>
      <c r="E64" s="303"/>
      <c r="F64" s="302">
        <v>5.7480986376380383E-2</v>
      </c>
      <c r="G64" s="302">
        <v>0.13915540859412176</v>
      </c>
      <c r="H64" s="302">
        <f t="shared" si="16"/>
        <v>0.19663639497050214</v>
      </c>
      <c r="I64" s="303"/>
      <c r="J64" s="302">
        <v>3.9809546677356207E-2</v>
      </c>
      <c r="K64" s="302">
        <v>0.15918488036780565</v>
      </c>
      <c r="L64" s="302">
        <f t="shared" si="17"/>
        <v>0.19899442704516185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1.3327431184050536E-2</v>
      </c>
      <c r="C65" s="302">
        <v>7.3780542113827483E-3</v>
      </c>
      <c r="D65" s="302">
        <f t="shared" si="15"/>
        <v>2.0705485395433286E-2</v>
      </c>
      <c r="E65" s="303"/>
      <c r="F65" s="302">
        <v>1.7443823444898279E-2</v>
      </c>
      <c r="G65" s="302">
        <v>1.0295459374499981E-2</v>
      </c>
      <c r="H65" s="302">
        <f t="shared" si="16"/>
        <v>2.7739282819398262E-2</v>
      </c>
      <c r="I65" s="303"/>
      <c r="J65" s="302">
        <v>1.8275865163631201E-2</v>
      </c>
      <c r="K65" s="302">
        <v>1.2821037989915558E-2</v>
      </c>
      <c r="L65" s="302">
        <f t="shared" si="17"/>
        <v>3.1096903153546761E-2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4.6456907526673606E-2</v>
      </c>
      <c r="C66" s="302">
        <v>5.0903283506170377E-2</v>
      </c>
      <c r="D66" s="302">
        <f t="shared" si="15"/>
        <v>9.736019103284399E-2</v>
      </c>
      <c r="E66" s="303"/>
      <c r="F66" s="302">
        <v>6.2118830571709978E-2</v>
      </c>
      <c r="G66" s="302">
        <v>6.1756841656333383E-2</v>
      </c>
      <c r="H66" s="302">
        <f t="shared" si="16"/>
        <v>0.12387567222804335</v>
      </c>
      <c r="I66" s="303"/>
      <c r="J66" s="302">
        <v>6.6964769565343085E-2</v>
      </c>
      <c r="K66" s="302">
        <v>8.9614102040005444E-2</v>
      </c>
      <c r="L66" s="302">
        <f t="shared" si="17"/>
        <v>0.15657887160534853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4.0166780168013422E-2</v>
      </c>
      <c r="C67" s="302">
        <v>0.28647817583912127</v>
      </c>
      <c r="D67" s="302">
        <f t="shared" si="15"/>
        <v>0.32664495600713472</v>
      </c>
      <c r="E67" s="303"/>
      <c r="F67" s="302">
        <v>4.0146884957719321E-2</v>
      </c>
      <c r="G67" s="302">
        <v>0.27493791456259042</v>
      </c>
      <c r="H67" s="302">
        <f t="shared" si="16"/>
        <v>0.31508479952030977</v>
      </c>
      <c r="I67" s="303"/>
      <c r="J67" s="302">
        <v>7.5775606720495201E-2</v>
      </c>
      <c r="K67" s="302">
        <v>0.2750255577870504</v>
      </c>
      <c r="L67" s="302">
        <f t="shared" si="17"/>
        <v>0.35080116450754562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0.10432634817509898</v>
      </c>
      <c r="C68" s="302">
        <v>0.12890763582109874</v>
      </c>
      <c r="D68" s="302">
        <f t="shared" si="15"/>
        <v>0.23323398399619771</v>
      </c>
      <c r="E68" s="303"/>
      <c r="F68" s="302">
        <v>0.10868278064538717</v>
      </c>
      <c r="G68" s="302">
        <v>0.12345647008688448</v>
      </c>
      <c r="H68" s="302">
        <f t="shared" si="16"/>
        <v>0.23213925073227165</v>
      </c>
      <c r="I68" s="303"/>
      <c r="J68" s="302">
        <v>0.20965441372661592</v>
      </c>
      <c r="K68" s="302">
        <v>0.15089187635328377</v>
      </c>
      <c r="L68" s="302">
        <f t="shared" si="17"/>
        <v>0.36054629007989969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0.64657849930614641</v>
      </c>
      <c r="C70" s="311">
        <f t="shared" ref="C70:L70" si="18">SUM(C60:C68)</f>
        <v>0.98342150069385292</v>
      </c>
      <c r="D70" s="311">
        <f t="shared" si="18"/>
        <v>1.629999999999999</v>
      </c>
      <c r="E70" s="311"/>
      <c r="F70" s="311">
        <f t="shared" si="18"/>
        <v>0.75773742561980806</v>
      </c>
      <c r="G70" s="311">
        <f t="shared" si="18"/>
        <v>1.1082625743801942</v>
      </c>
      <c r="H70" s="311">
        <f t="shared" si="18"/>
        <v>1.8660000000000025</v>
      </c>
      <c r="I70" s="311"/>
      <c r="J70" s="311">
        <f t="shared" si="18"/>
        <v>1.0195714285811406</v>
      </c>
      <c r="K70" s="311">
        <f t="shared" si="18"/>
        <v>1.3594285714188565</v>
      </c>
      <c r="L70" s="311">
        <f t="shared" si="18"/>
        <v>2.3789999999999969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0.30749754518257438</v>
      </c>
      <c r="C77" s="302">
        <v>1.5514736902831094</v>
      </c>
      <c r="D77" s="302">
        <f>SUM(B77:C77)</f>
        <v>1.8589712354656838</v>
      </c>
      <c r="E77" s="303"/>
      <c r="F77" s="302">
        <v>0.41942203403315942</v>
      </c>
      <c r="G77" s="302">
        <v>1.7380791205813477</v>
      </c>
      <c r="H77" s="302">
        <f>SUM(F77:G77)</f>
        <v>2.1575011546145073</v>
      </c>
      <c r="I77" s="303"/>
      <c r="J77" s="302">
        <v>0.31068180057192635</v>
      </c>
      <c r="K77" s="302">
        <v>1.2331545247062872</v>
      </c>
      <c r="L77" s="302">
        <f>SUM(J77:K77)</f>
        <v>1.5438363252782135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0.4213590495829353</v>
      </c>
      <c r="C78" s="302">
        <v>2.1019681967650774</v>
      </c>
      <c r="D78" s="302">
        <f t="shared" ref="D78:D85" si="19">SUM(B78:C78)</f>
        <v>2.5233272463480128</v>
      </c>
      <c r="E78" s="303"/>
      <c r="F78" s="302">
        <v>0.59624277570859785</v>
      </c>
      <c r="G78" s="302">
        <v>2.7130317380816504</v>
      </c>
      <c r="H78" s="302">
        <f t="shared" ref="H78:H85" si="20">SUM(F78:G78)</f>
        <v>3.3092745137902484</v>
      </c>
      <c r="I78" s="303"/>
      <c r="J78" s="302">
        <v>0.45248877034235419</v>
      </c>
      <c r="K78" s="302">
        <v>2.516001359408035</v>
      </c>
      <c r="L78" s="302">
        <f t="shared" ref="L78:L85" si="21">SUM(J78:K78)</f>
        <v>2.9684901297503892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0.42990705024203962</v>
      </c>
      <c r="C79" s="302">
        <v>1.1961111596588649</v>
      </c>
      <c r="D79" s="302">
        <f t="shared" si="19"/>
        <v>1.6260182099009046</v>
      </c>
      <c r="E79" s="303"/>
      <c r="F79" s="302">
        <v>0.51977212517473659</v>
      </c>
      <c r="G79" s="302">
        <v>1.4267249730937457</v>
      </c>
      <c r="H79" s="302">
        <f t="shared" si="20"/>
        <v>1.9464970982684822</v>
      </c>
      <c r="I79" s="303"/>
      <c r="J79" s="302">
        <v>0.39711422565999144</v>
      </c>
      <c r="K79" s="302">
        <v>1.0122598990861142</v>
      </c>
      <c r="L79" s="302">
        <f t="shared" si="21"/>
        <v>1.4093741247461056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0.61850310735552905</v>
      </c>
      <c r="C80" s="302">
        <v>0.22860459404039346</v>
      </c>
      <c r="D80" s="302">
        <f t="shared" si="19"/>
        <v>0.84710770139592251</v>
      </c>
      <c r="E80" s="303"/>
      <c r="F80" s="302">
        <v>0.63531417059178164</v>
      </c>
      <c r="G80" s="302">
        <v>0.25595494604546148</v>
      </c>
      <c r="H80" s="302">
        <f t="shared" si="20"/>
        <v>0.89126911663724306</v>
      </c>
      <c r="I80" s="303"/>
      <c r="J80" s="302">
        <v>0.37464865840657319</v>
      </c>
      <c r="K80" s="302">
        <v>0.25311519144036243</v>
      </c>
      <c r="L80" s="302">
        <f t="shared" si="21"/>
        <v>0.62776384984693556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8.765744279197478E-2</v>
      </c>
      <c r="C81" s="302">
        <v>1.6467671003369833</v>
      </c>
      <c r="D81" s="302">
        <f t="shared" si="19"/>
        <v>1.734424543128958</v>
      </c>
      <c r="E81" s="303"/>
      <c r="F81" s="302">
        <v>9.9481900342000038E-2</v>
      </c>
      <c r="G81" s="302">
        <v>1.2768840283588492</v>
      </c>
      <c r="H81" s="302">
        <f t="shared" si="20"/>
        <v>1.3763659287008492</v>
      </c>
      <c r="I81" s="303"/>
      <c r="J81" s="302">
        <v>9.3679267003676528E-2</v>
      </c>
      <c r="K81" s="302">
        <v>0.79827211737258152</v>
      </c>
      <c r="L81" s="302">
        <f t="shared" si="21"/>
        <v>0.89195138437625809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0.1696685263646393</v>
      </c>
      <c r="C82" s="302">
        <v>3.3547178252695709E-2</v>
      </c>
      <c r="D82" s="302">
        <f t="shared" si="19"/>
        <v>0.20321570461733501</v>
      </c>
      <c r="E82" s="303"/>
      <c r="F82" s="302">
        <v>0.1534782035169604</v>
      </c>
      <c r="G82" s="302">
        <v>3.5713573127019983E-2</v>
      </c>
      <c r="H82" s="302">
        <f t="shared" si="20"/>
        <v>0.18919177664398037</v>
      </c>
      <c r="I82" s="303"/>
      <c r="J82" s="302">
        <v>0.10798187421185507</v>
      </c>
      <c r="K82" s="302">
        <v>2.9199344608172251E-2</v>
      </c>
      <c r="L82" s="302">
        <f t="shared" si="21"/>
        <v>0.13718121882002732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0.14154321961452945</v>
      </c>
      <c r="C83" s="302">
        <v>0.18671263421163803</v>
      </c>
      <c r="D83" s="302">
        <f t="shared" si="19"/>
        <v>0.32825585382616751</v>
      </c>
      <c r="E83" s="303"/>
      <c r="F83" s="302">
        <v>0.1486953501102273</v>
      </c>
      <c r="G83" s="302">
        <v>0.18111851451013172</v>
      </c>
      <c r="H83" s="302">
        <f t="shared" si="20"/>
        <v>0.329813864620359</v>
      </c>
      <c r="I83" s="303"/>
      <c r="J83" s="302">
        <v>9.6628706423088684E-2</v>
      </c>
      <c r="K83" s="302">
        <v>0.16770616442228622</v>
      </c>
      <c r="L83" s="302">
        <f t="shared" si="21"/>
        <v>0.26433487084537488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0.18013862196264233</v>
      </c>
      <c r="C84" s="302">
        <v>0.5323416293925054</v>
      </c>
      <c r="D84" s="302">
        <f t="shared" si="19"/>
        <v>0.7124802513551477</v>
      </c>
      <c r="E84" s="303"/>
      <c r="F84" s="302">
        <v>0.15613059553201136</v>
      </c>
      <c r="G84" s="302">
        <v>0.40318754718367172</v>
      </c>
      <c r="H84" s="302">
        <f t="shared" si="20"/>
        <v>0.55931814271568303</v>
      </c>
      <c r="I84" s="303"/>
      <c r="J84" s="302">
        <v>9.0701819125615563E-2</v>
      </c>
      <c r="K84" s="302">
        <v>0.26511717839681487</v>
      </c>
      <c r="L84" s="302">
        <f t="shared" si="21"/>
        <v>0.3558189975224304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0.10626486020723099</v>
      </c>
      <c r="C85" s="302">
        <v>0.26593439375463757</v>
      </c>
      <c r="D85" s="302">
        <f t="shared" si="19"/>
        <v>0.37219925396186854</v>
      </c>
      <c r="E85" s="303"/>
      <c r="F85" s="302">
        <v>8.8335778686247479E-2</v>
      </c>
      <c r="G85" s="302">
        <v>0.19643262532241157</v>
      </c>
      <c r="H85" s="302">
        <f t="shared" si="20"/>
        <v>0.28476840400865905</v>
      </c>
      <c r="I85" s="303"/>
      <c r="J85" s="302">
        <v>0.10982972906861305</v>
      </c>
      <c r="K85" s="302">
        <v>0.1524193697456398</v>
      </c>
      <c r="L85" s="302">
        <f t="shared" si="21"/>
        <v>0.26224909881425285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2.4625394233040954</v>
      </c>
      <c r="C87" s="311">
        <f t="shared" ref="C87:D87" si="22">SUM(C77:C85)</f>
        <v>7.7434605766959059</v>
      </c>
      <c r="D87" s="311">
        <f t="shared" si="22"/>
        <v>10.206000000000001</v>
      </c>
      <c r="E87" s="311"/>
      <c r="F87" s="311">
        <f t="shared" ref="F87:H87" si="23">SUM(F77:F85)</f>
        <v>2.8168729336957221</v>
      </c>
      <c r="G87" s="311">
        <f t="shared" si="23"/>
        <v>8.2271270663042912</v>
      </c>
      <c r="H87" s="311">
        <f t="shared" si="23"/>
        <v>11.044000000000011</v>
      </c>
      <c r="I87" s="311"/>
      <c r="J87" s="311">
        <f t="shared" ref="J87:L87" si="24">SUM(J77:J85)</f>
        <v>2.0337548508136938</v>
      </c>
      <c r="K87" s="311">
        <f t="shared" si="24"/>
        <v>6.4272451491862936</v>
      </c>
      <c r="L87" s="311">
        <f t="shared" si="24"/>
        <v>8.4609999999999896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0.96279390157152311</v>
      </c>
      <c r="C94" s="302">
        <v>4.1150606505848009</v>
      </c>
      <c r="D94" s="302">
        <f>SUM(B94:C94)</f>
        <v>5.0778545521563236</v>
      </c>
      <c r="E94" s="303"/>
      <c r="F94" s="302">
        <v>1.232450520882264</v>
      </c>
      <c r="G94" s="302">
        <v>4.5518743693775212</v>
      </c>
      <c r="H94" s="302">
        <f>SUM(F94:G94)</f>
        <v>5.7843248902597857</v>
      </c>
      <c r="I94" s="303"/>
      <c r="J94" s="302">
        <v>0.99915327805170573</v>
      </c>
      <c r="K94" s="302">
        <v>3.4708681559124752</v>
      </c>
      <c r="L94" s="302">
        <f>SUM(J94:K94)</f>
        <v>4.4700214339641811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1.1588217833534462</v>
      </c>
      <c r="C95" s="302">
        <v>4.7034863134488178</v>
      </c>
      <c r="D95" s="302">
        <f t="shared" ref="D95:D102" si="25">SUM(B95:C95)</f>
        <v>5.8623080968022645</v>
      </c>
      <c r="E95" s="303"/>
      <c r="F95" s="302">
        <v>1.4949820213958078</v>
      </c>
      <c r="G95" s="302">
        <v>5.9093656459676946</v>
      </c>
      <c r="H95" s="302">
        <f t="shared" ref="H95:H102" si="26">SUM(F95:G95)</f>
        <v>7.4043476673635027</v>
      </c>
      <c r="I95" s="303"/>
      <c r="J95" s="302">
        <v>1.3894634018803504</v>
      </c>
      <c r="K95" s="302">
        <v>5.6978075445359755</v>
      </c>
      <c r="L95" s="302">
        <f t="shared" ref="L95:L102" si="27">SUM(J95:K95)</f>
        <v>7.0872709464163259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1.3974159886529474</v>
      </c>
      <c r="C96" s="302">
        <v>3.4177362943359739</v>
      </c>
      <c r="D96" s="302">
        <f t="shared" si="25"/>
        <v>4.8151522829889215</v>
      </c>
      <c r="E96" s="303"/>
      <c r="F96" s="302">
        <v>1.4603312950480967</v>
      </c>
      <c r="G96" s="302">
        <v>3.8098622756321472</v>
      </c>
      <c r="H96" s="302">
        <f t="shared" si="26"/>
        <v>5.2701935706802434</v>
      </c>
      <c r="I96" s="303"/>
      <c r="J96" s="302">
        <v>1.2163448108668111</v>
      </c>
      <c r="K96" s="302">
        <v>3.0134338544606871</v>
      </c>
      <c r="L96" s="302">
        <f t="shared" si="27"/>
        <v>4.2297786653274985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1.8294482253188389</v>
      </c>
      <c r="C97" s="302">
        <v>0.84415557518272966</v>
      </c>
      <c r="D97" s="302">
        <f t="shared" si="25"/>
        <v>2.6736038005015685</v>
      </c>
      <c r="E97" s="303"/>
      <c r="F97" s="302">
        <v>1.89924404402313</v>
      </c>
      <c r="G97" s="302">
        <v>1.0005827992868779</v>
      </c>
      <c r="H97" s="302">
        <f t="shared" si="26"/>
        <v>2.8998268433100076</v>
      </c>
      <c r="I97" s="303"/>
      <c r="J97" s="302">
        <v>1.2164586395820565</v>
      </c>
      <c r="K97" s="302">
        <v>0.93746206432653434</v>
      </c>
      <c r="L97" s="302">
        <f t="shared" si="27"/>
        <v>2.1539207039085908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0.6016970408107073</v>
      </c>
      <c r="C98" s="302">
        <v>6.441397451747358</v>
      </c>
      <c r="D98" s="302">
        <f t="shared" si="25"/>
        <v>7.0430944925580654</v>
      </c>
      <c r="E98" s="303"/>
      <c r="F98" s="302">
        <v>0.54510908702998262</v>
      </c>
      <c r="G98" s="302">
        <v>5.2615726099231104</v>
      </c>
      <c r="H98" s="302">
        <f t="shared" si="26"/>
        <v>5.8066816969530928</v>
      </c>
      <c r="I98" s="303"/>
      <c r="J98" s="302">
        <v>0.54165605394646499</v>
      </c>
      <c r="K98" s="302">
        <v>3.5326481696814835</v>
      </c>
      <c r="L98" s="302">
        <f t="shared" si="27"/>
        <v>4.0743042236279488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0.22448018225499547</v>
      </c>
      <c r="C99" s="302">
        <v>0.23315514586415351</v>
      </c>
      <c r="D99" s="302">
        <f t="shared" si="25"/>
        <v>0.45763532811914898</v>
      </c>
      <c r="E99" s="303"/>
      <c r="F99" s="302">
        <v>0.25439092374420313</v>
      </c>
      <c r="G99" s="302">
        <v>0.26727009433579818</v>
      </c>
      <c r="H99" s="302">
        <f t="shared" si="26"/>
        <v>0.52166101808000132</v>
      </c>
      <c r="I99" s="303"/>
      <c r="J99" s="302">
        <v>0.18386703579039482</v>
      </c>
      <c r="K99" s="302">
        <v>0.28168520515473516</v>
      </c>
      <c r="L99" s="302">
        <f t="shared" si="27"/>
        <v>0.46555224094512998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0.49027335000688793</v>
      </c>
      <c r="C100" s="302">
        <v>0.56425714006185101</v>
      </c>
      <c r="D100" s="302">
        <f t="shared" si="25"/>
        <v>1.0545304900687389</v>
      </c>
      <c r="E100" s="303"/>
      <c r="F100" s="302">
        <v>0.47793241135602932</v>
      </c>
      <c r="G100" s="302">
        <v>0.56806304633112414</v>
      </c>
      <c r="H100" s="302">
        <f t="shared" si="26"/>
        <v>1.0459954576871535</v>
      </c>
      <c r="I100" s="303"/>
      <c r="J100" s="302">
        <v>0.3740771175810868</v>
      </c>
      <c r="K100" s="302">
        <v>0.5193117342780611</v>
      </c>
      <c r="L100" s="302">
        <f t="shared" si="27"/>
        <v>0.89338885185914796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0.59735414448423518</v>
      </c>
      <c r="C101" s="302">
        <v>3.2342131728803896</v>
      </c>
      <c r="D101" s="302">
        <f t="shared" si="25"/>
        <v>3.831567317364625</v>
      </c>
      <c r="E101" s="303"/>
      <c r="F101" s="302">
        <v>0.50992183503683608</v>
      </c>
      <c r="G101" s="302">
        <v>2.9334951992913165</v>
      </c>
      <c r="H101" s="302">
        <f t="shared" si="26"/>
        <v>3.4434170343281525</v>
      </c>
      <c r="I101" s="303"/>
      <c r="J101" s="302">
        <v>0.40252911281056142</v>
      </c>
      <c r="K101" s="302">
        <v>2.0474443040453476</v>
      </c>
      <c r="L101" s="302">
        <f t="shared" si="27"/>
        <v>2.4499734168559089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0.61970239749583678</v>
      </c>
      <c r="C102" s="302">
        <v>1.2835512419445119</v>
      </c>
      <c r="D102" s="302">
        <f t="shared" si="25"/>
        <v>1.9032536394403485</v>
      </c>
      <c r="E102" s="303"/>
      <c r="F102" s="302">
        <v>0.44089539004404249</v>
      </c>
      <c r="G102" s="302">
        <v>1.1156564312940391</v>
      </c>
      <c r="H102" s="302">
        <f t="shared" si="26"/>
        <v>1.5565518213380816</v>
      </c>
      <c r="I102" s="303"/>
      <c r="J102" s="302">
        <v>0.54683482523408267</v>
      </c>
      <c r="K102" s="302">
        <v>0.85395469186119299</v>
      </c>
      <c r="L102" s="302">
        <f t="shared" si="27"/>
        <v>1.4007895170952755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7.8819870139494181</v>
      </c>
      <c r="C104" s="311">
        <f t="shared" ref="C104:D104" si="28">SUM(C94:C102)</f>
        <v>24.837012986050585</v>
      </c>
      <c r="D104" s="311">
        <f t="shared" si="28"/>
        <v>32.719000000000008</v>
      </c>
      <c r="E104" s="311"/>
      <c r="F104" s="311">
        <f t="shared" ref="F104:H104" si="29">SUM(F94:F102)</f>
        <v>8.3152575285603909</v>
      </c>
      <c r="G104" s="311">
        <f t="shared" si="29"/>
        <v>25.417742471439627</v>
      </c>
      <c r="H104" s="311">
        <f t="shared" si="29"/>
        <v>33.733000000000018</v>
      </c>
      <c r="I104" s="311"/>
      <c r="J104" s="311">
        <f t="shared" ref="J104:L104" si="30">SUM(J94:J102)</f>
        <v>6.8703842757435138</v>
      </c>
      <c r="K104" s="311">
        <f t="shared" si="30"/>
        <v>20.354615724256494</v>
      </c>
      <c r="L104" s="311">
        <f t="shared" si="30"/>
        <v>27.225000000000001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3.1863955734747179E-2</v>
      </c>
      <c r="C111" s="302">
        <v>0.13547231850505473</v>
      </c>
      <c r="D111" s="302">
        <f>SUM(B111:C111)</f>
        <v>0.16733627423980191</v>
      </c>
      <c r="E111" s="303"/>
      <c r="F111" s="302">
        <v>0.16541625987210248</v>
      </c>
      <c r="G111" s="302">
        <v>0.38436184230585335</v>
      </c>
      <c r="H111" s="302">
        <f>SUM(F111:G111)</f>
        <v>0.54977810217795586</v>
      </c>
      <c r="I111" s="303"/>
      <c r="J111" s="302">
        <v>0.13848575491297424</v>
      </c>
      <c r="K111" s="302">
        <v>0.35089985119153566</v>
      </c>
      <c r="L111" s="302">
        <f>SUM(J111:K111)</f>
        <v>0.48938560610450987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4.5385468209044655E-2</v>
      </c>
      <c r="C112" s="302">
        <v>0.25388860920184503</v>
      </c>
      <c r="D112" s="302">
        <f t="shared" ref="D112:D119" si="31">SUM(B112:C112)</f>
        <v>0.29927407741088968</v>
      </c>
      <c r="E112" s="303"/>
      <c r="F112" s="302">
        <v>0.23199937186693148</v>
      </c>
      <c r="G112" s="302">
        <v>0.84260660180811942</v>
      </c>
      <c r="H112" s="302">
        <f t="shared" ref="H112:H119" si="32">SUM(F112:G112)</f>
        <v>1.0746059736750508</v>
      </c>
      <c r="I112" s="303"/>
      <c r="J112" s="302">
        <v>0.25151951531531053</v>
      </c>
      <c r="K112" s="302">
        <v>1.0275519746596096</v>
      </c>
      <c r="L112" s="302">
        <f t="shared" ref="L112:L119" si="33">SUM(J112:K112)</f>
        <v>1.27907148997492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4.5050254747270722E-2</v>
      </c>
      <c r="C113" s="302">
        <v>0.14299492401439437</v>
      </c>
      <c r="D113" s="302">
        <f t="shared" si="31"/>
        <v>0.1880451787616651</v>
      </c>
      <c r="E113" s="303"/>
      <c r="F113" s="302">
        <v>0.20266284211711996</v>
      </c>
      <c r="G113" s="302">
        <v>0.47647506455381844</v>
      </c>
      <c r="H113" s="302">
        <f t="shared" si="32"/>
        <v>0.67913790667093843</v>
      </c>
      <c r="I113" s="303"/>
      <c r="J113" s="302">
        <v>0.18138318462938688</v>
      </c>
      <c r="K113" s="302">
        <v>0.42832658423780168</v>
      </c>
      <c r="L113" s="302">
        <f t="shared" si="33"/>
        <v>0.60970976886718853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7.8269329204118901E-2</v>
      </c>
      <c r="C114" s="302">
        <v>2.2680664663126255E-2</v>
      </c>
      <c r="D114" s="302">
        <f t="shared" si="31"/>
        <v>0.10094999386724515</v>
      </c>
      <c r="E114" s="303"/>
      <c r="F114" s="302">
        <v>0.22954376121075051</v>
      </c>
      <c r="G114" s="302">
        <v>6.1614193691356775E-2</v>
      </c>
      <c r="H114" s="302">
        <f t="shared" si="32"/>
        <v>0.29115795490210727</v>
      </c>
      <c r="I114" s="303"/>
      <c r="J114" s="302">
        <v>0.23869155678793511</v>
      </c>
      <c r="K114" s="302">
        <v>3.5816955779213386E-2</v>
      </c>
      <c r="L114" s="302">
        <f t="shared" si="33"/>
        <v>0.27450851256714848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9.2312199253037335E-3</v>
      </c>
      <c r="C115" s="302">
        <v>0.27536267145474086</v>
      </c>
      <c r="D115" s="302">
        <f t="shared" si="31"/>
        <v>0.28459389138004459</v>
      </c>
      <c r="E115" s="303"/>
      <c r="F115" s="302">
        <v>9.3408652075572016E-2</v>
      </c>
      <c r="G115" s="302">
        <v>0.59326800835506899</v>
      </c>
      <c r="H115" s="302">
        <f t="shared" si="32"/>
        <v>0.68667666043064102</v>
      </c>
      <c r="I115" s="303"/>
      <c r="J115" s="302">
        <v>0.12372062542129143</v>
      </c>
      <c r="K115" s="302">
        <v>0.44262611212407565</v>
      </c>
      <c r="L115" s="302">
        <f t="shared" si="33"/>
        <v>0.56634673754536713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1.0489230043748509E-2</v>
      </c>
      <c r="C116" s="302">
        <v>1.0773201798155002E-2</v>
      </c>
      <c r="D116" s="302">
        <f t="shared" si="31"/>
        <v>2.126243184190351E-2</v>
      </c>
      <c r="E116" s="303"/>
      <c r="F116" s="302">
        <v>7.9293164715327796E-2</v>
      </c>
      <c r="G116" s="302">
        <v>2.9728453464790677E-2</v>
      </c>
      <c r="H116" s="302">
        <f t="shared" si="32"/>
        <v>0.10902161818011848</v>
      </c>
      <c r="I116" s="303"/>
      <c r="J116" s="302">
        <v>6.7528998919193325E-2</v>
      </c>
      <c r="K116" s="302">
        <v>2.916470444765765E-2</v>
      </c>
      <c r="L116" s="302">
        <f t="shared" si="33"/>
        <v>9.6693703366850972E-2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0.10725618318936966</v>
      </c>
      <c r="C117" s="302">
        <v>5.9031629659264957E-2</v>
      </c>
      <c r="D117" s="302">
        <f t="shared" si="31"/>
        <v>0.16628781284863461</v>
      </c>
      <c r="E117" s="303"/>
      <c r="F117" s="302">
        <v>0.31796141550460744</v>
      </c>
      <c r="G117" s="302">
        <v>0.14234558250500504</v>
      </c>
      <c r="H117" s="302">
        <f t="shared" si="32"/>
        <v>0.4603069980096125</v>
      </c>
      <c r="I117" s="303"/>
      <c r="J117" s="302">
        <v>0.30088262498027907</v>
      </c>
      <c r="K117" s="302">
        <v>0.1473283532832648</v>
      </c>
      <c r="L117" s="302">
        <f t="shared" si="33"/>
        <v>0.44821097826354384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1.6898332986749543E-3</v>
      </c>
      <c r="C118" s="302">
        <v>5.8690373615312451E-2</v>
      </c>
      <c r="D118" s="302">
        <f t="shared" si="31"/>
        <v>6.0380206913987405E-2</v>
      </c>
      <c r="E118" s="303"/>
      <c r="F118" s="302">
        <v>1.2702495453587556E-2</v>
      </c>
      <c r="G118" s="302">
        <v>0.11873617016860576</v>
      </c>
      <c r="H118" s="302">
        <f t="shared" si="32"/>
        <v>0.13143866562219331</v>
      </c>
      <c r="I118" s="303"/>
      <c r="J118" s="302">
        <v>2.1871293972615745E-2</v>
      </c>
      <c r="K118" s="302">
        <v>0.11672127687097358</v>
      </c>
      <c r="L118" s="302">
        <f t="shared" si="33"/>
        <v>0.13859257084358934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4.4027019092859705E-3</v>
      </c>
      <c r="C119" s="302">
        <v>1.7467430826541255E-2</v>
      </c>
      <c r="D119" s="302">
        <f t="shared" si="31"/>
        <v>2.1870132735827226E-2</v>
      </c>
      <c r="E119" s="303"/>
      <c r="F119" s="302">
        <v>3.8938141441771823E-2</v>
      </c>
      <c r="G119" s="302">
        <v>3.3937978889606535E-2</v>
      </c>
      <c r="H119" s="302">
        <f t="shared" si="32"/>
        <v>7.2876120331378358E-2</v>
      </c>
      <c r="I119" s="303"/>
      <c r="J119" s="302">
        <v>4.4675997200120249E-2</v>
      </c>
      <c r="K119" s="302">
        <v>2.4804635266763009E-2</v>
      </c>
      <c r="L119" s="302">
        <f t="shared" si="33"/>
        <v>6.9480632466883255E-2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0.33363817626156433</v>
      </c>
      <c r="C121" s="311">
        <f t="shared" ref="C121:D121" si="34">SUM(C111:C119)</f>
        <v>0.97636182373843494</v>
      </c>
      <c r="D121" s="311">
        <f t="shared" si="34"/>
        <v>1.3099999999999992</v>
      </c>
      <c r="E121" s="311"/>
      <c r="F121" s="311">
        <f t="shared" ref="F121:H121" si="35">SUM(F111:F119)</f>
        <v>1.3719261042577708</v>
      </c>
      <c r="G121" s="311">
        <f t="shared" si="35"/>
        <v>2.6830738957422247</v>
      </c>
      <c r="H121" s="311">
        <f t="shared" si="35"/>
        <v>4.0549999999999962</v>
      </c>
      <c r="I121" s="311"/>
      <c r="J121" s="311">
        <f t="shared" ref="J121:L121" si="36">SUM(J111:J119)</f>
        <v>1.3687595521391067</v>
      </c>
      <c r="K121" s="311">
        <f t="shared" si="36"/>
        <v>2.603240447860895</v>
      </c>
      <c r="L121" s="311">
        <f t="shared" si="36"/>
        <v>3.9720000000000022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7.842745072790637E-2</v>
      </c>
      <c r="C128" s="302">
        <v>0.35541975756984812</v>
      </c>
      <c r="D128" s="302">
        <f>SUM(B128:C128)</f>
        <v>0.43384720829775447</v>
      </c>
      <c r="E128" s="303"/>
      <c r="F128" s="302">
        <v>6.6969444961999816E-2</v>
      </c>
      <c r="G128" s="302">
        <v>0.46051856716364875</v>
      </c>
      <c r="H128" s="302">
        <f>SUM(F128:G128)</f>
        <v>0.52748801212564855</v>
      </c>
      <c r="I128" s="303"/>
      <c r="J128" s="302">
        <v>8.4631530284774839E-2</v>
      </c>
      <c r="K128" s="302">
        <v>0.5372210075989815</v>
      </c>
      <c r="L128" s="302">
        <f>SUM(J128:K128)</f>
        <v>0.62185253788375638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0.13905628669831169</v>
      </c>
      <c r="C129" s="302">
        <v>0.291926503495954</v>
      </c>
      <c r="D129" s="302">
        <f t="shared" ref="D129:D136" si="37">SUM(B129:C129)</f>
        <v>0.43098279019426566</v>
      </c>
      <c r="E129" s="303"/>
      <c r="F129" s="302">
        <v>0.14190003362270812</v>
      </c>
      <c r="G129" s="302">
        <v>0.39025052597629589</v>
      </c>
      <c r="H129" s="302">
        <f t="shared" ref="H129:H136" si="38">SUM(F129:G129)</f>
        <v>0.53215055959900404</v>
      </c>
      <c r="I129" s="303"/>
      <c r="J129" s="302">
        <v>0.23461716372811053</v>
      </c>
      <c r="K129" s="302">
        <v>0.53334023407671927</v>
      </c>
      <c r="L129" s="302">
        <f t="shared" ref="L129:L136" si="39">SUM(J129:K129)</f>
        <v>0.76795739780482974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0.19994828546286494</v>
      </c>
      <c r="C130" s="302">
        <v>0.25347401483934129</v>
      </c>
      <c r="D130" s="302">
        <f t="shared" si="37"/>
        <v>0.4534223003022062</v>
      </c>
      <c r="E130" s="303"/>
      <c r="F130" s="302">
        <v>0.16820054506487389</v>
      </c>
      <c r="G130" s="302">
        <v>0.30521251983166803</v>
      </c>
      <c r="H130" s="302">
        <f t="shared" si="38"/>
        <v>0.47341306489654189</v>
      </c>
      <c r="I130" s="303"/>
      <c r="J130" s="302">
        <v>0.23326644552629297</v>
      </c>
      <c r="K130" s="302">
        <v>0.34001260313471754</v>
      </c>
      <c r="L130" s="302">
        <f t="shared" si="39"/>
        <v>0.57327904866101054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0.16856061646720635</v>
      </c>
      <c r="C131" s="302">
        <v>4.6301889827568062E-2</v>
      </c>
      <c r="D131" s="302">
        <f t="shared" si="37"/>
        <v>0.21486250629477441</v>
      </c>
      <c r="E131" s="303"/>
      <c r="F131" s="302">
        <v>0.10809609112081554</v>
      </c>
      <c r="G131" s="302">
        <v>8.2366625558249709E-2</v>
      </c>
      <c r="H131" s="302">
        <f t="shared" si="38"/>
        <v>0.19046271667906525</v>
      </c>
      <c r="I131" s="303"/>
      <c r="J131" s="302">
        <v>8.8874042500132311E-2</v>
      </c>
      <c r="K131" s="302">
        <v>0.10737679445774563</v>
      </c>
      <c r="L131" s="302">
        <f t="shared" si="39"/>
        <v>0.19625083695787793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4.9409494534169242E-2</v>
      </c>
      <c r="C132" s="302">
        <v>0.22589292311814022</v>
      </c>
      <c r="D132" s="302">
        <f t="shared" si="37"/>
        <v>0.27530241765230945</v>
      </c>
      <c r="E132" s="303"/>
      <c r="F132" s="302">
        <v>2.755627124642325E-2</v>
      </c>
      <c r="G132" s="302">
        <v>0.28409502953514021</v>
      </c>
      <c r="H132" s="302">
        <f t="shared" si="38"/>
        <v>0.31165130078156345</v>
      </c>
      <c r="I132" s="303"/>
      <c r="J132" s="302">
        <v>5.6808275869581079E-2</v>
      </c>
      <c r="K132" s="302">
        <v>0.32805641960105131</v>
      </c>
      <c r="L132" s="302">
        <f t="shared" si="39"/>
        <v>0.3848646954706324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4.6008026244539195E-2</v>
      </c>
      <c r="C133" s="302">
        <v>3.7640832126641884E-2</v>
      </c>
      <c r="D133" s="302">
        <f t="shared" si="37"/>
        <v>8.3648858371181078E-2</v>
      </c>
      <c r="E133" s="303"/>
      <c r="F133" s="302">
        <v>2.607101583331969E-2</v>
      </c>
      <c r="G133" s="302">
        <v>4.8430919240724297E-2</v>
      </c>
      <c r="H133" s="302">
        <f t="shared" si="38"/>
        <v>7.4501935074043985E-2</v>
      </c>
      <c r="I133" s="303"/>
      <c r="J133" s="302">
        <v>3.5306317045783533E-2</v>
      </c>
      <c r="K133" s="302">
        <v>6.4157459995772811E-2</v>
      </c>
      <c r="L133" s="302">
        <f t="shared" si="39"/>
        <v>9.9463777041556345E-2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6.5064735462343551E-2</v>
      </c>
      <c r="C134" s="302">
        <v>4.0270398038766149E-2</v>
      </c>
      <c r="D134" s="302">
        <f>SUM(B134:C134)</f>
        <v>0.10533513350110971</v>
      </c>
      <c r="E134" s="303"/>
      <c r="F134" s="302">
        <v>3.5327146909266388E-2</v>
      </c>
      <c r="G134" s="302">
        <v>7.4700392393798248E-2</v>
      </c>
      <c r="H134" s="302">
        <f t="shared" si="38"/>
        <v>0.11002753930306464</v>
      </c>
      <c r="I134" s="303"/>
      <c r="J134" s="302">
        <v>4.2089833385450651E-2</v>
      </c>
      <c r="K134" s="302">
        <v>0.10515779231587075</v>
      </c>
      <c r="L134" s="302">
        <f t="shared" si="39"/>
        <v>0.14724762570132138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4.2054955974875026E-2</v>
      </c>
      <c r="C135" s="302">
        <v>0.56653529896529575</v>
      </c>
      <c r="D135" s="302">
        <f t="shared" si="37"/>
        <v>0.60859025494017083</v>
      </c>
      <c r="E135" s="303"/>
      <c r="F135" s="302">
        <v>2.5243121425312921E-2</v>
      </c>
      <c r="G135" s="302">
        <v>0.54712130090134858</v>
      </c>
      <c r="H135" s="302">
        <f t="shared" si="38"/>
        <v>0.57236442232666151</v>
      </c>
      <c r="I135" s="303"/>
      <c r="J135" s="302">
        <v>2.9945942153673698E-2</v>
      </c>
      <c r="K135" s="302">
        <v>0.70052513959555796</v>
      </c>
      <c r="L135" s="302">
        <f t="shared" si="39"/>
        <v>0.7304710817492317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6.3709588249589874E-2</v>
      </c>
      <c r="C136" s="302">
        <v>0.54329894219664054</v>
      </c>
      <c r="D136" s="302">
        <f t="shared" si="37"/>
        <v>0.60700853044623038</v>
      </c>
      <c r="E136" s="303"/>
      <c r="F136" s="302">
        <v>2.5834990732503459E-2</v>
      </c>
      <c r="G136" s="302">
        <v>0.46010545848189055</v>
      </c>
      <c r="H136" s="302">
        <f t="shared" si="38"/>
        <v>0.485940449214394</v>
      </c>
      <c r="I136" s="303"/>
      <c r="J136" s="302">
        <v>4.0242268172032698E-2</v>
      </c>
      <c r="K136" s="302">
        <v>0.47137073055774475</v>
      </c>
      <c r="L136" s="302">
        <f t="shared" si="39"/>
        <v>0.5116129987297775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0.85223943982180617</v>
      </c>
      <c r="C138" s="311">
        <f t="shared" ref="C138" si="40">SUM(C128:C136)</f>
        <v>2.3607605601781962</v>
      </c>
      <c r="D138" s="311">
        <f>SUM(D128:D136)</f>
        <v>3.2130000000000023</v>
      </c>
      <c r="E138" s="311"/>
      <c r="F138" s="311">
        <f t="shared" ref="F138:H138" si="41">SUM(F128:F136)</f>
        <v>0.6251986609172232</v>
      </c>
      <c r="G138" s="311">
        <f t="shared" si="41"/>
        <v>2.6528013390827647</v>
      </c>
      <c r="H138" s="311">
        <f t="shared" si="41"/>
        <v>3.2779999999999871</v>
      </c>
      <c r="I138" s="311"/>
      <c r="J138" s="311">
        <f t="shared" ref="J138:L138" si="42">SUM(J128:J136)</f>
        <v>0.84578181866583235</v>
      </c>
      <c r="K138" s="311">
        <f t="shared" si="42"/>
        <v>3.187218181334162</v>
      </c>
      <c r="L138" s="311">
        <f t="shared" si="42"/>
        <v>4.0329999999999941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0.75013642624746268</v>
      </c>
      <c r="C145" s="302">
        <v>3.8151678425178814</v>
      </c>
      <c r="D145" s="302">
        <f>SUM(B145:C145)</f>
        <v>4.5653042687653445</v>
      </c>
      <c r="E145" s="303"/>
      <c r="F145" s="302">
        <v>1.1389289239286409</v>
      </c>
      <c r="G145" s="302">
        <v>5.1718730153193029</v>
      </c>
      <c r="H145" s="302">
        <f>SUM(F145:G145)</f>
        <v>6.310801939247944</v>
      </c>
      <c r="I145" s="303"/>
      <c r="J145" s="302">
        <v>1.4087666705473953</v>
      </c>
      <c r="K145" s="302">
        <v>5.5807551287067723</v>
      </c>
      <c r="L145" s="302">
        <f>SUM(J145:K145)</f>
        <v>6.9895217992541676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0.62568046791033505</v>
      </c>
      <c r="C146" s="302">
        <v>3.5252022380549914</v>
      </c>
      <c r="D146" s="302">
        <f t="shared" ref="D146:D153" si="43">SUM(B146:C146)</f>
        <v>4.1508827059653264</v>
      </c>
      <c r="E146" s="303"/>
      <c r="F146" s="302">
        <v>0.97031347170654259</v>
      </c>
      <c r="G146" s="302">
        <v>4.9049806921388406</v>
      </c>
      <c r="H146" s="302">
        <f t="shared" ref="H146:H153" si="44">SUM(F146:G146)</f>
        <v>5.8752941638453828</v>
      </c>
      <c r="I146" s="303"/>
      <c r="J146" s="302">
        <v>1.4142130636911989</v>
      </c>
      <c r="K146" s="302">
        <v>7.0799998554280315</v>
      </c>
      <c r="L146" s="302">
        <f t="shared" ref="L146:L153" si="45">SUM(J146:K146)</f>
        <v>8.4942129191192297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0.59373518975379769</v>
      </c>
      <c r="C147" s="302">
        <v>1.8308842742788956</v>
      </c>
      <c r="D147" s="302">
        <f t="shared" si="43"/>
        <v>2.424619464032693</v>
      </c>
      <c r="E147" s="303"/>
      <c r="F147" s="302">
        <v>0.81043509681545045</v>
      </c>
      <c r="G147" s="302">
        <v>2.4237984916447086</v>
      </c>
      <c r="H147" s="302">
        <f t="shared" si="44"/>
        <v>3.234233588460159</v>
      </c>
      <c r="I147" s="303"/>
      <c r="J147" s="302">
        <v>1.0743723818780782</v>
      </c>
      <c r="K147" s="302">
        <v>2.828203058248203</v>
      </c>
      <c r="L147" s="302">
        <f t="shared" si="45"/>
        <v>3.9025754401262809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2.8796467022856218</v>
      </c>
      <c r="C148" s="302">
        <v>0.360155055253921</v>
      </c>
      <c r="D148" s="302">
        <f t="shared" si="43"/>
        <v>3.239801757539543</v>
      </c>
      <c r="E148" s="303"/>
      <c r="F148" s="302">
        <v>3.2679648946749258</v>
      </c>
      <c r="G148" s="302">
        <v>0.45246544503110508</v>
      </c>
      <c r="H148" s="302">
        <f t="shared" si="44"/>
        <v>3.7204303397060308</v>
      </c>
      <c r="I148" s="303"/>
      <c r="J148" s="302">
        <v>3.2122696288920567</v>
      </c>
      <c r="K148" s="302">
        <v>0.56628187480052805</v>
      </c>
      <c r="L148" s="302">
        <f t="shared" si="45"/>
        <v>3.7785515036925847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0.28066676610903579</v>
      </c>
      <c r="C149" s="302">
        <v>17.245268759713362</v>
      </c>
      <c r="D149" s="302">
        <f t="shared" si="43"/>
        <v>17.525935525822398</v>
      </c>
      <c r="E149" s="303"/>
      <c r="F149" s="302">
        <v>0.33403701835344601</v>
      </c>
      <c r="G149" s="302">
        <v>15.730210798457101</v>
      </c>
      <c r="H149" s="302">
        <f t="shared" si="44"/>
        <v>16.064247816810546</v>
      </c>
      <c r="I149" s="303"/>
      <c r="J149" s="302">
        <v>0.59764092248600575</v>
      </c>
      <c r="K149" s="302">
        <v>16.56364135215652</v>
      </c>
      <c r="L149" s="302">
        <f t="shared" si="45"/>
        <v>17.161282274642524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3.2492711167578736E-2</v>
      </c>
      <c r="C150" s="302">
        <v>9.0135567080937215E-2</v>
      </c>
      <c r="D150" s="302">
        <f t="shared" si="43"/>
        <v>0.12262827824851595</v>
      </c>
      <c r="E150" s="303"/>
      <c r="F150" s="302">
        <v>3.628448859978213E-2</v>
      </c>
      <c r="G150" s="302">
        <v>0.1193987108807016</v>
      </c>
      <c r="H150" s="302">
        <f t="shared" si="44"/>
        <v>0.15568319948048373</v>
      </c>
      <c r="I150" s="303"/>
      <c r="J150" s="302">
        <v>4.0614948902626347E-2</v>
      </c>
      <c r="K150" s="302">
        <v>0.11731241816884463</v>
      </c>
      <c r="L150" s="302">
        <f t="shared" si="45"/>
        <v>0.15792736707147098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0.30849660056457823</v>
      </c>
      <c r="C151" s="302">
        <v>0.27076492383602158</v>
      </c>
      <c r="D151" s="302">
        <f t="shared" si="43"/>
        <v>0.57926152440059986</v>
      </c>
      <c r="E151" s="303"/>
      <c r="F151" s="302">
        <v>0.3766348873239404</v>
      </c>
      <c r="G151" s="302">
        <v>0.3243079744778371</v>
      </c>
      <c r="H151" s="302">
        <f t="shared" si="44"/>
        <v>0.70094286180177745</v>
      </c>
      <c r="I151" s="303"/>
      <c r="J151" s="302">
        <v>0.42204594398961109</v>
      </c>
      <c r="K151" s="302">
        <v>0.39454293997303602</v>
      </c>
      <c r="L151" s="302">
        <f t="shared" si="45"/>
        <v>0.81658888396264717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4.5468838299821943E-2</v>
      </c>
      <c r="C152" s="302">
        <v>3.093373219687904</v>
      </c>
      <c r="D152" s="302">
        <f t="shared" si="43"/>
        <v>3.1388420579877261</v>
      </c>
      <c r="E152" s="303"/>
      <c r="F152" s="302">
        <v>4.474469150362087E-2</v>
      </c>
      <c r="G152" s="302">
        <v>3.0991309216797651</v>
      </c>
      <c r="H152" s="302">
        <f t="shared" si="44"/>
        <v>3.1438756131833858</v>
      </c>
      <c r="I152" s="303"/>
      <c r="J152" s="302">
        <v>6.1273116084979054E-2</v>
      </c>
      <c r="K152" s="302">
        <v>3.5502435203638298</v>
      </c>
      <c r="L152" s="302">
        <f t="shared" si="45"/>
        <v>3.6115166364488087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0.18967906271927087</v>
      </c>
      <c r="C153" s="302">
        <v>2.069045354518662</v>
      </c>
      <c r="D153" s="302">
        <f t="shared" si="43"/>
        <v>2.258724417237933</v>
      </c>
      <c r="E153" s="303"/>
      <c r="F153" s="302">
        <v>0.16710539739712943</v>
      </c>
      <c r="G153" s="302">
        <v>2.040385080067233</v>
      </c>
      <c r="H153" s="302">
        <f t="shared" si="44"/>
        <v>2.2074904774643622</v>
      </c>
      <c r="I153" s="303"/>
      <c r="J153" s="302">
        <v>0.26491695635574863</v>
      </c>
      <c r="K153" s="302">
        <v>2.5909062193265315</v>
      </c>
      <c r="L153" s="302">
        <f t="shared" si="45"/>
        <v>2.8558231756822803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5.7060027650575025</v>
      </c>
      <c r="C155" s="311">
        <f t="shared" ref="C155:D155" si="46">SUM(C145:C153)</f>
        <v>32.29999723494258</v>
      </c>
      <c r="D155" s="311">
        <f t="shared" si="46"/>
        <v>38.006000000000078</v>
      </c>
      <c r="E155" s="311"/>
      <c r="F155" s="311">
        <f t="shared" ref="F155:H155" si="47">SUM(F145:F153)</f>
        <v>7.1464488703034794</v>
      </c>
      <c r="G155" s="311">
        <f t="shared" si="47"/>
        <v>34.266551129696595</v>
      </c>
      <c r="H155" s="311">
        <f t="shared" si="47"/>
        <v>41.413000000000075</v>
      </c>
      <c r="I155" s="311"/>
      <c r="J155" s="311">
        <f t="shared" ref="J155:L155" si="48">SUM(J145:J153)</f>
        <v>8.4961136328277007</v>
      </c>
      <c r="K155" s="311">
        <f t="shared" si="48"/>
        <v>39.271886367172293</v>
      </c>
      <c r="L155" s="311">
        <f t="shared" si="48"/>
        <v>47.768000000000001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4.7636464004982724</v>
      </c>
      <c r="C162" s="302">
        <v>7.3690057831498361</v>
      </c>
      <c r="D162" s="302">
        <f>SUM(B162:C162)</f>
        <v>12.132652183648108</v>
      </c>
      <c r="E162" s="303"/>
      <c r="F162" s="302">
        <v>6.0905725026062365</v>
      </c>
      <c r="G162" s="302">
        <v>8.3476605276532574</v>
      </c>
      <c r="H162" s="302">
        <f>SUM(F162:G162)</f>
        <v>14.438233030259493</v>
      </c>
      <c r="I162" s="303"/>
      <c r="J162" s="302">
        <v>7.037638372111072</v>
      </c>
      <c r="K162" s="302">
        <v>8.3824699441791815</v>
      </c>
      <c r="L162" s="302">
        <f>SUM(J162:K162)</f>
        <v>15.420108316290253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3.5508435725748124</v>
      </c>
      <c r="C163" s="302">
        <v>3.558954582115661</v>
      </c>
      <c r="D163" s="302">
        <f t="shared" ref="D163:D170" si="49">SUM(B163:C163)</f>
        <v>7.1097981546904734</v>
      </c>
      <c r="E163" s="303"/>
      <c r="F163" s="302">
        <v>4.9783143880873872</v>
      </c>
      <c r="G163" s="302">
        <v>4.6167002696463548</v>
      </c>
      <c r="H163" s="302">
        <f t="shared" ref="H163:H170" si="50">SUM(F163:G163)</f>
        <v>9.5950146577337421</v>
      </c>
      <c r="I163" s="303"/>
      <c r="J163" s="302">
        <v>6.2473104495980172</v>
      </c>
      <c r="K163" s="302">
        <v>5.8980504557935838</v>
      </c>
      <c r="L163" s="302">
        <f t="shared" ref="L163:L170" si="51">SUM(J163:K163)</f>
        <v>12.145360905391602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3.9759035848485791</v>
      </c>
      <c r="C164" s="302">
        <v>3.8379155017102446</v>
      </c>
      <c r="D164" s="302">
        <f t="shared" si="49"/>
        <v>7.8138190865588237</v>
      </c>
      <c r="E164" s="303"/>
      <c r="F164" s="302">
        <v>4.8511985798481128</v>
      </c>
      <c r="G164" s="302">
        <v>4.4819039724031793</v>
      </c>
      <c r="H164" s="302">
        <f t="shared" si="50"/>
        <v>9.333102552251292</v>
      </c>
      <c r="I164" s="303"/>
      <c r="J164" s="302">
        <v>5.6751554689982591</v>
      </c>
      <c r="K164" s="302">
        <v>4.5992005415571082</v>
      </c>
      <c r="L164" s="302">
        <f t="shared" si="51"/>
        <v>10.274356010555367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6.2823875510683465</v>
      </c>
      <c r="C165" s="302">
        <v>2.338284109289523</v>
      </c>
      <c r="D165" s="302">
        <f t="shared" si="49"/>
        <v>8.6206716603578695</v>
      </c>
      <c r="E165" s="303"/>
      <c r="F165" s="302">
        <v>6.3992527262230654</v>
      </c>
      <c r="G165" s="302">
        <v>2.7592747144319509</v>
      </c>
      <c r="H165" s="302">
        <f t="shared" si="50"/>
        <v>9.1585274406550159</v>
      </c>
      <c r="I165" s="303"/>
      <c r="J165" s="302">
        <v>6.0963728665070196</v>
      </c>
      <c r="K165" s="302">
        <v>3.4903694752809389</v>
      </c>
      <c r="L165" s="302">
        <f t="shared" si="51"/>
        <v>9.5867423417879589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1.1124264239827824</v>
      </c>
      <c r="C166" s="302">
        <v>5.9477574631813601</v>
      </c>
      <c r="D166" s="302">
        <f t="shared" si="49"/>
        <v>7.0601838871641425</v>
      </c>
      <c r="E166" s="303"/>
      <c r="F166" s="302">
        <v>1.0315260500167098</v>
      </c>
      <c r="G166" s="302">
        <v>5.2609336504282753</v>
      </c>
      <c r="H166" s="302">
        <f t="shared" si="50"/>
        <v>6.2924597004449847</v>
      </c>
      <c r="I166" s="303"/>
      <c r="J166" s="302">
        <v>1.1208224013498727</v>
      </c>
      <c r="K166" s="302">
        <v>5.1768639852442178</v>
      </c>
      <c r="L166" s="302">
        <f t="shared" si="51"/>
        <v>6.2976863865940906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0.78731350052644322</v>
      </c>
      <c r="C167" s="302">
        <v>0.16524040313830005</v>
      </c>
      <c r="D167" s="302">
        <f t="shared" si="49"/>
        <v>0.95255390366474324</v>
      </c>
      <c r="E167" s="303"/>
      <c r="F167" s="302">
        <v>0.8194551654783605</v>
      </c>
      <c r="G167" s="302">
        <v>0.18694829794166776</v>
      </c>
      <c r="H167" s="302">
        <f t="shared" si="50"/>
        <v>1.0064034634200283</v>
      </c>
      <c r="I167" s="303"/>
      <c r="J167" s="302">
        <v>0.98134186684076874</v>
      </c>
      <c r="K167" s="302">
        <v>0.21419144204240786</v>
      </c>
      <c r="L167" s="302">
        <f t="shared" si="51"/>
        <v>1.1955333088831765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15.86055720589242</v>
      </c>
      <c r="C168" s="302">
        <v>11.210198791682672</v>
      </c>
      <c r="D168" s="302">
        <f t="shared" si="49"/>
        <v>27.070755997575091</v>
      </c>
      <c r="E168" s="303"/>
      <c r="F168" s="302">
        <v>15.510197784140532</v>
      </c>
      <c r="G168" s="302">
        <v>11.795989070008934</v>
      </c>
      <c r="H168" s="302">
        <f t="shared" si="50"/>
        <v>27.306186854149466</v>
      </c>
      <c r="I168" s="303"/>
      <c r="J168" s="302">
        <v>13.393160686841272</v>
      </c>
      <c r="K168" s="302">
        <v>11.995459595653964</v>
      </c>
      <c r="L168" s="302">
        <f t="shared" si="51"/>
        <v>25.388620282495236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0.60384692020667852</v>
      </c>
      <c r="C169" s="302">
        <v>4.4429702839814613</v>
      </c>
      <c r="D169" s="302">
        <f t="shared" si="49"/>
        <v>5.0468172041881401</v>
      </c>
      <c r="E169" s="303"/>
      <c r="F169" s="302">
        <v>0.51162151748118911</v>
      </c>
      <c r="G169" s="302">
        <v>3.8789102681632492</v>
      </c>
      <c r="H169" s="302">
        <f t="shared" si="50"/>
        <v>4.3905317856444386</v>
      </c>
      <c r="I169" s="303"/>
      <c r="J169" s="302">
        <v>0.58903798343178992</v>
      </c>
      <c r="K169" s="302">
        <v>3.6304757985201412</v>
      </c>
      <c r="L169" s="302">
        <f t="shared" si="51"/>
        <v>4.2195137819519308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4.456296491760515</v>
      </c>
      <c r="C170" s="302">
        <v>4.9734514303919886</v>
      </c>
      <c r="D170" s="302">
        <f t="shared" si="49"/>
        <v>9.4297479221525045</v>
      </c>
      <c r="E170" s="303"/>
      <c r="F170" s="302">
        <v>3.8574137457527753</v>
      </c>
      <c r="G170" s="302">
        <v>4.1431267696889096</v>
      </c>
      <c r="H170" s="302">
        <f t="shared" si="50"/>
        <v>8.0005405154416849</v>
      </c>
      <c r="I170" s="303"/>
      <c r="J170" s="302">
        <v>3.381931861217764</v>
      </c>
      <c r="K170" s="302">
        <v>3.5821468048325924</v>
      </c>
      <c r="L170" s="302">
        <f t="shared" si="51"/>
        <v>6.9640786660503569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41.393221651358843</v>
      </c>
      <c r="C172" s="311">
        <f t="shared" ref="C172:D172" si="52">SUM(C162:C170)</f>
        <v>43.843778348641045</v>
      </c>
      <c r="D172" s="311">
        <f t="shared" si="52"/>
        <v>85.236999999999895</v>
      </c>
      <c r="E172" s="311"/>
      <c r="F172" s="311">
        <f t="shared" ref="F172:H172" si="53">SUM(F162:F170)</f>
        <v>44.049552459634363</v>
      </c>
      <c r="G172" s="311">
        <f t="shared" si="53"/>
        <v>45.47144754036578</v>
      </c>
      <c r="H172" s="311">
        <f t="shared" si="53"/>
        <v>89.521000000000157</v>
      </c>
      <c r="I172" s="311"/>
      <c r="J172" s="311">
        <f t="shared" ref="J172:L172" si="54">SUM(J162:J170)</f>
        <v>44.522771956895831</v>
      </c>
      <c r="K172" s="311">
        <f t="shared" si="54"/>
        <v>46.969228043104138</v>
      </c>
      <c r="L172" s="311">
        <f t="shared" si="54"/>
        <v>91.491999999999976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0.47793552750260287</v>
      </c>
      <c r="C179" s="302">
        <v>2.195203508433472</v>
      </c>
      <c r="D179" s="302">
        <f>SUM(B179:C179)</f>
        <v>2.6731390359360749</v>
      </c>
      <c r="E179" s="303"/>
      <c r="F179" s="302">
        <v>0.63406114910884737</v>
      </c>
      <c r="G179" s="302">
        <v>2.2391792905784218</v>
      </c>
      <c r="H179" s="302">
        <f>SUM(F179:G179)</f>
        <v>2.8732404396872693</v>
      </c>
      <c r="I179" s="303"/>
      <c r="J179" s="302">
        <v>0.73427248831428027</v>
      </c>
      <c r="K179" s="302">
        <v>2.001005274100558</v>
      </c>
      <c r="L179" s="302">
        <f>SUM(J179:K179)</f>
        <v>2.7352777624148383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0.40661665219515214</v>
      </c>
      <c r="C180" s="302">
        <v>1.5572017091486319</v>
      </c>
      <c r="D180" s="302">
        <f t="shared" ref="D180:D187" si="55">SUM(B180:C180)</f>
        <v>1.9638183613437841</v>
      </c>
      <c r="E180" s="303"/>
      <c r="F180" s="302">
        <v>0.64964830601451173</v>
      </c>
      <c r="G180" s="302">
        <v>2.0789764933933004</v>
      </c>
      <c r="H180" s="302">
        <f t="shared" ref="H180:H187" si="56">SUM(F180:G180)</f>
        <v>2.7286247994078119</v>
      </c>
      <c r="I180" s="303"/>
      <c r="J180" s="302">
        <v>0.85342514021389815</v>
      </c>
      <c r="K180" s="302">
        <v>3.0192668373887317</v>
      </c>
      <c r="L180" s="302">
        <f t="shared" ref="L180:L187" si="57">SUM(J180:K180)</f>
        <v>3.8726919776026296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0.48588208863555532</v>
      </c>
      <c r="C181" s="302">
        <v>1.7699270341835418</v>
      </c>
      <c r="D181" s="302">
        <f t="shared" si="55"/>
        <v>2.2558091228190973</v>
      </c>
      <c r="E181" s="303"/>
      <c r="F181" s="302">
        <v>0.64742286566804963</v>
      </c>
      <c r="G181" s="302">
        <v>2.352503433965127</v>
      </c>
      <c r="H181" s="302">
        <f t="shared" si="56"/>
        <v>2.9999262996331764</v>
      </c>
      <c r="I181" s="303"/>
      <c r="J181" s="302">
        <v>0.75789175272093923</v>
      </c>
      <c r="K181" s="302">
        <v>2.9776087449568553</v>
      </c>
      <c r="L181" s="302">
        <f t="shared" si="57"/>
        <v>3.7355004976777946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1.7154509143339893</v>
      </c>
      <c r="C182" s="302">
        <v>1.289105296924788</v>
      </c>
      <c r="D182" s="302">
        <f t="shared" si="55"/>
        <v>3.0045562112587776</v>
      </c>
      <c r="E182" s="303"/>
      <c r="F182" s="302">
        <v>1.9165251806827914</v>
      </c>
      <c r="G182" s="302">
        <v>1.4048469414588829</v>
      </c>
      <c r="H182" s="302">
        <f t="shared" si="56"/>
        <v>3.3213721221416743</v>
      </c>
      <c r="I182" s="303"/>
      <c r="J182" s="302">
        <v>1.9063862074084277</v>
      </c>
      <c r="K182" s="302">
        <v>1.4690774846583203</v>
      </c>
      <c r="L182" s="302">
        <f t="shared" si="57"/>
        <v>3.3754636920667478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5.8634336883499019E-2</v>
      </c>
      <c r="C183" s="302">
        <v>1.7633439883373638</v>
      </c>
      <c r="D183" s="302">
        <f t="shared" si="55"/>
        <v>1.8219783252208628</v>
      </c>
      <c r="E183" s="303"/>
      <c r="F183" s="302">
        <v>6.6922561671058811E-2</v>
      </c>
      <c r="G183" s="302">
        <v>1.3609013039933171</v>
      </c>
      <c r="H183" s="302">
        <f t="shared" si="56"/>
        <v>1.4278238656643758</v>
      </c>
      <c r="I183" s="303"/>
      <c r="J183" s="302">
        <v>0.14498516353555868</v>
      </c>
      <c r="K183" s="302">
        <v>1.3859302751653932</v>
      </c>
      <c r="L183" s="302">
        <f t="shared" si="57"/>
        <v>1.5309154387009518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1.6443925934406374</v>
      </c>
      <c r="C184" s="302">
        <v>1.103143607168199</v>
      </c>
      <c r="D184" s="302">
        <f t="shared" si="55"/>
        <v>2.7475362006088364</v>
      </c>
      <c r="E184" s="303"/>
      <c r="F184" s="302">
        <v>1.4000170963264422</v>
      </c>
      <c r="G184" s="302">
        <v>1.3314554088240553</v>
      </c>
      <c r="H184" s="302">
        <f t="shared" si="56"/>
        <v>2.7314725051504976</v>
      </c>
      <c r="I184" s="303"/>
      <c r="J184" s="302">
        <v>1.1310397710658195</v>
      </c>
      <c r="K184" s="302">
        <v>1.504089800465247</v>
      </c>
      <c r="L184" s="302">
        <f t="shared" si="57"/>
        <v>2.6351295715310665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0.46517731686983882</v>
      </c>
      <c r="C185" s="302">
        <v>0.7039266144838372</v>
      </c>
      <c r="D185" s="302">
        <f t="shared" si="55"/>
        <v>1.169103931353676</v>
      </c>
      <c r="E185" s="303"/>
      <c r="F185" s="302">
        <v>0.51984203081192437</v>
      </c>
      <c r="G185" s="302">
        <v>0.7262737107584778</v>
      </c>
      <c r="H185" s="302">
        <f t="shared" si="56"/>
        <v>1.2461157415704021</v>
      </c>
      <c r="I185" s="303"/>
      <c r="J185" s="302">
        <v>0.55268791384690463</v>
      </c>
      <c r="K185" s="302">
        <v>0.90327212148196978</v>
      </c>
      <c r="L185" s="302">
        <f t="shared" si="57"/>
        <v>1.4559600353288744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0.43525328241870576</v>
      </c>
      <c r="C186" s="302">
        <v>9.0233611105537204</v>
      </c>
      <c r="D186" s="302">
        <f t="shared" si="55"/>
        <v>9.4586143929724269</v>
      </c>
      <c r="E186" s="303"/>
      <c r="F186" s="302">
        <v>0.38099720044117913</v>
      </c>
      <c r="G186" s="302">
        <v>6.7565758493092831</v>
      </c>
      <c r="H186" s="302">
        <f t="shared" si="56"/>
        <v>7.1375730497504621</v>
      </c>
      <c r="I186" s="303"/>
      <c r="J186" s="302">
        <v>0.62966138862999199</v>
      </c>
      <c r="K186" s="302">
        <v>5.6437166403615073</v>
      </c>
      <c r="L186" s="302">
        <f t="shared" si="57"/>
        <v>6.2733780289914991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1.1087783095810304</v>
      </c>
      <c r="C187" s="302">
        <v>4.1926661089054402</v>
      </c>
      <c r="D187" s="302">
        <f t="shared" si="55"/>
        <v>5.3014444184864704</v>
      </c>
      <c r="E187" s="303"/>
      <c r="F187" s="302">
        <v>1.0834628283667744</v>
      </c>
      <c r="G187" s="302">
        <v>3.3213883486275675</v>
      </c>
      <c r="H187" s="302">
        <f t="shared" si="56"/>
        <v>4.4048511769943417</v>
      </c>
      <c r="I187" s="303"/>
      <c r="J187" s="302">
        <v>1.0629314096539824</v>
      </c>
      <c r="K187" s="302">
        <v>2.701751586031611</v>
      </c>
      <c r="L187" s="302">
        <f t="shared" si="57"/>
        <v>3.7646829956855932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6.7981210218610109</v>
      </c>
      <c r="C189" s="311">
        <f t="shared" ref="C189:D189" si="58">SUM(C179:C187)</f>
        <v>23.597878978138993</v>
      </c>
      <c r="D189" s="311">
        <f t="shared" si="58"/>
        <v>30.396000000000008</v>
      </c>
      <c r="E189" s="311"/>
      <c r="F189" s="311">
        <f t="shared" ref="F189:H189" si="59">SUM(F179:F187)</f>
        <v>7.2988992190915782</v>
      </c>
      <c r="G189" s="311">
        <f t="shared" si="59"/>
        <v>21.572100780908436</v>
      </c>
      <c r="H189" s="311">
        <f t="shared" si="59"/>
        <v>28.871000000000009</v>
      </c>
      <c r="I189" s="311"/>
      <c r="J189" s="311">
        <f t="shared" ref="J189:L189" si="60">SUM(J179:J187)</f>
        <v>7.7732812353898026</v>
      </c>
      <c r="K189" s="311">
        <f t="shared" si="60"/>
        <v>21.605718764610195</v>
      </c>
      <c r="L189" s="311">
        <f t="shared" si="60"/>
        <v>29.378999999999994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1.605281635188482</v>
      </c>
      <c r="C196" s="302">
        <v>2.1275342588790189</v>
      </c>
      <c r="D196" s="302">
        <f>SUM(B196:C196)</f>
        <v>3.7328158940675009</v>
      </c>
      <c r="E196" s="303"/>
      <c r="F196" s="302">
        <v>1.8666467398051625</v>
      </c>
      <c r="G196" s="302">
        <v>2.2076137142574632</v>
      </c>
      <c r="H196" s="302">
        <f>SUM(F196:G196)</f>
        <v>4.0742604540626255</v>
      </c>
      <c r="I196" s="303"/>
      <c r="J196" s="302">
        <v>2.1798092160435218</v>
      </c>
      <c r="K196" s="302">
        <v>2.9848080655814981</v>
      </c>
      <c r="L196" s="302">
        <f>SUM(J196:K196)</f>
        <v>5.16461728162502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0.60386281698118593</v>
      </c>
      <c r="C197" s="302">
        <v>0.48409281622870048</v>
      </c>
      <c r="D197" s="302">
        <f t="shared" ref="D197:D204" si="61">SUM(B197:C197)</f>
        <v>1.0879556332098863</v>
      </c>
      <c r="E197" s="303"/>
      <c r="F197" s="302">
        <v>0.87144028496766535</v>
      </c>
      <c r="G197" s="302">
        <v>0.65537999245193035</v>
      </c>
      <c r="H197" s="302">
        <f t="shared" ref="H197:H204" si="62">SUM(F197:G197)</f>
        <v>1.5268202774195956</v>
      </c>
      <c r="I197" s="303"/>
      <c r="J197" s="302">
        <v>1.2656748770606232</v>
      </c>
      <c r="K197" s="302">
        <v>0.90807215175495914</v>
      </c>
      <c r="L197" s="302">
        <f t="shared" ref="L197:L204" si="63">SUM(J197:K197)</f>
        <v>2.1737470288155825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0.84982626927898697</v>
      </c>
      <c r="C198" s="302">
        <v>0.45797230352725643</v>
      </c>
      <c r="D198" s="302">
        <f t="shared" si="61"/>
        <v>1.3077985728062433</v>
      </c>
      <c r="E198" s="303"/>
      <c r="F198" s="302">
        <v>1.1032208051814842</v>
      </c>
      <c r="G198" s="302">
        <v>0.57487221738690497</v>
      </c>
      <c r="H198" s="302">
        <f t="shared" si="62"/>
        <v>1.6780930225683892</v>
      </c>
      <c r="I198" s="303"/>
      <c r="J198" s="302">
        <v>1.7875327842701176</v>
      </c>
      <c r="K198" s="302">
        <v>0.73516616730130113</v>
      </c>
      <c r="L198" s="302">
        <f t="shared" si="63"/>
        <v>2.5226989515714187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1.4666325013043895</v>
      </c>
      <c r="C199" s="302">
        <v>0.42689678256061642</v>
      </c>
      <c r="D199" s="302">
        <f t="shared" si="61"/>
        <v>1.893529283865006</v>
      </c>
      <c r="E199" s="303"/>
      <c r="F199" s="302">
        <v>1.5344855010726974</v>
      </c>
      <c r="G199" s="302">
        <v>0.54618652376752574</v>
      </c>
      <c r="H199" s="302">
        <f t="shared" si="62"/>
        <v>2.0806720248402231</v>
      </c>
      <c r="I199" s="303"/>
      <c r="J199" s="302">
        <v>2.2883646505484285</v>
      </c>
      <c r="K199" s="302">
        <v>0.92410318112388146</v>
      </c>
      <c r="L199" s="302">
        <f t="shared" si="63"/>
        <v>3.2124678316723099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1.9149365186426008</v>
      </c>
      <c r="C200" s="302">
        <v>6.0798469478287327</v>
      </c>
      <c r="D200" s="302">
        <f t="shared" si="61"/>
        <v>7.9947834664713335</v>
      </c>
      <c r="E200" s="303"/>
      <c r="F200" s="302">
        <v>1.7763658112910339</v>
      </c>
      <c r="G200" s="302">
        <v>4.5734730485914108</v>
      </c>
      <c r="H200" s="302">
        <f t="shared" si="62"/>
        <v>6.3498388598824445</v>
      </c>
      <c r="I200" s="303"/>
      <c r="J200" s="302">
        <v>1.9069431976272355</v>
      </c>
      <c r="K200" s="302">
        <v>5.245752625710546</v>
      </c>
      <c r="L200" s="302">
        <f t="shared" si="63"/>
        <v>7.1526958233377815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1.603775596727179</v>
      </c>
      <c r="C201" s="302">
        <v>0.342313341580608</v>
      </c>
      <c r="D201" s="302">
        <f t="shared" si="61"/>
        <v>1.9460889383077871</v>
      </c>
      <c r="E201" s="303"/>
      <c r="F201" s="302">
        <v>1.5489054143761796</v>
      </c>
      <c r="G201" s="302">
        <v>0.4295643285533679</v>
      </c>
      <c r="H201" s="302">
        <f t="shared" si="62"/>
        <v>1.9784697429295475</v>
      </c>
      <c r="I201" s="303"/>
      <c r="J201" s="302">
        <v>2.0588224457100019</v>
      </c>
      <c r="K201" s="302">
        <v>0.59991316265297079</v>
      </c>
      <c r="L201" s="302">
        <f t="shared" si="63"/>
        <v>2.6587356083629725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1.2937466689010937</v>
      </c>
      <c r="C202" s="302">
        <v>1.2569919952753752</v>
      </c>
      <c r="D202" s="302">
        <f t="shared" si="61"/>
        <v>2.5507386641764689</v>
      </c>
      <c r="E202" s="303"/>
      <c r="F202" s="302">
        <v>1.3304809348032214</v>
      </c>
      <c r="G202" s="302">
        <v>1.457858424804767</v>
      </c>
      <c r="H202" s="302">
        <f t="shared" si="62"/>
        <v>2.7883393596079884</v>
      </c>
      <c r="I202" s="303"/>
      <c r="J202" s="302">
        <v>2.2979875251655826</v>
      </c>
      <c r="K202" s="302">
        <v>2.0389707401987684</v>
      </c>
      <c r="L202" s="302">
        <f t="shared" si="63"/>
        <v>4.336958265364351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0.13524780970815126</v>
      </c>
      <c r="C203" s="302">
        <v>0.88045074781591215</v>
      </c>
      <c r="D203" s="302">
        <f t="shared" si="61"/>
        <v>1.0156985575240634</v>
      </c>
      <c r="E203" s="303"/>
      <c r="F203" s="302">
        <v>0.11550388025421503</v>
      </c>
      <c r="G203" s="302">
        <v>1.0137532244062897</v>
      </c>
      <c r="H203" s="302">
        <f t="shared" si="62"/>
        <v>1.1292571046605047</v>
      </c>
      <c r="I203" s="303"/>
      <c r="J203" s="302">
        <v>0.42214590157028986</v>
      </c>
      <c r="K203" s="302">
        <v>1.5043159526389716</v>
      </c>
      <c r="L203" s="302">
        <f t="shared" si="63"/>
        <v>1.9264618542092613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13.685257815475149</v>
      </c>
      <c r="C204" s="302">
        <v>8.9543331740965666</v>
      </c>
      <c r="D204" s="302">
        <f t="shared" si="61"/>
        <v>22.639590989571715</v>
      </c>
      <c r="E204" s="303"/>
      <c r="F204" s="302">
        <v>13.484684224821031</v>
      </c>
      <c r="G204" s="302">
        <v>9.2955649292076874</v>
      </c>
      <c r="H204" s="302">
        <f t="shared" si="62"/>
        <v>22.780249154028716</v>
      </c>
      <c r="I204" s="303"/>
      <c r="J204" s="302">
        <v>14.077075998544553</v>
      </c>
      <c r="K204" s="302">
        <v>10.053541356496806</v>
      </c>
      <c r="L204" s="302">
        <f t="shared" si="63"/>
        <v>24.130617355041359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23.158567632207216</v>
      </c>
      <c r="C206" s="311">
        <f t="shared" ref="C206:D206" si="64">SUM(C196:C204)</f>
        <v>21.010432367792788</v>
      </c>
      <c r="D206" s="311">
        <f t="shared" si="64"/>
        <v>44.169000000000004</v>
      </c>
      <c r="E206" s="311"/>
      <c r="F206" s="311">
        <f t="shared" ref="F206:H206" si="65">SUM(F196:F204)</f>
        <v>23.631733596572687</v>
      </c>
      <c r="G206" s="311">
        <f t="shared" si="65"/>
        <v>20.754266403427348</v>
      </c>
      <c r="H206" s="311">
        <f t="shared" si="65"/>
        <v>44.386000000000031</v>
      </c>
      <c r="I206" s="311"/>
      <c r="J206" s="311">
        <f t="shared" ref="J206:L206" si="66">SUM(J196:J204)</f>
        <v>28.284356596540356</v>
      </c>
      <c r="K206" s="311">
        <f t="shared" si="66"/>
        <v>24.994643403459705</v>
      </c>
      <c r="L206" s="311">
        <f t="shared" si="66"/>
        <v>53.279000000000053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0.51061188651133416</v>
      </c>
      <c r="C213" s="302">
        <v>0.75192472005488364</v>
      </c>
      <c r="D213" s="302">
        <f>SUM(B213:C213)</f>
        <v>1.2625366065662178</v>
      </c>
      <c r="E213" s="303"/>
      <c r="F213" s="302">
        <v>0.35538876038433431</v>
      </c>
      <c r="G213" s="302">
        <v>0.33975299074427845</v>
      </c>
      <c r="H213" s="302">
        <f>SUM(F213:G213)</f>
        <v>0.69514175112861276</v>
      </c>
      <c r="I213" s="303"/>
      <c r="J213" s="302">
        <v>0.3445505712014133</v>
      </c>
      <c r="K213" s="302">
        <v>0.30419673731904806</v>
      </c>
      <c r="L213" s="302">
        <f>SUM(J213:K213)</f>
        <v>0.64874730852046136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0.51791885559095552</v>
      </c>
      <c r="C214" s="302">
        <v>1.1468528384576562</v>
      </c>
      <c r="D214" s="302">
        <f t="shared" ref="D214:D221" si="67">SUM(B214:C214)</f>
        <v>1.6647716940486117</v>
      </c>
      <c r="E214" s="303"/>
      <c r="F214" s="302">
        <v>0.36605564790944267</v>
      </c>
      <c r="G214" s="302">
        <v>0.58008763201462155</v>
      </c>
      <c r="H214" s="302">
        <f t="shared" ref="H214:H221" si="68">SUM(F214:G214)</f>
        <v>0.94614327992406422</v>
      </c>
      <c r="I214" s="303"/>
      <c r="J214" s="302">
        <v>0.37877353017289206</v>
      </c>
      <c r="K214" s="302">
        <v>0.6412639695502057</v>
      </c>
      <c r="L214" s="302">
        <f t="shared" ref="L214:L221" si="69">SUM(J214:K214)</f>
        <v>1.0200374997230979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0.81508986890867596</v>
      </c>
      <c r="C215" s="302">
        <v>1.0186323887995967</v>
      </c>
      <c r="D215" s="302">
        <f t="shared" si="67"/>
        <v>1.8337222577082728</v>
      </c>
      <c r="E215" s="303"/>
      <c r="F215" s="302">
        <v>0.6670981278442607</v>
      </c>
      <c r="G215" s="302">
        <v>0.46619722558345678</v>
      </c>
      <c r="H215" s="302">
        <f t="shared" si="68"/>
        <v>1.1332953534277175</v>
      </c>
      <c r="I215" s="303"/>
      <c r="J215" s="302">
        <v>0.6251816583004145</v>
      </c>
      <c r="K215" s="302">
        <v>0.38280759729720587</v>
      </c>
      <c r="L215" s="302">
        <f t="shared" si="69"/>
        <v>1.0079892555976204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0.49194734740180901</v>
      </c>
      <c r="C216" s="302">
        <v>0.11941504672408057</v>
      </c>
      <c r="D216" s="302">
        <f t="shared" si="67"/>
        <v>0.61136239412588955</v>
      </c>
      <c r="E216" s="303"/>
      <c r="F216" s="302">
        <v>0.25506239088258342</v>
      </c>
      <c r="G216" s="302">
        <v>6.0393975510247645E-2</v>
      </c>
      <c r="H216" s="302">
        <f t="shared" si="68"/>
        <v>0.31545636639283109</v>
      </c>
      <c r="I216" s="303"/>
      <c r="J216" s="302">
        <v>0.16378379227198417</v>
      </c>
      <c r="K216" s="302">
        <v>5.0545893594794784E-2</v>
      </c>
      <c r="L216" s="302">
        <f t="shared" si="69"/>
        <v>0.21432968586677895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0.13406866667333633</v>
      </c>
      <c r="C217" s="302">
        <v>0.40543006713010105</v>
      </c>
      <c r="D217" s="302">
        <f t="shared" si="67"/>
        <v>0.53949873380343738</v>
      </c>
      <c r="E217" s="303"/>
      <c r="F217" s="302">
        <v>8.5399405907232231E-2</v>
      </c>
      <c r="G217" s="302">
        <v>0.13765900204487283</v>
      </c>
      <c r="H217" s="302">
        <f t="shared" si="68"/>
        <v>0.22305840795210508</v>
      </c>
      <c r="I217" s="303"/>
      <c r="J217" s="302">
        <v>9.7668513160338047E-2</v>
      </c>
      <c r="K217" s="302">
        <v>0.10879355079355098</v>
      </c>
      <c r="L217" s="302">
        <f t="shared" si="69"/>
        <v>0.20646206395388902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0.13982436032768975</v>
      </c>
      <c r="C218" s="302">
        <v>7.7651501913871226E-2</v>
      </c>
      <c r="D218" s="302">
        <f t="shared" si="67"/>
        <v>0.21747586224156096</v>
      </c>
      <c r="E218" s="303"/>
      <c r="F218" s="302">
        <v>8.3925196800638702E-2</v>
      </c>
      <c r="G218" s="302">
        <v>4.6417336146679616E-2</v>
      </c>
      <c r="H218" s="302">
        <f t="shared" si="68"/>
        <v>0.13034253294731832</v>
      </c>
      <c r="I218" s="303"/>
      <c r="J218" s="302">
        <v>6.6872085974233511E-2</v>
      </c>
      <c r="K218" s="302">
        <v>4.7625758283115806E-2</v>
      </c>
      <c r="L218" s="302">
        <f t="shared" si="69"/>
        <v>0.11449784425734932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0.20933879946660167</v>
      </c>
      <c r="C219" s="302">
        <v>0.13282215426991695</v>
      </c>
      <c r="D219" s="302">
        <f t="shared" si="67"/>
        <v>0.34216095373651861</v>
      </c>
      <c r="E219" s="303"/>
      <c r="F219" s="302">
        <v>0.10969337146691585</v>
      </c>
      <c r="G219" s="302">
        <v>5.904525048908249E-2</v>
      </c>
      <c r="H219" s="302">
        <f t="shared" si="68"/>
        <v>0.16873862195599834</v>
      </c>
      <c r="I219" s="303"/>
      <c r="J219" s="302">
        <v>0.10241298140296587</v>
      </c>
      <c r="K219" s="302">
        <v>6.1816049652944037E-2</v>
      </c>
      <c r="L219" s="302">
        <f t="shared" si="69"/>
        <v>0.16422903105590991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2.8681396467492605E-2</v>
      </c>
      <c r="C220" s="302">
        <v>0.10890216689322069</v>
      </c>
      <c r="D220" s="302">
        <f t="shared" si="67"/>
        <v>0.13758356336071328</v>
      </c>
      <c r="E220" s="303"/>
      <c r="F220" s="302">
        <v>1.4309964102559653E-2</v>
      </c>
      <c r="G220" s="302">
        <v>4.4446159486484831E-2</v>
      </c>
      <c r="H220" s="302">
        <f t="shared" si="68"/>
        <v>5.8756123589044487E-2</v>
      </c>
      <c r="I220" s="303"/>
      <c r="J220" s="302">
        <v>7.6331942993164694E-3</v>
      </c>
      <c r="K220" s="302">
        <v>4.0323423299753677E-2</v>
      </c>
      <c r="L220" s="302">
        <f t="shared" si="69"/>
        <v>4.7956617599070148E-2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0.197735932993018</v>
      </c>
      <c r="C221" s="302">
        <v>0.32215200141575751</v>
      </c>
      <c r="D221" s="302">
        <f t="shared" si="67"/>
        <v>0.51988793440877545</v>
      </c>
      <c r="E221" s="303"/>
      <c r="F221" s="302">
        <v>0.11767942056618483</v>
      </c>
      <c r="G221" s="302">
        <v>0.14638814211612355</v>
      </c>
      <c r="H221" s="302">
        <f t="shared" si="68"/>
        <v>0.26406756268230835</v>
      </c>
      <c r="I221" s="303"/>
      <c r="J221" s="302">
        <v>8.9990229010164263E-2</v>
      </c>
      <c r="K221" s="302">
        <v>0.12676046441566091</v>
      </c>
      <c r="L221" s="302">
        <f t="shared" si="69"/>
        <v>0.21675069342582517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3.0452171143409137</v>
      </c>
      <c r="C223" s="311">
        <f t="shared" ref="C223:D223" si="70">SUM(C213:C221)</f>
        <v>4.0837828856590841</v>
      </c>
      <c r="D223" s="311">
        <f t="shared" si="70"/>
        <v>7.1289999999999978</v>
      </c>
      <c r="E223" s="311"/>
      <c r="F223" s="311">
        <f t="shared" ref="F223:H223" si="71">SUM(F213:F221)</f>
        <v>2.0546122858641525</v>
      </c>
      <c r="G223" s="311">
        <f t="shared" si="71"/>
        <v>1.8803877141358476</v>
      </c>
      <c r="H223" s="311">
        <f t="shared" si="71"/>
        <v>3.9350000000000005</v>
      </c>
      <c r="I223" s="311"/>
      <c r="J223" s="311">
        <f t="shared" ref="J223:L223" si="72">SUM(J213:J221)</f>
        <v>1.8768665557937223</v>
      </c>
      <c r="K223" s="311">
        <f t="shared" si="72"/>
        <v>1.7641334442062799</v>
      </c>
      <c r="L223" s="311">
        <f t="shared" si="72"/>
        <v>3.6410000000000022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0.9164825903131355</v>
      </c>
      <c r="C230" s="302">
        <v>3.0474069634886995</v>
      </c>
      <c r="D230" s="302">
        <f>SUM(B230:C230)</f>
        <v>3.9638895538018351</v>
      </c>
      <c r="E230" s="303"/>
      <c r="F230" s="302">
        <v>0.83079065917883321</v>
      </c>
      <c r="G230" s="302">
        <v>2.2456200908706352</v>
      </c>
      <c r="H230" s="302">
        <f>SUM(F230:G230)</f>
        <v>3.0764107500494684</v>
      </c>
      <c r="I230" s="303"/>
      <c r="J230" s="302">
        <v>0.98175651869480973</v>
      </c>
      <c r="K230" s="302">
        <v>2.2450242988881302</v>
      </c>
      <c r="L230" s="302">
        <f>SUM(J230:K230)</f>
        <v>3.2267808175829398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1.8009056576670937</v>
      </c>
      <c r="C231" s="302">
        <v>8.0833039737876913</v>
      </c>
      <c r="D231" s="302">
        <f t="shared" ref="D231:D238" si="73">SUM(B231:C231)</f>
        <v>9.8842096314547856</v>
      </c>
      <c r="E231" s="303"/>
      <c r="F231" s="302">
        <v>1.7959109618104907</v>
      </c>
      <c r="G231" s="302">
        <v>6.3376159827228875</v>
      </c>
      <c r="H231" s="302">
        <f t="shared" ref="H231:H238" si="74">SUM(F231:G231)</f>
        <v>8.1335269445333775</v>
      </c>
      <c r="I231" s="303"/>
      <c r="J231" s="302">
        <v>2.5974626296731929</v>
      </c>
      <c r="K231" s="302">
        <v>8.4404091224160211</v>
      </c>
      <c r="L231" s="302">
        <f t="shared" ref="L231:L238" si="75">SUM(J231:K231)</f>
        <v>11.037871752089213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1.1900438393445711</v>
      </c>
      <c r="C232" s="302">
        <v>2.6533478717797192</v>
      </c>
      <c r="D232" s="302">
        <f t="shared" si="73"/>
        <v>3.8433917111242906</v>
      </c>
      <c r="E232" s="303"/>
      <c r="F232" s="302">
        <v>1.0566186105594357</v>
      </c>
      <c r="G232" s="302">
        <v>1.9790884269091811</v>
      </c>
      <c r="H232" s="302">
        <f t="shared" si="74"/>
        <v>3.035707037468617</v>
      </c>
      <c r="I232" s="303"/>
      <c r="J232" s="302">
        <v>1.269679670238282</v>
      </c>
      <c r="K232" s="302">
        <v>1.9620866354083477</v>
      </c>
      <c r="L232" s="302">
        <f t="shared" si="75"/>
        <v>3.2317663056466297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1.0023734817489551</v>
      </c>
      <c r="C233" s="302">
        <v>0.45582147365426973</v>
      </c>
      <c r="D233" s="302">
        <f t="shared" si="73"/>
        <v>1.4581949554032247</v>
      </c>
      <c r="E233" s="303"/>
      <c r="F233" s="302">
        <v>0.69571866498861457</v>
      </c>
      <c r="G233" s="302">
        <v>0.32423373917608111</v>
      </c>
      <c r="H233" s="302">
        <f t="shared" si="74"/>
        <v>1.0199524041646957</v>
      </c>
      <c r="I233" s="303"/>
      <c r="J233" s="302">
        <v>0.61828152994133234</v>
      </c>
      <c r="K233" s="302">
        <v>0.36777387653107985</v>
      </c>
      <c r="L233" s="302">
        <f t="shared" si="75"/>
        <v>0.98605540647241219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9.0999266618805474E-2</v>
      </c>
      <c r="C234" s="302">
        <v>1.5439959105923733</v>
      </c>
      <c r="D234" s="302">
        <f t="shared" si="73"/>
        <v>1.6349951772111788</v>
      </c>
      <c r="E234" s="303"/>
      <c r="F234" s="302">
        <v>7.6919414688808252E-2</v>
      </c>
      <c r="G234" s="302">
        <v>0.78554342018285317</v>
      </c>
      <c r="H234" s="302">
        <f t="shared" si="74"/>
        <v>0.86246283487166142</v>
      </c>
      <c r="I234" s="303"/>
      <c r="J234" s="302">
        <v>0.10489876141694847</v>
      </c>
      <c r="K234" s="302">
        <v>0.77570439494959209</v>
      </c>
      <c r="L234" s="302">
        <f t="shared" si="75"/>
        <v>0.88060315636654052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0.21324097926196067</v>
      </c>
      <c r="C235" s="302">
        <v>0.24947757146454227</v>
      </c>
      <c r="D235" s="302">
        <f t="shared" si="73"/>
        <v>0.46271855072650292</v>
      </c>
      <c r="E235" s="303"/>
      <c r="F235" s="302">
        <v>0.14866897891133365</v>
      </c>
      <c r="G235" s="302">
        <v>0.16109682917310444</v>
      </c>
      <c r="H235" s="302">
        <f t="shared" si="74"/>
        <v>0.3097658080844381</v>
      </c>
      <c r="I235" s="303"/>
      <c r="J235" s="302">
        <v>0.17979858549681943</v>
      </c>
      <c r="K235" s="302">
        <v>0.22495416818228128</v>
      </c>
      <c r="L235" s="302">
        <f t="shared" si="75"/>
        <v>0.40475275367910069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0.49329268708214158</v>
      </c>
      <c r="C236" s="302">
        <v>0.44549082397076883</v>
      </c>
      <c r="D236" s="302">
        <f t="shared" si="73"/>
        <v>0.93878351105291036</v>
      </c>
      <c r="E236" s="303"/>
      <c r="F236" s="302">
        <v>0.29067550553397165</v>
      </c>
      <c r="G236" s="302">
        <v>0.24934734106081857</v>
      </c>
      <c r="H236" s="302">
        <f t="shared" si="74"/>
        <v>0.54002284659479027</v>
      </c>
      <c r="I236" s="303"/>
      <c r="J236" s="302">
        <v>0.3297196781582204</v>
      </c>
      <c r="K236" s="302">
        <v>0.32214075903623168</v>
      </c>
      <c r="L236" s="302">
        <f t="shared" si="75"/>
        <v>0.65186043719445208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5.2443041334304226E-2</v>
      </c>
      <c r="C237" s="302">
        <v>0.18011233633465457</v>
      </c>
      <c r="D237" s="302">
        <f t="shared" si="73"/>
        <v>0.23255537766895878</v>
      </c>
      <c r="E237" s="303"/>
      <c r="F237" s="302">
        <v>3.1241267095367165E-2</v>
      </c>
      <c r="G237" s="302">
        <v>0.12125327664591672</v>
      </c>
      <c r="H237" s="302">
        <f t="shared" si="74"/>
        <v>0.15249454374128388</v>
      </c>
      <c r="I237" s="303"/>
      <c r="J237" s="302">
        <v>4.0542407473605178E-2</v>
      </c>
      <c r="K237" s="302">
        <v>0.15142997183629661</v>
      </c>
      <c r="L237" s="302">
        <f t="shared" si="75"/>
        <v>0.1919723793099018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0.11167547213168996</v>
      </c>
      <c r="C238" s="302">
        <v>0.21258605942461992</v>
      </c>
      <c r="D238" s="302">
        <f t="shared" si="73"/>
        <v>0.32426153155630988</v>
      </c>
      <c r="E238" s="303"/>
      <c r="F238" s="302">
        <v>5.9694306820629456E-2</v>
      </c>
      <c r="G238" s="302">
        <v>9.8962523671060135E-2</v>
      </c>
      <c r="H238" s="302">
        <f t="shared" si="74"/>
        <v>0.1586568304916896</v>
      </c>
      <c r="I238" s="303"/>
      <c r="J238" s="302">
        <v>8.7994574742506021E-2</v>
      </c>
      <c r="K238" s="302">
        <v>0.100342416916295</v>
      </c>
      <c r="L238" s="302">
        <f t="shared" si="75"/>
        <v>0.18833699165880102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5.8714570155026564</v>
      </c>
      <c r="C240" s="311">
        <f t="shared" ref="C240:D240" si="76">SUM(C230:C238)</f>
        <v>16.871542984497339</v>
      </c>
      <c r="D240" s="311">
        <f t="shared" si="76"/>
        <v>22.742999999999999</v>
      </c>
      <c r="E240" s="311"/>
      <c r="F240" s="311">
        <f t="shared" ref="F240:H240" si="77">SUM(F230:F238)</f>
        <v>4.9862383695874835</v>
      </c>
      <c r="G240" s="311">
        <f t="shared" si="77"/>
        <v>12.302761630412537</v>
      </c>
      <c r="H240" s="311">
        <f t="shared" si="77"/>
        <v>17.289000000000026</v>
      </c>
      <c r="I240" s="311"/>
      <c r="J240" s="311">
        <f t="shared" ref="J240:L240" si="78">SUM(J230:J238)</f>
        <v>6.2101343558357165</v>
      </c>
      <c r="K240" s="311">
        <f t="shared" si="78"/>
        <v>14.589865644164275</v>
      </c>
      <c r="L240" s="311">
        <f t="shared" si="78"/>
        <v>20.79999999999999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0.79763384946101568</v>
      </c>
      <c r="C247" s="302">
        <v>1.7948285619136377</v>
      </c>
      <c r="D247" s="302">
        <f>SUM(B247:C247)</f>
        <v>2.5924624113746533</v>
      </c>
      <c r="E247" s="303"/>
      <c r="F247" s="302">
        <v>0.82623446918313026</v>
      </c>
      <c r="G247" s="302">
        <v>1.7197865075718759</v>
      </c>
      <c r="H247" s="302">
        <f>SUM(F247:G247)</f>
        <v>2.5460209767550062</v>
      </c>
      <c r="I247" s="303"/>
      <c r="J247" s="302">
        <v>0.76120753646585648</v>
      </c>
      <c r="K247" s="302">
        <v>1.3765988082508007</v>
      </c>
      <c r="L247" s="302">
        <f>SUM(J247:K247)</f>
        <v>2.1378063447166573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1.0684388522703154</v>
      </c>
      <c r="C248" s="302">
        <v>1.9313519898365221</v>
      </c>
      <c r="D248" s="302">
        <f t="shared" ref="D248:D255" si="79">SUM(B248:C248)</f>
        <v>2.9997908421068376</v>
      </c>
      <c r="E248" s="303"/>
      <c r="F248" s="302">
        <v>1.229529903032857</v>
      </c>
      <c r="G248" s="302">
        <v>2.0127196155694782</v>
      </c>
      <c r="H248" s="302">
        <f t="shared" ref="H248:H255" si="80">SUM(F248:G248)</f>
        <v>3.2422495186023355</v>
      </c>
      <c r="I248" s="303"/>
      <c r="J248" s="302">
        <v>1.3372283382166434</v>
      </c>
      <c r="K248" s="302">
        <v>2.1617960355616614</v>
      </c>
      <c r="L248" s="302">
        <f t="shared" ref="L248:L255" si="81">SUM(J248:K248)</f>
        <v>3.4990243737783047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1.4747489143539869</v>
      </c>
      <c r="C249" s="302">
        <v>2.0427095783645193</v>
      </c>
      <c r="D249" s="302">
        <f t="shared" si="79"/>
        <v>3.5174584927185064</v>
      </c>
      <c r="E249" s="303"/>
      <c r="F249" s="302">
        <v>1.3802904108498373</v>
      </c>
      <c r="G249" s="302">
        <v>1.9430885622653491</v>
      </c>
      <c r="H249" s="302">
        <f t="shared" si="80"/>
        <v>3.3233789731151866</v>
      </c>
      <c r="I249" s="303"/>
      <c r="J249" s="302">
        <v>1.3209703944432565</v>
      </c>
      <c r="K249" s="302">
        <v>1.6552915411947253</v>
      </c>
      <c r="L249" s="302">
        <f t="shared" si="81"/>
        <v>2.9762619356379818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2.7956535487938976</v>
      </c>
      <c r="C250" s="302">
        <v>1.0289956786906425</v>
      </c>
      <c r="D250" s="302">
        <f t="shared" si="79"/>
        <v>3.8246492274845401</v>
      </c>
      <c r="E250" s="303"/>
      <c r="F250" s="302">
        <v>2.0923385430157073</v>
      </c>
      <c r="G250" s="302">
        <v>0.85782031932059066</v>
      </c>
      <c r="H250" s="302">
        <f t="shared" si="80"/>
        <v>2.950158862336298</v>
      </c>
      <c r="I250" s="303"/>
      <c r="J250" s="302">
        <v>1.4888334925886908</v>
      </c>
      <c r="K250" s="302">
        <v>0.74891200530392765</v>
      </c>
      <c r="L250" s="302">
        <f t="shared" si="81"/>
        <v>2.2377454978926186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4.6647355339492734E-2</v>
      </c>
      <c r="C251" s="302">
        <v>0.25769592702645971</v>
      </c>
      <c r="D251" s="302">
        <f t="shared" si="79"/>
        <v>0.30434328236595243</v>
      </c>
      <c r="E251" s="303"/>
      <c r="F251" s="302">
        <v>3.506366155576128E-2</v>
      </c>
      <c r="G251" s="302">
        <v>0.17295232097240823</v>
      </c>
      <c r="H251" s="302">
        <f t="shared" si="80"/>
        <v>0.2080159825281695</v>
      </c>
      <c r="I251" s="303"/>
      <c r="J251" s="302">
        <v>4.188954518825827E-2</v>
      </c>
      <c r="K251" s="302">
        <v>0.14292772331869638</v>
      </c>
      <c r="L251" s="302">
        <f t="shared" si="81"/>
        <v>0.18481726850695465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0.11037488136072701</v>
      </c>
      <c r="C252" s="302">
        <v>6.9897001846272983E-2</v>
      </c>
      <c r="D252" s="302">
        <f t="shared" si="79"/>
        <v>0.18027188320699999</v>
      </c>
      <c r="E252" s="303"/>
      <c r="F252" s="302">
        <v>7.3246292942685795E-2</v>
      </c>
      <c r="G252" s="302">
        <v>5.3024297283368237E-2</v>
      </c>
      <c r="H252" s="302">
        <f t="shared" si="80"/>
        <v>0.12627059022605402</v>
      </c>
      <c r="I252" s="303"/>
      <c r="J252" s="302">
        <v>7.2121754205624833E-2</v>
      </c>
      <c r="K252" s="302">
        <v>5.6988710764801283E-2</v>
      </c>
      <c r="L252" s="302">
        <f t="shared" si="81"/>
        <v>0.12911046497042611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0.80283911557091281</v>
      </c>
      <c r="C253" s="302">
        <v>0.35988575080663077</v>
      </c>
      <c r="D253" s="302">
        <f t="shared" si="79"/>
        <v>1.1627248663775436</v>
      </c>
      <c r="E253" s="303"/>
      <c r="F253" s="302">
        <v>0.5536705334968266</v>
      </c>
      <c r="G253" s="302">
        <v>0.26724044166183308</v>
      </c>
      <c r="H253" s="302">
        <f t="shared" si="80"/>
        <v>0.82091097515865963</v>
      </c>
      <c r="I253" s="303"/>
      <c r="J253" s="302">
        <v>0.44762554375289043</v>
      </c>
      <c r="K253" s="302">
        <v>0.25514230074553634</v>
      </c>
      <c r="L253" s="302">
        <f t="shared" si="81"/>
        <v>0.70276784449842677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3.1864386156957088E-2</v>
      </c>
      <c r="C254" s="302">
        <v>7.1239748287070331E-2</v>
      </c>
      <c r="D254" s="302">
        <f t="shared" si="79"/>
        <v>0.10310413444402741</v>
      </c>
      <c r="E254" s="303"/>
      <c r="F254" s="302">
        <v>1.980541857766482E-2</v>
      </c>
      <c r="G254" s="302">
        <v>8.0010638907048653E-2</v>
      </c>
      <c r="H254" s="302">
        <f t="shared" si="80"/>
        <v>9.9816057484713477E-2</v>
      </c>
      <c r="I254" s="303"/>
      <c r="J254" s="302">
        <v>2.4475416621887867E-2</v>
      </c>
      <c r="K254" s="302">
        <v>8.3618913353688568E-2</v>
      </c>
      <c r="L254" s="302">
        <f t="shared" si="81"/>
        <v>0.10809432997557644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0.10584818793051626</v>
      </c>
      <c r="C255" s="302">
        <v>0.1093466719904342</v>
      </c>
      <c r="D255" s="302">
        <f t="shared" si="79"/>
        <v>0.21519485992095044</v>
      </c>
      <c r="E255" s="303"/>
      <c r="F255" s="302">
        <v>6.0497604433307976E-2</v>
      </c>
      <c r="G255" s="302">
        <v>7.8680459360256749E-2</v>
      </c>
      <c r="H255" s="302">
        <f t="shared" si="80"/>
        <v>0.13917806379356473</v>
      </c>
      <c r="I255" s="303"/>
      <c r="J255" s="302">
        <v>6.0730135559575196E-2</v>
      </c>
      <c r="K255" s="302">
        <v>6.9641804463473428E-2</v>
      </c>
      <c r="L255" s="302">
        <f t="shared" si="81"/>
        <v>0.13037194002304864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7.2340490912378206</v>
      </c>
      <c r="C257" s="311">
        <f t="shared" ref="C257:D257" si="82">SUM(C247:C255)</f>
        <v>7.6659509087621887</v>
      </c>
      <c r="D257" s="311">
        <f t="shared" si="82"/>
        <v>14.900000000000013</v>
      </c>
      <c r="E257" s="311"/>
      <c r="F257" s="311">
        <f t="shared" ref="F257:H257" si="83">SUM(F247:F255)</f>
        <v>6.2706768370877777</v>
      </c>
      <c r="G257" s="311">
        <f t="shared" si="83"/>
        <v>7.1853231629122094</v>
      </c>
      <c r="H257" s="311">
        <f t="shared" si="83"/>
        <v>13.455999999999987</v>
      </c>
      <c r="I257" s="311"/>
      <c r="J257" s="311">
        <f t="shared" ref="J257:L257" si="84">SUM(J247:J255)</f>
        <v>5.5550821570426852</v>
      </c>
      <c r="K257" s="311">
        <f t="shared" si="84"/>
        <v>6.5509178429573112</v>
      </c>
      <c r="L257" s="311">
        <f t="shared" si="84"/>
        <v>12.105999999999993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0.75271920308629048</v>
      </c>
      <c r="C264" s="302">
        <v>1.4014652893065089</v>
      </c>
      <c r="D264" s="302">
        <f>SUM(B264:C264)</f>
        <v>2.1541844923927993</v>
      </c>
      <c r="E264" s="303"/>
      <c r="F264" s="302">
        <v>0.9757774338398536</v>
      </c>
      <c r="G264" s="302">
        <v>1.3250453696328122</v>
      </c>
      <c r="H264" s="302">
        <f>SUM(F264:G264)</f>
        <v>2.3008228034726659</v>
      </c>
      <c r="I264" s="303"/>
      <c r="J264" s="302">
        <v>1.033672211319774</v>
      </c>
      <c r="K264" s="302">
        <v>1.4076791411740517</v>
      </c>
      <c r="L264" s="302">
        <f>SUM(J264:K264)</f>
        <v>2.4413513524938257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0.64972474193750129</v>
      </c>
      <c r="C265" s="302">
        <v>0.90954680254899745</v>
      </c>
      <c r="D265" s="302">
        <f t="shared" ref="D265:D272" si="85">SUM(B265:C265)</f>
        <v>1.5592715444864989</v>
      </c>
      <c r="E265" s="303"/>
      <c r="F265" s="302">
        <v>0.86597049602596377</v>
      </c>
      <c r="G265" s="302">
        <v>1.0089592950455442</v>
      </c>
      <c r="H265" s="302">
        <f t="shared" ref="H265:H272" si="86">SUM(F265:G265)</f>
        <v>1.8749297910715079</v>
      </c>
      <c r="I265" s="303"/>
      <c r="J265" s="302">
        <v>1.0168263177787829</v>
      </c>
      <c r="K265" s="302">
        <v>1.2245290981926837</v>
      </c>
      <c r="L265" s="302">
        <f t="shared" ref="L265:L272" si="87">SUM(J265:K265)</f>
        <v>2.2413554159714666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0.72715470621884881</v>
      </c>
      <c r="C266" s="302">
        <v>0.7979654518007121</v>
      </c>
      <c r="D266" s="302">
        <f t="shared" si="85"/>
        <v>1.5251201580195608</v>
      </c>
      <c r="E266" s="303"/>
      <c r="F266" s="302">
        <v>0.88981975960671456</v>
      </c>
      <c r="G266" s="302">
        <v>0.78989565993565891</v>
      </c>
      <c r="H266" s="302">
        <f t="shared" si="86"/>
        <v>1.6797154195423736</v>
      </c>
      <c r="I266" s="303"/>
      <c r="J266" s="302">
        <v>1.22229782870795</v>
      </c>
      <c r="K266" s="302">
        <v>0.82841607708844167</v>
      </c>
      <c r="L266" s="302">
        <f t="shared" si="87"/>
        <v>2.0507139057963917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1.5535030555069669</v>
      </c>
      <c r="C267" s="302">
        <v>0.24165341873023799</v>
      </c>
      <c r="D267" s="302">
        <f t="shared" si="85"/>
        <v>1.7951564742372048</v>
      </c>
      <c r="E267" s="303"/>
      <c r="F267" s="302">
        <v>1.7222758452527451</v>
      </c>
      <c r="G267" s="302">
        <v>0.2220394806623715</v>
      </c>
      <c r="H267" s="302">
        <f t="shared" si="86"/>
        <v>1.9443153259151167</v>
      </c>
      <c r="I267" s="303"/>
      <c r="J267" s="302">
        <v>1.5672752193629151</v>
      </c>
      <c r="K267" s="302">
        <v>0.28563956519661982</v>
      </c>
      <c r="L267" s="302">
        <f t="shared" si="87"/>
        <v>1.8529147845595348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0.11954577165316836</v>
      </c>
      <c r="C268" s="302">
        <v>0.6076590280306372</v>
      </c>
      <c r="D268" s="302">
        <f t="shared" si="85"/>
        <v>0.72720479968380558</v>
      </c>
      <c r="E268" s="303"/>
      <c r="F268" s="302">
        <v>0.16233170297819488</v>
      </c>
      <c r="G268" s="302">
        <v>0.35732660472277922</v>
      </c>
      <c r="H268" s="302">
        <f t="shared" si="86"/>
        <v>0.5196583077009741</v>
      </c>
      <c r="I268" s="303"/>
      <c r="J268" s="302">
        <v>0.28566361627154363</v>
      </c>
      <c r="K268" s="302">
        <v>0.38227289860526598</v>
      </c>
      <c r="L268" s="302">
        <f t="shared" si="87"/>
        <v>0.66793651487680961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0.19685070898744209</v>
      </c>
      <c r="C269" s="302">
        <v>0.12145033814867037</v>
      </c>
      <c r="D269" s="302">
        <f t="shared" si="85"/>
        <v>0.31830104713611246</v>
      </c>
      <c r="E269" s="303"/>
      <c r="F269" s="302">
        <v>0.2022125743944975</v>
      </c>
      <c r="G269" s="302">
        <v>9.8285447477397411E-2</v>
      </c>
      <c r="H269" s="302">
        <f t="shared" si="86"/>
        <v>0.30049802187189489</v>
      </c>
      <c r="I269" s="303"/>
      <c r="J269" s="302">
        <v>0.2508689166648515</v>
      </c>
      <c r="K269" s="302">
        <v>0.10589967989101437</v>
      </c>
      <c r="L269" s="302">
        <f t="shared" si="87"/>
        <v>0.3567685965558659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0.70798771239466618</v>
      </c>
      <c r="C270" s="302">
        <v>0.32977992255617877</v>
      </c>
      <c r="D270" s="302">
        <f t="shared" si="85"/>
        <v>1.0377676349508449</v>
      </c>
      <c r="E270" s="303"/>
      <c r="F270" s="302">
        <v>0.68486928031075645</v>
      </c>
      <c r="G270" s="302">
        <v>0.25036818105654773</v>
      </c>
      <c r="H270" s="302">
        <f t="shared" si="86"/>
        <v>0.93523746136730423</v>
      </c>
      <c r="I270" s="303"/>
      <c r="J270" s="302">
        <v>0.74933637769930339</v>
      </c>
      <c r="K270" s="302">
        <v>0.28715880236993174</v>
      </c>
      <c r="L270" s="302">
        <f t="shared" si="87"/>
        <v>1.036495180069235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2.6514631467823679E-2</v>
      </c>
      <c r="C271" s="302">
        <v>8.5483472993009013E-2</v>
      </c>
      <c r="D271" s="302">
        <f t="shared" si="85"/>
        <v>0.11199810446083269</v>
      </c>
      <c r="E271" s="303"/>
      <c r="F271" s="302">
        <v>2.2775275704507492E-2</v>
      </c>
      <c r="G271" s="302">
        <v>6.2875888057343149E-2</v>
      </c>
      <c r="H271" s="302">
        <f t="shared" si="86"/>
        <v>8.5651163761850641E-2</v>
      </c>
      <c r="I271" s="303"/>
      <c r="J271" s="302">
        <v>4.2723747514145281E-2</v>
      </c>
      <c r="K271" s="302">
        <v>4.7494770192046391E-2</v>
      </c>
      <c r="L271" s="302">
        <f t="shared" si="87"/>
        <v>9.0218517706191673E-2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0.25175305056685038</v>
      </c>
      <c r="C272" s="302">
        <v>0.15224269406549651</v>
      </c>
      <c r="D272" s="302">
        <f t="shared" si="85"/>
        <v>0.40399574463234689</v>
      </c>
      <c r="E272" s="303"/>
      <c r="F272" s="302">
        <v>0.25126094732383891</v>
      </c>
      <c r="G272" s="302">
        <v>9.6910757972445083E-2</v>
      </c>
      <c r="H272" s="302">
        <f t="shared" si="86"/>
        <v>0.348171705296284</v>
      </c>
      <c r="I272" s="303"/>
      <c r="J272" s="302">
        <v>0.18046835870135738</v>
      </c>
      <c r="K272" s="302">
        <v>0.10177737326930969</v>
      </c>
      <c r="L272" s="302">
        <f t="shared" si="87"/>
        <v>0.28224573197066705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4.9857535818195586</v>
      </c>
      <c r="C274" s="311">
        <f t="shared" ref="C274:D274" si="88">SUM(C264:C272)</f>
        <v>4.6472464181804485</v>
      </c>
      <c r="D274" s="311">
        <f t="shared" si="88"/>
        <v>9.6330000000000062</v>
      </c>
      <c r="E274" s="311"/>
      <c r="F274" s="311">
        <f t="shared" ref="F274:H274" si="89">SUM(F264:F272)</f>
        <v>5.7772933154370731</v>
      </c>
      <c r="G274" s="311">
        <f t="shared" si="89"/>
        <v>4.2117066845628992</v>
      </c>
      <c r="H274" s="311">
        <f t="shared" si="89"/>
        <v>9.9889999999999723</v>
      </c>
      <c r="I274" s="311"/>
      <c r="J274" s="311">
        <f t="shared" ref="J274:L274" si="90">SUM(J264:J272)</f>
        <v>6.3491325940206238</v>
      </c>
      <c r="K274" s="311">
        <f t="shared" si="90"/>
        <v>4.670867405979366</v>
      </c>
      <c r="L274" s="311">
        <f t="shared" si="90"/>
        <v>11.019999999999987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2.1243332664306429</v>
      </c>
      <c r="C281" s="302">
        <v>3.6779092183764268</v>
      </c>
      <c r="D281" s="302">
        <f>SUM(B281:C281)</f>
        <v>5.8022424848070697</v>
      </c>
      <c r="E281" s="303"/>
      <c r="F281" s="302">
        <v>2.3408746196079027</v>
      </c>
      <c r="G281" s="302">
        <v>3.8862183111411364</v>
      </c>
      <c r="H281" s="302">
        <f>SUM(F281:G281)</f>
        <v>6.2270929307490395</v>
      </c>
      <c r="I281" s="303"/>
      <c r="J281" s="302">
        <v>2.7028054025197128</v>
      </c>
      <c r="K281" s="302">
        <v>3.7814633226886425</v>
      </c>
      <c r="L281" s="302">
        <f>SUM(J281:K281)</f>
        <v>6.4842687252083557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4.9596265890038636</v>
      </c>
      <c r="C282" s="302">
        <v>10.009485144728758</v>
      </c>
      <c r="D282" s="302">
        <f t="shared" ref="D282:D289" si="91">SUM(B282:C282)</f>
        <v>14.969111733732621</v>
      </c>
      <c r="E282" s="303"/>
      <c r="F282" s="302">
        <v>6.1003812608207308</v>
      </c>
      <c r="G282" s="302">
        <v>11.026493730765578</v>
      </c>
      <c r="H282" s="302">
        <f t="shared" ref="H282:H289" si="92">SUM(F282:G282)</f>
        <v>17.126874991586309</v>
      </c>
      <c r="I282" s="303"/>
      <c r="J282" s="302">
        <v>8.0597380348604748</v>
      </c>
      <c r="K282" s="302">
        <v>13.01961582377036</v>
      </c>
      <c r="L282" s="302">
        <f t="shared" ref="L282:L289" si="93">SUM(J282:K282)</f>
        <v>21.079353858630835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3.451362186160297</v>
      </c>
      <c r="C283" s="302">
        <v>3.8597679266660472</v>
      </c>
      <c r="D283" s="302">
        <f t="shared" si="91"/>
        <v>7.3111301128263442</v>
      </c>
      <c r="E283" s="303"/>
      <c r="F283" s="302">
        <v>3.5129469633007524</v>
      </c>
      <c r="G283" s="302">
        <v>4.1952728485686865</v>
      </c>
      <c r="H283" s="302">
        <f t="shared" si="92"/>
        <v>7.7082198118694389</v>
      </c>
      <c r="I283" s="303"/>
      <c r="J283" s="302">
        <v>4.4864961988494887</v>
      </c>
      <c r="K283" s="302">
        <v>4.1408277570603582</v>
      </c>
      <c r="L283" s="302">
        <f t="shared" si="93"/>
        <v>8.6273239559098478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5.5156080342638383</v>
      </c>
      <c r="C284" s="302">
        <v>1.1126831308385177</v>
      </c>
      <c r="D284" s="302">
        <f t="shared" si="91"/>
        <v>6.6282911651023557</v>
      </c>
      <c r="E284" s="303"/>
      <c r="F284" s="302">
        <v>4.2496606125002332</v>
      </c>
      <c r="G284" s="302">
        <v>1.1685137707665563</v>
      </c>
      <c r="H284" s="302">
        <f t="shared" si="92"/>
        <v>5.4181743832667895</v>
      </c>
      <c r="I284" s="303"/>
      <c r="J284" s="302">
        <v>3.4679604432878803</v>
      </c>
      <c r="K284" s="302">
        <v>1.0994547714128078</v>
      </c>
      <c r="L284" s="302">
        <f t="shared" si="93"/>
        <v>4.5674152147006879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0.15822593977881169</v>
      </c>
      <c r="C285" s="302">
        <v>1.0026878290712042</v>
      </c>
      <c r="D285" s="302">
        <f t="shared" si="91"/>
        <v>1.160913768850016</v>
      </c>
      <c r="E285" s="303"/>
      <c r="F285" s="302">
        <v>0.15022370973851765</v>
      </c>
      <c r="G285" s="302">
        <v>0.70670925660738448</v>
      </c>
      <c r="H285" s="302">
        <f t="shared" si="92"/>
        <v>0.8569329663459021</v>
      </c>
      <c r="I285" s="303"/>
      <c r="J285" s="302">
        <v>0.29066212443669853</v>
      </c>
      <c r="K285" s="302">
        <v>0.64325783178871154</v>
      </c>
      <c r="L285" s="302">
        <f t="shared" si="93"/>
        <v>0.93391995622541013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0.50624922222329427</v>
      </c>
      <c r="C286" s="302">
        <v>0.24061835147154656</v>
      </c>
      <c r="D286" s="302">
        <f t="shared" si="91"/>
        <v>0.7468675736948408</v>
      </c>
      <c r="E286" s="303"/>
      <c r="F286" s="302">
        <v>0.86993907264483605</v>
      </c>
      <c r="G286" s="302">
        <v>0.40066927460878116</v>
      </c>
      <c r="H286" s="302">
        <f t="shared" si="92"/>
        <v>1.2706083472536172</v>
      </c>
      <c r="I286" s="303"/>
      <c r="J286" s="302">
        <v>1.0918974651822064</v>
      </c>
      <c r="K286" s="302">
        <v>0.63261154579055134</v>
      </c>
      <c r="L286" s="302">
        <f t="shared" si="93"/>
        <v>1.7245090109727577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0.93095190330029454</v>
      </c>
      <c r="C287" s="302">
        <v>0.41401051761182361</v>
      </c>
      <c r="D287" s="302">
        <f t="shared" si="91"/>
        <v>1.3449624209121183</v>
      </c>
      <c r="E287" s="303"/>
      <c r="F287" s="302">
        <v>0.71011840706307094</v>
      </c>
      <c r="G287" s="302">
        <v>0.37902522942636563</v>
      </c>
      <c r="H287" s="302">
        <f t="shared" si="92"/>
        <v>1.0891436364894367</v>
      </c>
      <c r="I287" s="303"/>
      <c r="J287" s="302">
        <v>0.67637784931785161</v>
      </c>
      <c r="K287" s="302">
        <v>0.44946811148209076</v>
      </c>
      <c r="L287" s="302">
        <f t="shared" si="93"/>
        <v>1.1258459607999423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0.1245436780549859</v>
      </c>
      <c r="C288" s="302">
        <v>0.303948444803469</v>
      </c>
      <c r="D288" s="302">
        <f t="shared" si="91"/>
        <v>0.42849212285845489</v>
      </c>
      <c r="E288" s="303"/>
      <c r="F288" s="302">
        <v>7.9161705285826403E-2</v>
      </c>
      <c r="G288" s="302">
        <v>0.2540516933531104</v>
      </c>
      <c r="H288" s="302">
        <f t="shared" si="92"/>
        <v>0.33321339863893679</v>
      </c>
      <c r="I288" s="303"/>
      <c r="J288" s="302">
        <v>0.11582057326103265</v>
      </c>
      <c r="K288" s="302">
        <v>0.25172202053874276</v>
      </c>
      <c r="L288" s="302">
        <f t="shared" si="93"/>
        <v>0.36754259379977539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0.53237459901749917</v>
      </c>
      <c r="C289" s="302">
        <v>0.44361401819869095</v>
      </c>
      <c r="D289" s="302">
        <f t="shared" si="91"/>
        <v>0.97598861721619012</v>
      </c>
      <c r="E289" s="303"/>
      <c r="F289" s="302">
        <v>0.38648454601515131</v>
      </c>
      <c r="G289" s="302">
        <v>0.37825498778537392</v>
      </c>
      <c r="H289" s="302">
        <f t="shared" si="92"/>
        <v>0.76473953380052517</v>
      </c>
      <c r="I289" s="303"/>
      <c r="J289" s="302">
        <v>0.4107645801579568</v>
      </c>
      <c r="K289" s="302">
        <v>0.37005614359438688</v>
      </c>
      <c r="L289" s="302">
        <f t="shared" si="93"/>
        <v>0.78082072375234368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18.303275418233525</v>
      </c>
      <c r="C291" s="311">
        <f t="shared" ref="C291:D291" si="94">SUM(C281:C289)</f>
        <v>21.064724581766487</v>
      </c>
      <c r="D291" s="311">
        <f t="shared" si="94"/>
        <v>39.368000000000016</v>
      </c>
      <c r="E291" s="311"/>
      <c r="F291" s="311">
        <f t="shared" ref="F291:H291" si="95">SUM(F281:F289)</f>
        <v>18.399790896977024</v>
      </c>
      <c r="G291" s="311">
        <f t="shared" si="95"/>
        <v>22.395209103022971</v>
      </c>
      <c r="H291" s="311">
        <f t="shared" si="95"/>
        <v>40.794999999999995</v>
      </c>
      <c r="I291" s="311"/>
      <c r="J291" s="311">
        <f t="shared" ref="J291:L291" si="96">SUM(J281:J289)</f>
        <v>21.302522671873305</v>
      </c>
      <c r="K291" s="311">
        <f t="shared" si="96"/>
        <v>24.388477328126655</v>
      </c>
      <c r="L291" s="311">
        <f t="shared" si="96"/>
        <v>45.690999999999953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1.7297851022599828</v>
      </c>
      <c r="C298" s="302">
        <v>3.7358340194052904</v>
      </c>
      <c r="D298" s="302">
        <f>SUM(B298:C298)</f>
        <v>5.4656191216652736</v>
      </c>
      <c r="E298" s="303"/>
      <c r="F298" s="302">
        <v>1.9686873620967176</v>
      </c>
      <c r="G298" s="302">
        <v>3.8185448111233526</v>
      </c>
      <c r="H298" s="302">
        <f>SUM(F298:G298)</f>
        <v>5.7872321732200707</v>
      </c>
      <c r="I298" s="303"/>
      <c r="J298" s="302">
        <v>2.150697566854415</v>
      </c>
      <c r="K298" s="302">
        <v>4.0782534902836129</v>
      </c>
      <c r="L298" s="302">
        <f>SUM(J298:K298)</f>
        <v>6.228951057138028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1.8901114628673708</v>
      </c>
      <c r="C299" s="302">
        <v>3.2752077011177296</v>
      </c>
      <c r="D299" s="302">
        <f t="shared" ref="D299:D306" si="97">SUM(B299:C299)</f>
        <v>5.1653191639851004</v>
      </c>
      <c r="E299" s="303"/>
      <c r="F299" s="302">
        <v>2.215277246035571</v>
      </c>
      <c r="G299" s="302">
        <v>3.6923065461757014</v>
      </c>
      <c r="H299" s="302">
        <f t="shared" ref="H299:H306" si="98">SUM(F299:G299)</f>
        <v>5.9075837922112724</v>
      </c>
      <c r="I299" s="303"/>
      <c r="J299" s="302">
        <v>2.7356220004343239</v>
      </c>
      <c r="K299" s="302">
        <v>5.0796271370722668</v>
      </c>
      <c r="L299" s="302">
        <f t="shared" ref="L299:L306" si="99">SUM(J299:K299)</f>
        <v>7.8152491375065907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2.9087907867369056</v>
      </c>
      <c r="C300" s="302">
        <v>4.4817729330865461</v>
      </c>
      <c r="D300" s="302">
        <f t="shared" si="97"/>
        <v>7.3905637198234517</v>
      </c>
      <c r="E300" s="303"/>
      <c r="F300" s="302">
        <v>3.1266754999664337</v>
      </c>
      <c r="G300" s="302">
        <v>4.4881590343805096</v>
      </c>
      <c r="H300" s="302">
        <f t="shared" si="98"/>
        <v>7.6148345343469437</v>
      </c>
      <c r="I300" s="303"/>
      <c r="J300" s="302">
        <v>3.6949124791945041</v>
      </c>
      <c r="K300" s="302">
        <v>4.5962343429321457</v>
      </c>
      <c r="L300" s="302">
        <f t="shared" si="99"/>
        <v>8.2911468221266489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3.6309406048847457</v>
      </c>
      <c r="C301" s="302">
        <v>1.5486099150533186</v>
      </c>
      <c r="D301" s="302">
        <f t="shared" si="97"/>
        <v>5.179550519938064</v>
      </c>
      <c r="E301" s="303"/>
      <c r="F301" s="302">
        <v>3.3454389865872476</v>
      </c>
      <c r="G301" s="302">
        <v>1.5590442359935728</v>
      </c>
      <c r="H301" s="302">
        <f t="shared" si="98"/>
        <v>4.9044832225808204</v>
      </c>
      <c r="I301" s="303"/>
      <c r="J301" s="302">
        <v>3.4417716062726251</v>
      </c>
      <c r="K301" s="302">
        <v>2.2251614705919054</v>
      </c>
      <c r="L301" s="302">
        <f t="shared" si="99"/>
        <v>5.666933076864531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0.31013058100391344</v>
      </c>
      <c r="C302" s="302">
        <v>1.7281630921159368</v>
      </c>
      <c r="D302" s="302">
        <f t="shared" si="97"/>
        <v>2.03829367311985</v>
      </c>
      <c r="E302" s="303"/>
      <c r="F302" s="302">
        <v>0.35055421930785002</v>
      </c>
      <c r="G302" s="302">
        <v>1.1728327419319171</v>
      </c>
      <c r="H302" s="302">
        <f t="shared" si="98"/>
        <v>1.5233869612397672</v>
      </c>
      <c r="I302" s="303"/>
      <c r="J302" s="302">
        <v>0.64438303075819103</v>
      </c>
      <c r="K302" s="302">
        <v>1.1266033875077519</v>
      </c>
      <c r="L302" s="302">
        <f t="shared" si="99"/>
        <v>1.7709864182659429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2.4959055648905921</v>
      </c>
      <c r="C303" s="302">
        <v>0.92791507861233014</v>
      </c>
      <c r="D303" s="302">
        <f t="shared" si="97"/>
        <v>3.4238206435029221</v>
      </c>
      <c r="E303" s="303"/>
      <c r="F303" s="302">
        <v>2.5381835572304983</v>
      </c>
      <c r="G303" s="302">
        <v>1.0541961819815779</v>
      </c>
      <c r="H303" s="302">
        <f t="shared" si="98"/>
        <v>3.5923797392120762</v>
      </c>
      <c r="I303" s="303"/>
      <c r="J303" s="302">
        <v>2.8202773150769085</v>
      </c>
      <c r="K303" s="302">
        <v>1.4109710498313881</v>
      </c>
      <c r="L303" s="302">
        <f t="shared" si="99"/>
        <v>4.2312483649082964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1.3451167850067653</v>
      </c>
      <c r="C304" s="302">
        <v>1.4314216964399966</v>
      </c>
      <c r="D304" s="302">
        <f t="shared" si="97"/>
        <v>2.776538481446762</v>
      </c>
      <c r="E304" s="303"/>
      <c r="F304" s="302">
        <v>1.2712174738758519</v>
      </c>
      <c r="G304" s="302">
        <v>1.2909297085045941</v>
      </c>
      <c r="H304" s="302">
        <f t="shared" si="98"/>
        <v>2.5621471823804463</v>
      </c>
      <c r="I304" s="303"/>
      <c r="J304" s="302">
        <v>1.6013424006702213</v>
      </c>
      <c r="K304" s="302">
        <v>1.6350287807055479</v>
      </c>
      <c r="L304" s="302">
        <f t="shared" si="99"/>
        <v>3.2363711813757692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0.30761479552512183</v>
      </c>
      <c r="C305" s="302">
        <v>1.5856258521805764</v>
      </c>
      <c r="D305" s="302">
        <f t="shared" si="97"/>
        <v>1.8932406477056982</v>
      </c>
      <c r="E305" s="303"/>
      <c r="F305" s="302">
        <v>0.23359865473899755</v>
      </c>
      <c r="G305" s="302">
        <v>1.5892642515951916</v>
      </c>
      <c r="H305" s="302">
        <f t="shared" si="98"/>
        <v>1.8228629063341892</v>
      </c>
      <c r="I305" s="303"/>
      <c r="J305" s="302">
        <v>0.38787850525192807</v>
      </c>
      <c r="K305" s="302">
        <v>1.529120855467702</v>
      </c>
      <c r="L305" s="302">
        <f t="shared" si="99"/>
        <v>1.9169993607196301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6.1030212436379312</v>
      </c>
      <c r="C306" s="302">
        <v>8.0850327851748851</v>
      </c>
      <c r="D306" s="302">
        <f t="shared" si="97"/>
        <v>14.188054028812816</v>
      </c>
      <c r="E306" s="303"/>
      <c r="F306" s="302">
        <v>5.2212305088644406</v>
      </c>
      <c r="G306" s="302">
        <v>6.8538589796099778</v>
      </c>
      <c r="H306" s="302">
        <f t="shared" si="98"/>
        <v>12.075089488474418</v>
      </c>
      <c r="I306" s="303"/>
      <c r="J306" s="302">
        <v>5.3408613580389197</v>
      </c>
      <c r="K306" s="302">
        <v>7.0952532230556402</v>
      </c>
      <c r="L306" s="302">
        <f t="shared" si="99"/>
        <v>12.436114581094561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20.721416926813333</v>
      </c>
      <c r="C308" s="311">
        <f t="shared" ref="C308:D308" si="100">SUM(C298:C306)</f>
        <v>26.799583073186611</v>
      </c>
      <c r="D308" s="311">
        <f t="shared" si="100"/>
        <v>47.52099999999993</v>
      </c>
      <c r="E308" s="311"/>
      <c r="F308" s="311">
        <f t="shared" ref="F308:H308" si="101">SUM(F298:F306)</f>
        <v>20.270863508703609</v>
      </c>
      <c r="G308" s="311">
        <f t="shared" si="101"/>
        <v>25.519136491296397</v>
      </c>
      <c r="H308" s="311">
        <f t="shared" si="101"/>
        <v>45.790000000000006</v>
      </c>
      <c r="I308" s="311"/>
      <c r="J308" s="311">
        <f t="shared" ref="J308:L308" si="102">SUM(J298:J306)</f>
        <v>22.817746262552035</v>
      </c>
      <c r="K308" s="311">
        <f t="shared" si="102"/>
        <v>28.776253737447959</v>
      </c>
      <c r="L308" s="311">
        <f t="shared" si="102"/>
        <v>51.593999999999994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0.87760972237386725</v>
      </c>
      <c r="C315" s="302">
        <v>1.7187423506354</v>
      </c>
      <c r="D315" s="302">
        <f>SUM(B315:C315)</f>
        <v>2.5963520730092675</v>
      </c>
      <c r="E315" s="303"/>
      <c r="F315" s="302">
        <v>1.0798307148892512</v>
      </c>
      <c r="G315" s="302">
        <v>1.7269990164085434</v>
      </c>
      <c r="H315" s="302">
        <f>SUM(F315:G315)</f>
        <v>2.8068297312977943</v>
      </c>
      <c r="I315" s="303"/>
      <c r="J315" s="302">
        <v>1.113780448928914</v>
      </c>
      <c r="K315" s="302">
        <v>1.7766541163849878</v>
      </c>
      <c r="L315" s="302">
        <f>SUM(J315:K315)</f>
        <v>2.8904345653139019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3.0029028616063673</v>
      </c>
      <c r="C316" s="302">
        <v>2.1362343610596572</v>
      </c>
      <c r="D316" s="302">
        <f t="shared" ref="D316:D323" si="103">SUM(B316:C316)</f>
        <v>5.1391372226660241</v>
      </c>
      <c r="E316" s="303"/>
      <c r="F316" s="302">
        <v>3.7565589673025888</v>
      </c>
      <c r="G316" s="302">
        <v>2.4249897799938198</v>
      </c>
      <c r="H316" s="302">
        <f t="shared" ref="H316:H323" si="104">SUM(F316:G316)</f>
        <v>6.181548747296409</v>
      </c>
      <c r="I316" s="303"/>
      <c r="J316" s="302">
        <v>4.2046318490745103</v>
      </c>
      <c r="K316" s="302">
        <v>3.2313795826434069</v>
      </c>
      <c r="L316" s="302">
        <f t="shared" ref="L316:L323" si="105">SUM(J316:K316)</f>
        <v>7.4360114317179171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3.6903508427675042</v>
      </c>
      <c r="C317" s="302">
        <v>6.5761959845204752</v>
      </c>
      <c r="D317" s="302">
        <f t="shared" si="103"/>
        <v>10.266546827287979</v>
      </c>
      <c r="E317" s="303"/>
      <c r="F317" s="302">
        <v>4.1863022384036555</v>
      </c>
      <c r="G317" s="302">
        <v>6.395749196176185</v>
      </c>
      <c r="H317" s="302">
        <f t="shared" si="104"/>
        <v>10.58205143457984</v>
      </c>
      <c r="I317" s="303"/>
      <c r="J317" s="302">
        <v>5.057630614944121</v>
      </c>
      <c r="K317" s="302">
        <v>5.7510443754042955</v>
      </c>
      <c r="L317" s="302">
        <f t="shared" si="105"/>
        <v>10.808674990348417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7.0480484123948495</v>
      </c>
      <c r="C318" s="302">
        <v>1.0757034940864154</v>
      </c>
      <c r="D318" s="302">
        <f t="shared" si="103"/>
        <v>8.1237519064812656</v>
      </c>
      <c r="E318" s="303"/>
      <c r="F318" s="302">
        <v>6.2470521709752873</v>
      </c>
      <c r="G318" s="302">
        <v>0.99916166844860255</v>
      </c>
      <c r="H318" s="302">
        <f t="shared" si="104"/>
        <v>7.2462138394238895</v>
      </c>
      <c r="I318" s="303"/>
      <c r="J318" s="302">
        <v>5.4315081097314541</v>
      </c>
      <c r="K318" s="302">
        <v>0.85953662759006477</v>
      </c>
      <c r="L318" s="302">
        <f t="shared" si="105"/>
        <v>6.2910447373215188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6.1754446010939476E-2</v>
      </c>
      <c r="C319" s="302">
        <v>0.49057568700053122</v>
      </c>
      <c r="D319" s="302">
        <f t="shared" si="103"/>
        <v>0.55233013301147071</v>
      </c>
      <c r="E319" s="303"/>
      <c r="F319" s="302">
        <v>6.6420419958458737E-2</v>
      </c>
      <c r="G319" s="302">
        <v>0.30731023871118229</v>
      </c>
      <c r="H319" s="302">
        <f t="shared" si="104"/>
        <v>0.37373065866964106</v>
      </c>
      <c r="I319" s="303"/>
      <c r="J319" s="302">
        <v>0.15357667956696686</v>
      </c>
      <c r="K319" s="302">
        <v>0.30771818691104313</v>
      </c>
      <c r="L319" s="302">
        <f t="shared" si="105"/>
        <v>0.46129486647800999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0.58667557548131088</v>
      </c>
      <c r="C320" s="302">
        <v>0.42252098463510512</v>
      </c>
      <c r="D320" s="302">
        <f t="shared" si="103"/>
        <v>1.0091965601164161</v>
      </c>
      <c r="E320" s="303"/>
      <c r="F320" s="302">
        <v>0.55093688917926176</v>
      </c>
      <c r="G320" s="302">
        <v>0.3838985757231424</v>
      </c>
      <c r="H320" s="302">
        <f t="shared" si="104"/>
        <v>0.93483546490240421</v>
      </c>
      <c r="I320" s="303"/>
      <c r="J320" s="302">
        <v>0.58774733637480359</v>
      </c>
      <c r="K320" s="302">
        <v>0.46419811256389526</v>
      </c>
      <c r="L320" s="302">
        <f t="shared" si="105"/>
        <v>1.0519454489386988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0.59365233580158172</v>
      </c>
      <c r="C321" s="302">
        <v>0.17967563343769324</v>
      </c>
      <c r="D321" s="302">
        <f t="shared" si="103"/>
        <v>0.77332796923927494</v>
      </c>
      <c r="E321" s="303"/>
      <c r="F321" s="302">
        <v>0.57245801416875408</v>
      </c>
      <c r="G321" s="302">
        <v>0.15012844116248225</v>
      </c>
      <c r="H321" s="302">
        <f t="shared" si="104"/>
        <v>0.72258645533123633</v>
      </c>
      <c r="I321" s="303"/>
      <c r="J321" s="302">
        <v>0.59614809892684528</v>
      </c>
      <c r="K321" s="302">
        <v>0.20938058785053443</v>
      </c>
      <c r="L321" s="302">
        <f t="shared" si="105"/>
        <v>0.80552868677737965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6.0617179878225014E-2</v>
      </c>
      <c r="C322" s="302">
        <v>0.31245006214728205</v>
      </c>
      <c r="D322" s="302">
        <f t="shared" si="103"/>
        <v>0.37306724202550706</v>
      </c>
      <c r="E322" s="303"/>
      <c r="F322" s="302">
        <v>5.0097417350663802E-2</v>
      </c>
      <c r="G322" s="302">
        <v>0.23174963799026277</v>
      </c>
      <c r="H322" s="302">
        <f t="shared" si="104"/>
        <v>0.28184705534092658</v>
      </c>
      <c r="I322" s="303"/>
      <c r="J322" s="302">
        <v>0.13521920749094493</v>
      </c>
      <c r="K322" s="302">
        <v>0.23729073800154163</v>
      </c>
      <c r="L322" s="302">
        <f t="shared" si="105"/>
        <v>0.37250994549248656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0.95087363691455851</v>
      </c>
      <c r="C323" s="302">
        <v>0.61841642924824858</v>
      </c>
      <c r="D323" s="302">
        <f t="shared" si="103"/>
        <v>1.5692900661628071</v>
      </c>
      <c r="E323" s="303"/>
      <c r="F323" s="302">
        <v>0.76905891748803612</v>
      </c>
      <c r="G323" s="302">
        <v>0.44829769566987543</v>
      </c>
      <c r="H323" s="302">
        <f t="shared" si="104"/>
        <v>1.2173566131579117</v>
      </c>
      <c r="I323" s="303"/>
      <c r="J323" s="302">
        <v>0.86546932312293234</v>
      </c>
      <c r="K323" s="302">
        <v>0.45308600448876191</v>
      </c>
      <c r="L323" s="302">
        <f t="shared" si="105"/>
        <v>1.3185553276116941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16.872485013229202</v>
      </c>
      <c r="C325" s="311">
        <f t="shared" ref="C325:D325" si="106">SUM(C315:C323)</f>
        <v>13.530514986770807</v>
      </c>
      <c r="D325" s="311">
        <f t="shared" si="106"/>
        <v>30.403000000000009</v>
      </c>
      <c r="E325" s="311"/>
      <c r="F325" s="311">
        <f t="shared" ref="F325:H325" si="107">SUM(F315:F323)</f>
        <v>17.278715749715953</v>
      </c>
      <c r="G325" s="311">
        <f t="shared" si="107"/>
        <v>13.068284250284094</v>
      </c>
      <c r="H325" s="311">
        <f t="shared" si="107"/>
        <v>30.347000000000047</v>
      </c>
      <c r="I325" s="311"/>
      <c r="J325" s="311">
        <f t="shared" ref="J325:L325" si="108">SUM(J315:J323)</f>
        <v>18.145711668161496</v>
      </c>
      <c r="K325" s="311">
        <f t="shared" si="108"/>
        <v>13.290288331838532</v>
      </c>
      <c r="L325" s="311">
        <f t="shared" si="108"/>
        <v>31.436000000000021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1.0344676937816475</v>
      </c>
      <c r="C332" s="302">
        <v>1.0545901074469088</v>
      </c>
      <c r="D332" s="302">
        <f>SUM(B332:C332)</f>
        <v>2.0890578012285563</v>
      </c>
      <c r="E332" s="303"/>
      <c r="F332" s="302">
        <v>1.0557457834196571</v>
      </c>
      <c r="G332" s="302">
        <v>1.0279560379518049</v>
      </c>
      <c r="H332" s="302">
        <f>SUM(F332:G332)</f>
        <v>2.083701821371462</v>
      </c>
      <c r="I332" s="303"/>
      <c r="J332" s="302">
        <v>1.2291296818423922</v>
      </c>
      <c r="K332" s="302">
        <v>0.97884659189933731</v>
      </c>
      <c r="L332" s="302">
        <f>SUM(J332:K332)</f>
        <v>2.2079762737417297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19.806662439088043</v>
      </c>
      <c r="C333" s="302">
        <v>9.8297941026612197</v>
      </c>
      <c r="D333" s="302">
        <f t="shared" ref="D333:D340" si="109">SUM(B333:C333)</f>
        <v>29.636456541749261</v>
      </c>
      <c r="E333" s="303"/>
      <c r="F333" s="302">
        <v>19.885175712105482</v>
      </c>
      <c r="G333" s="302">
        <v>9.8083499021435383</v>
      </c>
      <c r="H333" s="302">
        <f t="shared" ref="H333:H340" si="110">SUM(F333:G333)</f>
        <v>29.693525614249019</v>
      </c>
      <c r="I333" s="303"/>
      <c r="J333" s="302">
        <v>21.592375158123776</v>
      </c>
      <c r="K333" s="302">
        <v>10.428531510539992</v>
      </c>
      <c r="L333" s="302">
        <f t="shared" ref="L333:L340" si="111">SUM(J333:K333)</f>
        <v>32.02090666866377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3.4212578374333935</v>
      </c>
      <c r="C334" s="302">
        <v>2.0370284233295104</v>
      </c>
      <c r="D334" s="302">
        <f t="shared" si="109"/>
        <v>5.4582862607629039</v>
      </c>
      <c r="E334" s="303"/>
      <c r="F334" s="302">
        <v>3.0770906459068126</v>
      </c>
      <c r="G334" s="302">
        <v>2.0271485125543154</v>
      </c>
      <c r="H334" s="302">
        <f t="shared" si="110"/>
        <v>5.1042391584611284</v>
      </c>
      <c r="I334" s="303"/>
      <c r="J334" s="302">
        <v>4.1611294556235334</v>
      </c>
      <c r="K334" s="302">
        <v>1.8894844509422584</v>
      </c>
      <c r="L334" s="302">
        <f t="shared" si="111"/>
        <v>6.0506139065657916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3.8078639472430735</v>
      </c>
      <c r="C335" s="302">
        <v>0.57165708065504672</v>
      </c>
      <c r="D335" s="302">
        <f t="shared" si="109"/>
        <v>4.3795210278981198</v>
      </c>
      <c r="E335" s="303"/>
      <c r="F335" s="302">
        <v>3.018303180389287</v>
      </c>
      <c r="G335" s="302">
        <v>0.47021401769150134</v>
      </c>
      <c r="H335" s="302">
        <f t="shared" si="110"/>
        <v>3.4885171980807885</v>
      </c>
      <c r="I335" s="303"/>
      <c r="J335" s="302">
        <v>1.6748774969835285</v>
      </c>
      <c r="K335" s="302">
        <v>0.45383047420844602</v>
      </c>
      <c r="L335" s="302">
        <f t="shared" si="111"/>
        <v>2.1287079711919743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0.46134082653023073</v>
      </c>
      <c r="C336" s="302">
        <v>0.58704491278899229</v>
      </c>
      <c r="D336" s="302">
        <f t="shared" si="109"/>
        <v>1.0483857393192231</v>
      </c>
      <c r="E336" s="303"/>
      <c r="F336" s="302">
        <v>0.3409849704715423</v>
      </c>
      <c r="G336" s="302">
        <v>0.35714092364390926</v>
      </c>
      <c r="H336" s="302">
        <f t="shared" si="110"/>
        <v>0.69812589411545156</v>
      </c>
      <c r="I336" s="303"/>
      <c r="J336" s="302">
        <v>0.22170089388628053</v>
      </c>
      <c r="K336" s="302">
        <v>0.27833040324874359</v>
      </c>
      <c r="L336" s="302">
        <f t="shared" si="111"/>
        <v>0.50003129713502414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11.299803736016829</v>
      </c>
      <c r="C337" s="302">
        <v>1.9736082017702181</v>
      </c>
      <c r="D337" s="302">
        <f t="shared" si="109"/>
        <v>13.273411937787047</v>
      </c>
      <c r="E337" s="303"/>
      <c r="F337" s="302">
        <v>9.3675235193131456</v>
      </c>
      <c r="G337" s="302">
        <v>1.7607364982517313</v>
      </c>
      <c r="H337" s="302">
        <f t="shared" si="110"/>
        <v>11.128260017564877</v>
      </c>
      <c r="I337" s="303"/>
      <c r="J337" s="302">
        <v>9.8599731047046966</v>
      </c>
      <c r="K337" s="302">
        <v>2.0522825810512377</v>
      </c>
      <c r="L337" s="302">
        <f t="shared" si="111"/>
        <v>11.912255685755934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0.33822840864622444</v>
      </c>
      <c r="C338" s="302">
        <v>0.12009236084641896</v>
      </c>
      <c r="D338" s="302">
        <f t="shared" si="109"/>
        <v>0.45832076949264339</v>
      </c>
      <c r="E338" s="303"/>
      <c r="F338" s="302">
        <v>0.26010839134212826</v>
      </c>
      <c r="G338" s="302">
        <v>9.6826661131961866E-2</v>
      </c>
      <c r="H338" s="302">
        <f t="shared" si="110"/>
        <v>0.35693505247409013</v>
      </c>
      <c r="I338" s="303"/>
      <c r="J338" s="302">
        <v>0.25576112458952621</v>
      </c>
      <c r="K338" s="302">
        <v>0.107458462892613</v>
      </c>
      <c r="L338" s="302">
        <f t="shared" si="111"/>
        <v>0.36321958748213923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0.43197320231105124</v>
      </c>
      <c r="C339" s="302">
        <v>0.84220649839884709</v>
      </c>
      <c r="D339" s="302">
        <f t="shared" si="109"/>
        <v>1.2741797007098983</v>
      </c>
      <c r="E339" s="303"/>
      <c r="F339" s="302">
        <v>0.34884241987197101</v>
      </c>
      <c r="G339" s="302">
        <v>1.0583718050185122</v>
      </c>
      <c r="H339" s="302">
        <f t="shared" si="110"/>
        <v>1.4072142248904833</v>
      </c>
      <c r="I339" s="303"/>
      <c r="J339" s="302">
        <v>0.3476350240143955</v>
      </c>
      <c r="K339" s="302">
        <v>1.0788440031721904</v>
      </c>
      <c r="L339" s="302">
        <f t="shared" si="111"/>
        <v>1.4264790271865859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3.2645147699569952</v>
      </c>
      <c r="C340" s="302">
        <v>0.94986545109531972</v>
      </c>
      <c r="D340" s="302">
        <f t="shared" si="109"/>
        <v>4.2143802210523145</v>
      </c>
      <c r="E340" s="303"/>
      <c r="F340" s="302">
        <v>2.3302207577370804</v>
      </c>
      <c r="G340" s="302">
        <v>0.62826026105562505</v>
      </c>
      <c r="H340" s="302">
        <f t="shared" si="110"/>
        <v>2.9584810187927055</v>
      </c>
      <c r="I340" s="303"/>
      <c r="J340" s="302">
        <v>1.114304971600188</v>
      </c>
      <c r="K340" s="302">
        <v>0.36350461067689604</v>
      </c>
      <c r="L340" s="302">
        <f t="shared" si="111"/>
        <v>1.477809582277084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43.866112861007487</v>
      </c>
      <c r="C342" s="311">
        <f t="shared" ref="C342:D342" si="112">SUM(C332:C340)</f>
        <v>17.965887138992482</v>
      </c>
      <c r="D342" s="311">
        <f t="shared" si="112"/>
        <v>61.831999999999972</v>
      </c>
      <c r="E342" s="311"/>
      <c r="F342" s="311">
        <f t="shared" ref="F342:H342" si="113">SUM(F332:F340)</f>
        <v>39.683995380557107</v>
      </c>
      <c r="G342" s="311">
        <f t="shared" si="113"/>
        <v>17.235004619442901</v>
      </c>
      <c r="H342" s="311">
        <f t="shared" si="113"/>
        <v>56.918999999999997</v>
      </c>
      <c r="I342" s="311"/>
      <c r="J342" s="311">
        <f t="shared" ref="J342:L342" si="114">SUM(J332:J340)</f>
        <v>40.456886911368315</v>
      </c>
      <c r="K342" s="311">
        <f t="shared" si="114"/>
        <v>17.631113088631714</v>
      </c>
      <c r="L342" s="311">
        <f t="shared" si="114"/>
        <v>58.088000000000036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2.3399766011373497</v>
      </c>
      <c r="C349" s="302">
        <v>1.2766834416324868</v>
      </c>
      <c r="D349" s="302">
        <f>SUM(B349:C349)</f>
        <v>3.6166600427698365</v>
      </c>
      <c r="E349" s="303"/>
      <c r="F349" s="302">
        <v>2.9285027219274906</v>
      </c>
      <c r="G349" s="302">
        <v>1.308806213704826</v>
      </c>
      <c r="H349" s="302">
        <f>SUM(F349:G349)</f>
        <v>4.237308935632317</v>
      </c>
      <c r="I349" s="303"/>
      <c r="J349" s="302">
        <v>3.1762022375195178</v>
      </c>
      <c r="K349" s="302">
        <v>1.1418801815213502</v>
      </c>
      <c r="L349" s="302">
        <f>SUM(J349:K349)</f>
        <v>4.3180824190408682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16.465329632284337</v>
      </c>
      <c r="C350" s="302">
        <v>4.4134430717930888</v>
      </c>
      <c r="D350" s="302">
        <f t="shared" ref="D350:D357" si="115">SUM(B350:C350)</f>
        <v>20.878772704077427</v>
      </c>
      <c r="E350" s="303"/>
      <c r="F350" s="302">
        <v>19.241185739724727</v>
      </c>
      <c r="G350" s="302">
        <v>5.1383540122513285</v>
      </c>
      <c r="H350" s="302">
        <f t="shared" ref="H350:H357" si="116">SUM(F350:G350)</f>
        <v>24.379539751976054</v>
      </c>
      <c r="I350" s="303"/>
      <c r="J350" s="302">
        <v>20.233465340401462</v>
      </c>
      <c r="K350" s="302">
        <v>4.9006550899402272</v>
      </c>
      <c r="L350" s="302">
        <f t="shared" ref="L350:L357" si="117">SUM(J350:K350)</f>
        <v>25.134120430341689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7.9121857582283681</v>
      </c>
      <c r="C351" s="302">
        <v>2.2250287217776079</v>
      </c>
      <c r="D351" s="302">
        <f t="shared" si="115"/>
        <v>10.137214480005976</v>
      </c>
      <c r="E351" s="303"/>
      <c r="F351" s="302">
        <v>8.9444345512586256</v>
      </c>
      <c r="G351" s="302">
        <v>2.2859154482106607</v>
      </c>
      <c r="H351" s="302">
        <f t="shared" si="116"/>
        <v>11.230349999469286</v>
      </c>
      <c r="I351" s="303"/>
      <c r="J351" s="302">
        <v>14.290704687425146</v>
      </c>
      <c r="K351" s="302">
        <v>2.6107892352855124</v>
      </c>
      <c r="L351" s="302">
        <f t="shared" si="117"/>
        <v>16.901493922710657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8.2400201973170137</v>
      </c>
      <c r="C352" s="302">
        <v>0.91442506166171122</v>
      </c>
      <c r="D352" s="302">
        <f t="shared" si="115"/>
        <v>9.1544452589787255</v>
      </c>
      <c r="E352" s="303"/>
      <c r="F352" s="302">
        <v>7.5748728221622805</v>
      </c>
      <c r="G352" s="302">
        <v>0.82566004668970949</v>
      </c>
      <c r="H352" s="302">
        <f t="shared" si="116"/>
        <v>8.4005328688519896</v>
      </c>
      <c r="I352" s="303"/>
      <c r="J352" s="302">
        <v>4.9368027798356273</v>
      </c>
      <c r="K352" s="302">
        <v>0.73272693500952368</v>
      </c>
      <c r="L352" s="302">
        <f t="shared" si="117"/>
        <v>5.6695297148451509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0.38699959437995674</v>
      </c>
      <c r="C353" s="302">
        <v>0.6273524326743698</v>
      </c>
      <c r="D353" s="302">
        <f t="shared" si="115"/>
        <v>1.0143520270543265</v>
      </c>
      <c r="E353" s="303"/>
      <c r="F353" s="302">
        <v>0.33363198764186808</v>
      </c>
      <c r="G353" s="302">
        <v>0.46059879197099451</v>
      </c>
      <c r="H353" s="302">
        <f t="shared" si="116"/>
        <v>0.79423077961286259</v>
      </c>
      <c r="I353" s="303"/>
      <c r="J353" s="302">
        <v>0.25092349142235831</v>
      </c>
      <c r="K353" s="302">
        <v>0.34034657092706661</v>
      </c>
      <c r="L353" s="302">
        <f t="shared" si="117"/>
        <v>0.59127006234942492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22.775736720806414</v>
      </c>
      <c r="C354" s="302">
        <v>5.7508556109340976</v>
      </c>
      <c r="D354" s="302">
        <f t="shared" si="115"/>
        <v>28.52659233174051</v>
      </c>
      <c r="E354" s="303"/>
      <c r="F354" s="302">
        <v>22.616450016644755</v>
      </c>
      <c r="G354" s="302">
        <v>5.3638483713687961</v>
      </c>
      <c r="H354" s="302">
        <f t="shared" si="116"/>
        <v>27.980298388013551</v>
      </c>
      <c r="I354" s="303"/>
      <c r="J354" s="302">
        <v>22.5945783630319</v>
      </c>
      <c r="K354" s="302">
        <v>7.0534465460953735</v>
      </c>
      <c r="L354" s="302">
        <f t="shared" si="117"/>
        <v>29.648024909127273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0.91896833025464253</v>
      </c>
      <c r="C355" s="302">
        <v>0.23779849007627307</v>
      </c>
      <c r="D355" s="302">
        <f t="shared" si="115"/>
        <v>1.1567668203309156</v>
      </c>
      <c r="E355" s="303"/>
      <c r="F355" s="302">
        <v>0.86268750717939591</v>
      </c>
      <c r="G355" s="302">
        <v>0.19261530784870751</v>
      </c>
      <c r="H355" s="302">
        <f t="shared" si="116"/>
        <v>1.0553028150281034</v>
      </c>
      <c r="I355" s="303"/>
      <c r="J355" s="302">
        <v>0.89298422251503573</v>
      </c>
      <c r="K355" s="302">
        <v>0.17620269563910179</v>
      </c>
      <c r="L355" s="302">
        <f t="shared" si="117"/>
        <v>1.0691869181541376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0.11707706321934597</v>
      </c>
      <c r="C356" s="302">
        <v>0.40782817942429317</v>
      </c>
      <c r="D356" s="302">
        <f t="shared" si="115"/>
        <v>0.52490524264363914</v>
      </c>
      <c r="E356" s="303"/>
      <c r="F356" s="302">
        <v>8.8563759548531781E-2</v>
      </c>
      <c r="G356" s="302">
        <v>0.34004788595152941</v>
      </c>
      <c r="H356" s="302">
        <f t="shared" si="116"/>
        <v>0.4286116455000612</v>
      </c>
      <c r="I356" s="303"/>
      <c r="J356" s="302">
        <v>9.5335982887146051E-2</v>
      </c>
      <c r="K356" s="302">
        <v>0.22083869179385623</v>
      </c>
      <c r="L356" s="302">
        <f t="shared" si="117"/>
        <v>0.3161746746810023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1.4293090267109907</v>
      </c>
      <c r="C357" s="302">
        <v>1.1699820656876658</v>
      </c>
      <c r="D357" s="302">
        <f t="shared" si="115"/>
        <v>2.5992910923986567</v>
      </c>
      <c r="E357" s="303"/>
      <c r="F357" s="302">
        <v>1.1452344505411725</v>
      </c>
      <c r="G357" s="302">
        <v>0.81159036537453155</v>
      </c>
      <c r="H357" s="302">
        <f t="shared" si="116"/>
        <v>1.956824815915704</v>
      </c>
      <c r="I357" s="303"/>
      <c r="J357" s="302">
        <v>0.54561871870697698</v>
      </c>
      <c r="K357" s="302">
        <v>0.49949823004278848</v>
      </c>
      <c r="L357" s="302">
        <f t="shared" si="117"/>
        <v>1.0451169487497656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60.585602924338424</v>
      </c>
      <c r="C359" s="311">
        <f t="shared" ref="C359:D359" si="118">SUM(C349:C357)</f>
        <v>17.023397075661592</v>
      </c>
      <c r="D359" s="311">
        <f t="shared" si="118"/>
        <v>77.609000000000023</v>
      </c>
      <c r="E359" s="311"/>
      <c r="F359" s="311">
        <f t="shared" ref="F359:H359" si="119">SUM(F349:F357)</f>
        <v>63.735563556628854</v>
      </c>
      <c r="G359" s="311">
        <f t="shared" si="119"/>
        <v>16.727436443371086</v>
      </c>
      <c r="H359" s="311">
        <f t="shared" si="119"/>
        <v>80.462999999999923</v>
      </c>
      <c r="I359" s="311"/>
      <c r="J359" s="311">
        <f t="shared" ref="J359:L359" si="120">SUM(J349:J357)</f>
        <v>67.01661582374517</v>
      </c>
      <c r="K359" s="311">
        <f t="shared" si="120"/>
        <v>17.6763841762548</v>
      </c>
      <c r="L359" s="311">
        <f t="shared" si="120"/>
        <v>84.692999999999969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1.4673007059221976</v>
      </c>
      <c r="C366" s="302">
        <v>1.1195480914772611</v>
      </c>
      <c r="D366" s="302">
        <f>SUM(B366:C366)</f>
        <v>2.5868487973994587</v>
      </c>
      <c r="E366" s="303"/>
      <c r="F366" s="302">
        <v>1.7546456389255769</v>
      </c>
      <c r="G366" s="302">
        <v>0.94051376256282515</v>
      </c>
      <c r="H366" s="302">
        <f>SUM(F366:G366)</f>
        <v>2.6951594014884019</v>
      </c>
      <c r="I366" s="303"/>
      <c r="J366" s="302">
        <v>2.3999685044133288</v>
      </c>
      <c r="K366" s="302">
        <v>1.118406608964543</v>
      </c>
      <c r="L366" s="302">
        <f>SUM(J366:K366)</f>
        <v>3.5183751133778718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1.0824902095884374</v>
      </c>
      <c r="C367" s="302">
        <v>1.6830861405942714</v>
      </c>
      <c r="D367" s="302">
        <f t="shared" ref="D367:D374" si="121">SUM(B367:C367)</f>
        <v>2.7655763501827089</v>
      </c>
      <c r="E367" s="303"/>
      <c r="F367" s="302">
        <v>1.3263282888070791</v>
      </c>
      <c r="G367" s="302">
        <v>1.4867357630045532</v>
      </c>
      <c r="H367" s="302">
        <f t="shared" ref="H367:H374" si="122">SUM(F367:G367)</f>
        <v>2.8130640518116321</v>
      </c>
      <c r="I367" s="303"/>
      <c r="J367" s="302">
        <v>1.4468222796539059</v>
      </c>
      <c r="K367" s="302">
        <v>2.2518497709902241</v>
      </c>
      <c r="L367" s="302">
        <f t="shared" ref="L367:L374" si="123">SUM(J367:K367)</f>
        <v>3.69867205064413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2.2492568136746312</v>
      </c>
      <c r="C368" s="302">
        <v>3.6487734934356109</v>
      </c>
      <c r="D368" s="302">
        <f t="shared" si="121"/>
        <v>5.8980303071102416</v>
      </c>
      <c r="E368" s="303"/>
      <c r="F368" s="302">
        <v>2.5776057892973236</v>
      </c>
      <c r="G368" s="302">
        <v>2.8513774090476574</v>
      </c>
      <c r="H368" s="302">
        <f t="shared" si="122"/>
        <v>5.428983198344981</v>
      </c>
      <c r="I368" s="303"/>
      <c r="J368" s="302">
        <v>2.6260835443106449</v>
      </c>
      <c r="K368" s="302">
        <v>3.2206265116984087</v>
      </c>
      <c r="L368" s="302">
        <f t="shared" si="123"/>
        <v>5.8467100560090532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1.2253755022588999</v>
      </c>
      <c r="C369" s="302">
        <v>0.35636930055853255</v>
      </c>
      <c r="D369" s="302">
        <f t="shared" si="121"/>
        <v>1.5817448028174326</v>
      </c>
      <c r="E369" s="303"/>
      <c r="F369" s="302">
        <v>1.1592579671597187</v>
      </c>
      <c r="G369" s="302">
        <v>0.33901850887126456</v>
      </c>
      <c r="H369" s="302">
        <f t="shared" si="122"/>
        <v>1.4982764760309832</v>
      </c>
      <c r="I369" s="303"/>
      <c r="J369" s="302">
        <v>0.91439979147746531</v>
      </c>
      <c r="K369" s="302">
        <v>0.3180072675489734</v>
      </c>
      <c r="L369" s="302">
        <f t="shared" si="123"/>
        <v>1.2324070590264387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0.47007106764755441</v>
      </c>
      <c r="C370" s="302">
        <v>1.2201818930838508</v>
      </c>
      <c r="D370" s="302">
        <f t="shared" si="121"/>
        <v>1.6902529607314052</v>
      </c>
      <c r="E370" s="303"/>
      <c r="F370" s="302">
        <v>0.56318260732455705</v>
      </c>
      <c r="G370" s="302">
        <v>0.79185208409708696</v>
      </c>
      <c r="H370" s="302">
        <f t="shared" si="122"/>
        <v>1.355034691421644</v>
      </c>
      <c r="I370" s="303"/>
      <c r="J370" s="302">
        <v>1.0770321251260913</v>
      </c>
      <c r="K370" s="302">
        <v>0.90203217715846795</v>
      </c>
      <c r="L370" s="302">
        <f t="shared" si="123"/>
        <v>1.9790643022845593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0.99171574662683626</v>
      </c>
      <c r="C371" s="302">
        <v>0.71259103579799843</v>
      </c>
      <c r="D371" s="302">
        <f t="shared" si="121"/>
        <v>1.7043067824248346</v>
      </c>
      <c r="E371" s="303"/>
      <c r="F371" s="302">
        <v>0.8471879724508119</v>
      </c>
      <c r="G371" s="302">
        <v>0.6020022703222786</v>
      </c>
      <c r="H371" s="302">
        <f t="shared" si="122"/>
        <v>1.4491902427730905</v>
      </c>
      <c r="I371" s="303"/>
      <c r="J371" s="302">
        <v>0.69028776628089827</v>
      </c>
      <c r="K371" s="302">
        <v>0.81187929244475154</v>
      </c>
      <c r="L371" s="302">
        <f t="shared" si="123"/>
        <v>1.5021670587256497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0.50690894567718658</v>
      </c>
      <c r="C372" s="302">
        <v>0.42962434790497062</v>
      </c>
      <c r="D372" s="302">
        <f t="shared" si="121"/>
        <v>0.9365332935821572</v>
      </c>
      <c r="E372" s="303"/>
      <c r="F372" s="302">
        <v>0.46637737762784354</v>
      </c>
      <c r="G372" s="302">
        <v>0.35756959897124174</v>
      </c>
      <c r="H372" s="302">
        <f t="shared" si="122"/>
        <v>0.82394697659908522</v>
      </c>
      <c r="I372" s="303"/>
      <c r="J372" s="302">
        <v>0.62846052626382953</v>
      </c>
      <c r="K372" s="302">
        <v>0.45442579476961426</v>
      </c>
      <c r="L372" s="302">
        <f t="shared" si="123"/>
        <v>1.0828863210334438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3.24978116035309E-2</v>
      </c>
      <c r="C373" s="302">
        <v>0.14479336142894425</v>
      </c>
      <c r="D373" s="302">
        <f t="shared" si="121"/>
        <v>0.17729117303247516</v>
      </c>
      <c r="E373" s="303"/>
      <c r="F373" s="302">
        <v>3.3108259969009075E-2</v>
      </c>
      <c r="G373" s="302">
        <v>0.11059021725807149</v>
      </c>
      <c r="H373" s="302">
        <f t="shared" si="122"/>
        <v>0.14369847722708057</v>
      </c>
      <c r="I373" s="303"/>
      <c r="J373" s="302">
        <v>4.3540144820875926E-2</v>
      </c>
      <c r="K373" s="302">
        <v>0.11430317342570921</v>
      </c>
      <c r="L373" s="302">
        <f t="shared" si="123"/>
        <v>0.15784331824658515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0.83362450031192059</v>
      </c>
      <c r="C374" s="302">
        <v>0.99779103240740286</v>
      </c>
      <c r="D374" s="302">
        <f t="shared" si="121"/>
        <v>1.8314155327193236</v>
      </c>
      <c r="E374" s="303"/>
      <c r="F374" s="302">
        <v>0.65891041907204639</v>
      </c>
      <c r="G374" s="302">
        <v>0.70473606523103982</v>
      </c>
      <c r="H374" s="302">
        <f t="shared" si="122"/>
        <v>1.3636464843030862</v>
      </c>
      <c r="I374" s="303"/>
      <c r="J374" s="302">
        <v>0.47691591919934556</v>
      </c>
      <c r="K374" s="302">
        <v>0.61495880145292336</v>
      </c>
      <c r="L374" s="302">
        <f t="shared" si="123"/>
        <v>1.091874720652269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8.8592413033111939</v>
      </c>
      <c r="C376" s="311">
        <f t="shared" ref="C376:D376" si="124">SUM(C366:C374)</f>
        <v>10.312758696688844</v>
      </c>
      <c r="D376" s="311">
        <f t="shared" si="124"/>
        <v>19.172000000000036</v>
      </c>
      <c r="E376" s="311"/>
      <c r="F376" s="311">
        <f t="shared" ref="F376:H376" si="125">SUM(F366:F374)</f>
        <v>9.3866043206339658</v>
      </c>
      <c r="G376" s="311">
        <f t="shared" si="125"/>
        <v>8.1843956793660197</v>
      </c>
      <c r="H376" s="311">
        <f t="shared" si="125"/>
        <v>17.57099999999998</v>
      </c>
      <c r="I376" s="311"/>
      <c r="J376" s="311">
        <f t="shared" ref="J376:L376" si="126">SUM(J366:J374)</f>
        <v>10.303510601546385</v>
      </c>
      <c r="K376" s="311">
        <f t="shared" si="126"/>
        <v>9.8064893984536159</v>
      </c>
      <c r="L376" s="311">
        <f t="shared" si="126"/>
        <v>20.110000000000003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1.0551863264606081</v>
      </c>
      <c r="C383" s="302">
        <v>1.150606326349773</v>
      </c>
      <c r="D383" s="302">
        <f>SUM(B383:C383)</f>
        <v>2.2057926528103811</v>
      </c>
      <c r="E383" s="303"/>
      <c r="F383" s="302">
        <v>1.4112013391672014</v>
      </c>
      <c r="G383" s="302">
        <v>0.72895193919200019</v>
      </c>
      <c r="H383" s="302">
        <f>SUM(F383:G383)</f>
        <v>2.1401532783592017</v>
      </c>
      <c r="I383" s="303"/>
      <c r="J383" s="302">
        <v>1.5691609133512761</v>
      </c>
      <c r="K383" s="302">
        <v>0.7380815563624844</v>
      </c>
      <c r="L383" s="302">
        <f>SUM(J383:K383)</f>
        <v>2.3072424697137603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1.3600224737869422</v>
      </c>
      <c r="C384" s="302">
        <v>2.1198636831448106</v>
      </c>
      <c r="D384" s="302">
        <f t="shared" ref="D384:D391" si="127">SUM(B384:C384)</f>
        <v>3.4798861569317525</v>
      </c>
      <c r="E384" s="303"/>
      <c r="F384" s="302">
        <v>1.7942548466839725</v>
      </c>
      <c r="G384" s="302">
        <v>1.3716543202686331</v>
      </c>
      <c r="H384" s="302">
        <f t="shared" ref="H384:H391" si="128">SUM(F384:G384)</f>
        <v>3.1659091669526056</v>
      </c>
      <c r="I384" s="303"/>
      <c r="J384" s="302">
        <v>1.6039832417742592</v>
      </c>
      <c r="K384" s="302">
        <v>1.4875604914149263</v>
      </c>
      <c r="L384" s="302">
        <f t="shared" ref="L384:L391" si="129">SUM(J384:K384)</f>
        <v>3.0915437331891855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1.2556511152860483</v>
      </c>
      <c r="C385" s="302">
        <v>0.93372328804706384</v>
      </c>
      <c r="D385" s="302">
        <f t="shared" si="127"/>
        <v>2.1893744033331122</v>
      </c>
      <c r="E385" s="303"/>
      <c r="F385" s="302">
        <v>1.4017192951222064</v>
      </c>
      <c r="G385" s="302">
        <v>0.63007844675064273</v>
      </c>
      <c r="H385" s="302">
        <f t="shared" si="128"/>
        <v>2.031797741872849</v>
      </c>
      <c r="I385" s="303"/>
      <c r="J385" s="302">
        <v>1.1529058549353655</v>
      </c>
      <c r="K385" s="302">
        <v>0.59578513892426244</v>
      </c>
      <c r="L385" s="302">
        <f t="shared" si="129"/>
        <v>1.7486909938596278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1.1302639943466655</v>
      </c>
      <c r="C386" s="302">
        <v>0.21073474268260028</v>
      </c>
      <c r="D386" s="302">
        <f t="shared" si="127"/>
        <v>1.3409987370292658</v>
      </c>
      <c r="E386" s="303"/>
      <c r="F386" s="302">
        <v>1.1951119856706252</v>
      </c>
      <c r="G386" s="302">
        <v>0.1368164125892542</v>
      </c>
      <c r="H386" s="302">
        <f t="shared" si="128"/>
        <v>1.3319283982598793</v>
      </c>
      <c r="I386" s="303"/>
      <c r="J386" s="302">
        <v>1.2512543053103635</v>
      </c>
      <c r="K386" s="302">
        <v>0.12697029338405416</v>
      </c>
      <c r="L386" s="302">
        <f t="shared" si="129"/>
        <v>1.3782245986944177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0.25575220679347382</v>
      </c>
      <c r="C387" s="302">
        <v>0.64955953808193057</v>
      </c>
      <c r="D387" s="302">
        <f t="shared" si="127"/>
        <v>0.90531174487540444</v>
      </c>
      <c r="E387" s="303"/>
      <c r="F387" s="302">
        <v>0.30181482104027396</v>
      </c>
      <c r="G387" s="302">
        <v>0.3206020993325972</v>
      </c>
      <c r="H387" s="302">
        <f t="shared" si="128"/>
        <v>0.62241692037287111</v>
      </c>
      <c r="I387" s="303"/>
      <c r="J387" s="302">
        <v>0.49794814684705063</v>
      </c>
      <c r="K387" s="302">
        <v>0.3479145763216307</v>
      </c>
      <c r="L387" s="302">
        <f t="shared" si="129"/>
        <v>0.84586272316868127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4.1116642073071112</v>
      </c>
      <c r="C388" s="302">
        <v>1.1603474179059352</v>
      </c>
      <c r="D388" s="302">
        <f t="shared" si="127"/>
        <v>5.2720116252130467</v>
      </c>
      <c r="E388" s="303"/>
      <c r="F388" s="302">
        <v>3.9544940932684245</v>
      </c>
      <c r="G388" s="302">
        <v>0.77716877040289123</v>
      </c>
      <c r="H388" s="302">
        <f t="shared" si="128"/>
        <v>4.7316628636713158</v>
      </c>
      <c r="I388" s="303"/>
      <c r="J388" s="302">
        <v>3.0412395257299769</v>
      </c>
      <c r="K388" s="302">
        <v>0.74471698085314431</v>
      </c>
      <c r="L388" s="302">
        <f t="shared" si="129"/>
        <v>3.7859565065831213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0.44000769658350852</v>
      </c>
      <c r="C389" s="302">
        <v>0.3780403200584867</v>
      </c>
      <c r="D389" s="302">
        <f t="shared" si="127"/>
        <v>0.81804801664199522</v>
      </c>
      <c r="E389" s="303"/>
      <c r="F389" s="302">
        <v>0.43738126782358627</v>
      </c>
      <c r="G389" s="302">
        <v>0.21458023316141772</v>
      </c>
      <c r="H389" s="302">
        <f t="shared" si="128"/>
        <v>0.65196150098500394</v>
      </c>
      <c r="I389" s="303"/>
      <c r="J389" s="302">
        <v>0.4552402101773399</v>
      </c>
      <c r="K389" s="302">
        <v>0.20485731650891828</v>
      </c>
      <c r="L389" s="302">
        <f t="shared" si="129"/>
        <v>0.66009752668625821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0.12876822303007857</v>
      </c>
      <c r="C390" s="302">
        <v>0.32265895321098331</v>
      </c>
      <c r="D390" s="302">
        <f t="shared" si="127"/>
        <v>0.45142717624106188</v>
      </c>
      <c r="E390" s="303"/>
      <c r="F390" s="302">
        <v>0.13179797984256955</v>
      </c>
      <c r="G390" s="302">
        <v>0.17852627626541931</v>
      </c>
      <c r="H390" s="302">
        <f t="shared" si="128"/>
        <v>0.31032425610798886</v>
      </c>
      <c r="I390" s="303"/>
      <c r="J390" s="302">
        <v>0.17017081121668484</v>
      </c>
      <c r="K390" s="302">
        <v>0.14519551972048927</v>
      </c>
      <c r="L390" s="302">
        <f t="shared" si="129"/>
        <v>0.31536633093717414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0.6968899991177091</v>
      </c>
      <c r="C391" s="302">
        <v>0.67425948780626055</v>
      </c>
      <c r="D391" s="302">
        <f t="shared" si="127"/>
        <v>1.3711494869239695</v>
      </c>
      <c r="E391" s="303"/>
      <c r="F391" s="302">
        <v>0.62177574419001091</v>
      </c>
      <c r="G391" s="302">
        <v>0.36207012922827586</v>
      </c>
      <c r="H391" s="302">
        <f t="shared" si="128"/>
        <v>0.98384587341828678</v>
      </c>
      <c r="I391" s="303"/>
      <c r="J391" s="302">
        <v>0.36451410151911373</v>
      </c>
      <c r="K391" s="302">
        <v>0.33050101564867096</v>
      </c>
      <c r="L391" s="302">
        <f t="shared" si="129"/>
        <v>0.69501511716778475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10.434206242712147</v>
      </c>
      <c r="C393" s="311">
        <f t="shared" ref="C393:D393" si="130">SUM(C383:C391)</f>
        <v>7.599793757287844</v>
      </c>
      <c r="D393" s="311">
        <f t="shared" si="130"/>
        <v>18.033999999999988</v>
      </c>
      <c r="E393" s="311"/>
      <c r="F393" s="311">
        <f t="shared" ref="F393:H393" si="131">SUM(F383:F391)</f>
        <v>11.24955137280887</v>
      </c>
      <c r="G393" s="311">
        <f t="shared" si="131"/>
        <v>4.7204486271911321</v>
      </c>
      <c r="H393" s="311">
        <f t="shared" si="131"/>
        <v>15.970000000000004</v>
      </c>
      <c r="I393" s="311"/>
      <c r="J393" s="311">
        <f t="shared" ref="J393:L393" si="132">SUM(J383:J391)</f>
        <v>10.106417110861432</v>
      </c>
      <c r="K393" s="311">
        <f t="shared" si="132"/>
        <v>4.7215828891385803</v>
      </c>
      <c r="L393" s="311">
        <f t="shared" si="132"/>
        <v>14.828000000000008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Solent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47.351750698759822</v>
      </c>
      <c r="C9" s="249">
        <f t="shared" ref="C9:D9" si="0">SUM(C26,C43,C60,C77,C94,C111,C128,C145,C162,C179,C196,C213,C230,C247,C264,C281,C298,C315,C332,C349,C366,C383)</f>
        <v>6.7908560232051158</v>
      </c>
      <c r="D9" s="249">
        <f t="shared" si="0"/>
        <v>11.433159655246765</v>
      </c>
      <c r="E9" s="249">
        <f>SUM(B9:D9)</f>
        <v>65.575766377211707</v>
      </c>
      <c r="F9" s="238"/>
      <c r="G9" s="249">
        <f>SUM(G26,G43,G60,G77,G94,G111,G128,G145,G162,G179,G196,G213,G230,G247,G264,G281,G298,G315,G332,G349,G366,G383)</f>
        <v>50.284576760558679</v>
      </c>
      <c r="H9" s="249">
        <f t="shared" ref="H9:I9" si="1">SUM(H26,H43,H60,H77,H94,H111,H128,H145,H162,H179,H196,H213,H230,H247,H264,H281,H298,H315,H332,H349,H366,H383)</f>
        <v>10.159471674947046</v>
      </c>
      <c r="I9" s="249">
        <f t="shared" si="1"/>
        <v>11.616490648349826</v>
      </c>
      <c r="J9" s="249">
        <f>SUM(G9:I9)</f>
        <v>72.060539083855545</v>
      </c>
      <c r="K9" s="238"/>
      <c r="L9" s="249">
        <f>SUM(L26,L43,L60,L77,L94,L111,L128,L145,L162,L179,L196,L213,L230,L247,L264,L281,L298,L315,L332,L349,L366,L383)</f>
        <v>49.392102006900743</v>
      </c>
      <c r="M9" s="249">
        <f t="shared" ref="M9:N9" si="2">SUM(M26,M43,M60,M77,M94,M111,M128,M145,M162,M179,M196,M213,M230,M247,M264,M281,M298,M315,M332,M349,M366,M383)</f>
        <v>12.196470861645544</v>
      </c>
      <c r="N9" s="249">
        <f t="shared" si="2"/>
        <v>13.078203307248705</v>
      </c>
      <c r="O9" s="249">
        <f>SUM(L9:N9)</f>
        <v>74.666776175794993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82.9093695928659</v>
      </c>
      <c r="C10" s="249">
        <f t="shared" si="3"/>
        <v>22.692312030168658</v>
      </c>
      <c r="D10" s="249">
        <f t="shared" si="3"/>
        <v>16.493851019791101</v>
      </c>
      <c r="E10" s="249">
        <f t="shared" ref="E10:E17" si="4">SUM(B10:D10)</f>
        <v>122.09553264282565</v>
      </c>
      <c r="F10" s="238"/>
      <c r="G10" s="249">
        <f t="shared" ref="G10:I10" si="5">SUM(G27,G44,G61,G78,G95,G112,G129,G146,G163,G180,G197,G214,G231,G248,G265,G282,G299,G316,G333,G350,G367,G384)</f>
        <v>92.614952333311535</v>
      </c>
      <c r="H10" s="249">
        <f t="shared" si="5"/>
        <v>27.806373933320849</v>
      </c>
      <c r="I10" s="249">
        <f t="shared" si="5"/>
        <v>15.818921924582849</v>
      </c>
      <c r="J10" s="249">
        <f t="shared" ref="J10:J17" si="6">SUM(G10:I10)</f>
        <v>136.24024819121522</v>
      </c>
      <c r="K10" s="238"/>
      <c r="L10" s="249">
        <f t="shared" ref="L10:N10" si="7">SUM(L27,L44,L61,L78,L95,L112,L129,L146,L163,L180,L197,L214,L231,L248,L265,L282,L299,L316,L333,L350,L367,L384)</f>
        <v>110.07640953011158</v>
      </c>
      <c r="M10" s="249">
        <f t="shared" si="7"/>
        <v>31.968776809762051</v>
      </c>
      <c r="N10" s="249">
        <f t="shared" si="7"/>
        <v>15.859088648051515</v>
      </c>
      <c r="O10" s="249">
        <f t="shared" ref="O10:O17" si="8">SUM(L10:N10)</f>
        <v>157.90427498792513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52.046463546614262</v>
      </c>
      <c r="C11" s="249">
        <f t="shared" si="3"/>
        <v>14.00463107235173</v>
      </c>
      <c r="D11" s="249">
        <f t="shared" si="3"/>
        <v>14.676404472882464</v>
      </c>
      <c r="E11" s="249">
        <f t="shared" si="4"/>
        <v>80.727499091848458</v>
      </c>
      <c r="F11" s="238"/>
      <c r="G11" s="249">
        <f t="shared" ref="G11:I11" si="9">SUM(G28,G45,G62,G79,G96,G113,G130,G147,G164,G181,G198,G215,G232,G249,G266,G283,G300,G317,G334,G351,G368,G385)</f>
        <v>56.049708946242525</v>
      </c>
      <c r="H11" s="249">
        <f t="shared" si="9"/>
        <v>16.281914429108308</v>
      </c>
      <c r="I11" s="249">
        <f t="shared" si="9"/>
        <v>12.746816030223533</v>
      </c>
      <c r="J11" s="249">
        <f t="shared" si="6"/>
        <v>85.078439405574358</v>
      </c>
      <c r="K11" s="238"/>
      <c r="L11" s="249">
        <f t="shared" ref="L11:N11" si="10">SUM(L28,L45,L62,L79,L96,L113,L130,L147,L164,L181,L198,L215,L232,L249,L266,L283,L300,L317,L334,L351,L368,L385)</f>
        <v>62.144744633724507</v>
      </c>
      <c r="M11" s="249">
        <f t="shared" si="10"/>
        <v>19.754814524393186</v>
      </c>
      <c r="N11" s="249">
        <f t="shared" si="10"/>
        <v>13.613519167429745</v>
      </c>
      <c r="O11" s="249">
        <f t="shared" si="8"/>
        <v>95.51307832554744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35.1832181900931</v>
      </c>
      <c r="C12" s="249">
        <f t="shared" si="3"/>
        <v>26.532296043372941</v>
      </c>
      <c r="D12" s="249">
        <f t="shared" si="3"/>
        <v>3.4921886568559564</v>
      </c>
      <c r="E12" s="249">
        <f t="shared" si="4"/>
        <v>65.207702890321997</v>
      </c>
      <c r="F12" s="238"/>
      <c r="G12" s="249">
        <f t="shared" ref="G12:I12" si="11">SUM(G29,G46,G63,G80,G97,G114,G131,G148,G165,G182,G199,G216,G233,G250,G267,G284,G301,G318,G335,G352,G369,G386)</f>
        <v>33.032281009975726</v>
      </c>
      <c r="H12" s="249">
        <f t="shared" si="11"/>
        <v>25.756128989390671</v>
      </c>
      <c r="I12" s="249">
        <f t="shared" si="11"/>
        <v>2.8578689765830467</v>
      </c>
      <c r="J12" s="249">
        <f t="shared" si="6"/>
        <v>61.646278975949443</v>
      </c>
      <c r="K12" s="238"/>
      <c r="L12" s="249">
        <f t="shared" ref="L12:N12" si="12">SUM(L29,L46,L63,L80,L97,L114,L131,L148,L165,L182,L199,L216,L233,L250,L267,L284,L301,L318,L335,L352,L369,L386)</f>
        <v>30.899526112501395</v>
      </c>
      <c r="M12" s="249">
        <f t="shared" si="12"/>
        <v>22.066964068468895</v>
      </c>
      <c r="N12" s="249">
        <f t="shared" si="12"/>
        <v>2.9625816326348953</v>
      </c>
      <c r="O12" s="249">
        <f t="shared" si="8"/>
        <v>55.929071813605184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33.220630089678309</v>
      </c>
      <c r="C13" s="249">
        <f t="shared" si="3"/>
        <v>5.7288901650988402</v>
      </c>
      <c r="D13" s="249">
        <f t="shared" si="3"/>
        <v>18.742500198651097</v>
      </c>
      <c r="E13" s="249">
        <f t="shared" si="4"/>
        <v>57.692020453428242</v>
      </c>
      <c r="F13" s="238"/>
      <c r="G13" s="249">
        <f t="shared" ref="G13:I13" si="13">SUM(G30,G47,G64,G81,G98,G115,G132,G149,G166,G183,G200,G217,G234,G251,G268,G285,G302,G319,G336,G353,G370,G387)</f>
        <v>27.051217406065469</v>
      </c>
      <c r="H13" s="249">
        <f t="shared" si="13"/>
        <v>5.0470430851166705</v>
      </c>
      <c r="I13" s="249">
        <f t="shared" si="13"/>
        <v>16.203249795580636</v>
      </c>
      <c r="J13" s="249">
        <f t="shared" si="6"/>
        <v>48.301510286762777</v>
      </c>
      <c r="K13" s="238"/>
      <c r="L13" s="249">
        <f t="shared" ref="L13:N13" si="14">SUM(L30,L47,L64,L81,L98,L115,L132,L149,L166,L183,L200,L217,L234,L251,L268,L285,L302,L319,L336,L353,L370,L387)</f>
        <v>23.666083868907545</v>
      </c>
      <c r="M13" s="249">
        <f t="shared" si="14"/>
        <v>6.5779674900188372</v>
      </c>
      <c r="N13" s="249">
        <f t="shared" si="14"/>
        <v>18.762196989375369</v>
      </c>
      <c r="O13" s="249">
        <f t="shared" si="8"/>
        <v>49.006248348301753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28.940618450980743</v>
      </c>
      <c r="C14" s="249">
        <f t="shared" si="3"/>
        <v>25.315949106175211</v>
      </c>
      <c r="D14" s="249">
        <f t="shared" si="3"/>
        <v>7.6201861955606756</v>
      </c>
      <c r="E14" s="249">
        <f t="shared" si="4"/>
        <v>61.876753752716631</v>
      </c>
      <c r="F14" s="238"/>
      <c r="G14" s="249">
        <f t="shared" ref="G14:I14" si="15">SUM(G31,G48,G65,G82,G99,G116,G133,G150,G167,G184,G201,G218,G235,G252,G269,G286,G303,G320,G337,G354,G371,G388)</f>
        <v>26.543918771709084</v>
      </c>
      <c r="H14" s="249">
        <f t="shared" si="15"/>
        <v>25.018560837970689</v>
      </c>
      <c r="I14" s="249">
        <f t="shared" si="15"/>
        <v>7.3649277779427287</v>
      </c>
      <c r="J14" s="249">
        <f t="shared" si="6"/>
        <v>58.927407387622495</v>
      </c>
      <c r="K14" s="238"/>
      <c r="L14" s="249">
        <f t="shared" ref="L14:N14" si="16">SUM(L31,L48,L65,L82,L99,L116,L133,L150,L167,L184,L201,L218,L235,L252,L269,L286,L303,L320,L337,L354,L371,L388)</f>
        <v>29.728594329621441</v>
      </c>
      <c r="M14" s="249">
        <f t="shared" si="16"/>
        <v>24.57399828123598</v>
      </c>
      <c r="N14" s="249">
        <f t="shared" si="16"/>
        <v>8.2008621980495739</v>
      </c>
      <c r="O14" s="249">
        <f t="shared" si="8"/>
        <v>62.503454808906994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16.058037231940549</v>
      </c>
      <c r="C15" s="249">
        <f t="shared" si="3"/>
        <v>25.71974164193178</v>
      </c>
      <c r="D15" s="249">
        <f t="shared" si="3"/>
        <v>3.2320194550876447</v>
      </c>
      <c r="E15" s="249">
        <f t="shared" si="4"/>
        <v>45.009798328959974</v>
      </c>
      <c r="F15" s="238"/>
      <c r="G15" s="249">
        <f t="shared" ref="G15:I15" si="17">SUM(G32,G49,G66,G83,G100,G117,G134,G151,G168,G185,G202,G219,G236,G253,G270,G287,G304,G321,G338,G355,G372,G389)</f>
        <v>14.73634495330406</v>
      </c>
      <c r="H15" s="249">
        <f t="shared" si="17"/>
        <v>27.160276278356424</v>
      </c>
      <c r="I15" s="249">
        <f t="shared" si="17"/>
        <v>2.063195042150022</v>
      </c>
      <c r="J15" s="249">
        <f t="shared" si="6"/>
        <v>43.959816273810503</v>
      </c>
      <c r="K15" s="238"/>
      <c r="L15" s="249">
        <f t="shared" ref="L15:N15" si="18">SUM(L32,L49,L66,L83,L100,L117,L134,L151,L168,L185,L202,L219,L236,L253,L270,L287,L304,L321,L338,L355,L372,L389)</f>
        <v>14.798050016599889</v>
      </c>
      <c r="M15" s="249">
        <f t="shared" si="18"/>
        <v>28.351091874459712</v>
      </c>
      <c r="N15" s="249">
        <f t="shared" si="18"/>
        <v>1.7680467701390485</v>
      </c>
      <c r="O15" s="249">
        <f t="shared" si="8"/>
        <v>44.917188661198651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20.179493157276909</v>
      </c>
      <c r="C16" s="249">
        <f t="shared" si="3"/>
        <v>4.4009906768406815</v>
      </c>
      <c r="D16" s="249">
        <f t="shared" si="3"/>
        <v>5.636551203895996</v>
      </c>
      <c r="E16" s="249">
        <f t="shared" si="4"/>
        <v>30.217035038013584</v>
      </c>
      <c r="F16" s="238"/>
      <c r="G16" s="249">
        <f t="shared" ref="G16:I16" si="19">SUM(G33,G50,G67,G84,G101,G118,G135,G152,G169,G186,G203,G220,G237,G254,G271,G288,G305,G322,G339,G356,G373,G390)</f>
        <v>16.277741181422289</v>
      </c>
      <c r="H16" s="249">
        <f t="shared" si="19"/>
        <v>5.0636623462226389</v>
      </c>
      <c r="I16" s="249">
        <f t="shared" si="19"/>
        <v>4.8775209053707131</v>
      </c>
      <c r="J16" s="249">
        <f t="shared" si="6"/>
        <v>26.218924433015641</v>
      </c>
      <c r="K16" s="238"/>
      <c r="L16" s="249">
        <f t="shared" ref="L16:N16" si="20">SUM(L33,L50,L67,L84,L101,L118,L135,L152,L169,L186,L203,L220,L237,L254,L271,L288,L305,L322,L339,L356,L373,L390)</f>
        <v>13.372726278070258</v>
      </c>
      <c r="M16" s="249">
        <f t="shared" si="20"/>
        <v>6.4533267733325239</v>
      </c>
      <c r="N16" s="249">
        <f t="shared" si="20"/>
        <v>5.7821407996326313</v>
      </c>
      <c r="O16" s="249">
        <f t="shared" si="8"/>
        <v>25.608193851035413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27.11382576426838</v>
      </c>
      <c r="C17" s="249">
        <f t="shared" si="3"/>
        <v>40.755997145535233</v>
      </c>
      <c r="D17" s="249">
        <f t="shared" si="3"/>
        <v>3.7570685148700895</v>
      </c>
      <c r="E17" s="249">
        <f t="shared" si="4"/>
        <v>71.626891424673701</v>
      </c>
      <c r="F17" s="238"/>
      <c r="G17" s="249">
        <f t="shared" ref="G17:I17" si="21">SUM(G34,G51,G68,G85,G102,G119,G136,G153,G170,G187,G204,G221,G238,G255,G272,G289,G306,G323,G340,G357,G374,G391)</f>
        <v>21.789333371863343</v>
      </c>
      <c r="H17" s="249">
        <f t="shared" si="21"/>
        <v>37.978895975132005</v>
      </c>
      <c r="I17" s="249">
        <f t="shared" si="21"/>
        <v>2.962606615198887</v>
      </c>
      <c r="J17" s="249">
        <f t="shared" si="6"/>
        <v>62.730835962194234</v>
      </c>
      <c r="K17" s="238"/>
      <c r="L17" s="249">
        <f t="shared" ref="L17:N17" si="22">SUM(L34,L51,L68,L85,L102,L119,L136,L153,L170,L187,L204,L221,L238,L255,L272,L289,L306,L323,L340,L357,L374,L391)</f>
        <v>22.673239612114756</v>
      </c>
      <c r="M17" s="249">
        <f t="shared" si="22"/>
        <v>33.885654069487074</v>
      </c>
      <c r="N17" s="249">
        <f t="shared" si="22"/>
        <v>3.9828193460826093</v>
      </c>
      <c r="O17" s="249">
        <f t="shared" si="8"/>
        <v>60.541713027684438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343.00340672247796</v>
      </c>
      <c r="C19" s="247">
        <f t="shared" ref="C19:O19" si="23">SUM(C9:C17)</f>
        <v>171.94166390468018</v>
      </c>
      <c r="D19" s="247">
        <f t="shared" si="23"/>
        <v>85.08392937284178</v>
      </c>
      <c r="E19" s="247">
        <f t="shared" si="23"/>
        <v>600.02899999999988</v>
      </c>
      <c r="F19" s="247"/>
      <c r="G19" s="247">
        <f t="shared" si="23"/>
        <v>338.38007473445271</v>
      </c>
      <c r="H19" s="247">
        <f t="shared" si="23"/>
        <v>180.27232754956532</v>
      </c>
      <c r="I19" s="247">
        <f t="shared" si="23"/>
        <v>76.511597715982262</v>
      </c>
      <c r="J19" s="247">
        <f t="shared" si="23"/>
        <v>595.16400000000021</v>
      </c>
      <c r="K19" s="247"/>
      <c r="L19" s="247">
        <f t="shared" si="23"/>
        <v>356.75147638855213</v>
      </c>
      <c r="M19" s="247">
        <f t="shared" si="23"/>
        <v>185.82906475280379</v>
      </c>
      <c r="N19" s="247">
        <f t="shared" si="23"/>
        <v>84.009458858644081</v>
      </c>
      <c r="O19" s="247">
        <f t="shared" si="23"/>
        <v>626.58999999999992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0.23021974684592614</v>
      </c>
      <c r="C26" s="302">
        <v>3.8142931987576754E-2</v>
      </c>
      <c r="D26" s="302">
        <v>3.9333963878415826E-2</v>
      </c>
      <c r="E26" s="302">
        <f>SUM(B26:D26)</f>
        <v>0.30769664271191871</v>
      </c>
      <c r="F26" s="303"/>
      <c r="G26" s="302">
        <v>0.27804041270671676</v>
      </c>
      <c r="H26" s="302">
        <v>3.5299707095379135E-2</v>
      </c>
      <c r="I26" s="302">
        <v>3.3094321665429069E-2</v>
      </c>
      <c r="J26" s="302">
        <f>SUM(G26:I26)</f>
        <v>0.34643444146752495</v>
      </c>
      <c r="K26" s="303"/>
      <c r="L26" s="302">
        <v>0.32844634214188978</v>
      </c>
      <c r="M26" s="302">
        <v>2.6961527038861052E-2</v>
      </c>
      <c r="N26" s="302">
        <v>3.6896733076391089E-2</v>
      </c>
      <c r="O26" s="302">
        <f>SUM(L26:N26)</f>
        <v>0.39230460225714192</v>
      </c>
    </row>
    <row r="27" spans="1:15" s="236" customFormat="1" x14ac:dyDescent="0.2">
      <c r="A27" s="237" t="str">
        <f>name!E$5</f>
        <v>Professional occupations</v>
      </c>
      <c r="B27" s="302">
        <v>0.23984998770138627</v>
      </c>
      <c r="C27" s="302">
        <v>4.0075532953777929E-2</v>
      </c>
      <c r="D27" s="302">
        <v>3.1415805899600982E-2</v>
      </c>
      <c r="E27" s="302">
        <f t="shared" ref="E27:E34" si="24">SUM(B27:D27)</f>
        <v>0.31134132655476515</v>
      </c>
      <c r="F27" s="303"/>
      <c r="G27" s="302">
        <v>0.34153066021812434</v>
      </c>
      <c r="H27" s="302">
        <v>2.9588620882830683E-2</v>
      </c>
      <c r="I27" s="302">
        <v>4.4697318295495135E-2</v>
      </c>
      <c r="J27" s="302">
        <f t="shared" ref="J27:J34" si="25">SUM(G27:I27)</f>
        <v>0.41581659939645016</v>
      </c>
      <c r="K27" s="303"/>
      <c r="L27" s="302">
        <v>0.50615703117371713</v>
      </c>
      <c r="M27" s="302">
        <v>3.1194155992161538E-2</v>
      </c>
      <c r="N27" s="302">
        <v>7.0979681050812371E-2</v>
      </c>
      <c r="O27" s="302">
        <f t="shared" ref="O27:O34" si="26">SUM(L27:N27)</f>
        <v>0.60833086821669102</v>
      </c>
    </row>
    <row r="28" spans="1:15" s="236" customFormat="1" x14ac:dyDescent="0.2">
      <c r="A28" s="237" t="str">
        <f>name!E$6</f>
        <v>Associate professional occupations</v>
      </c>
      <c r="B28" s="302">
        <v>0.17841855033583406</v>
      </c>
      <c r="C28" s="302">
        <v>3.489473665569863E-2</v>
      </c>
      <c r="D28" s="302">
        <v>1.2251446784467308E-2</v>
      </c>
      <c r="E28" s="302">
        <f t="shared" si="24"/>
        <v>0.22556473377599998</v>
      </c>
      <c r="F28" s="303"/>
      <c r="G28" s="302">
        <v>0.22395157739003269</v>
      </c>
      <c r="H28" s="302">
        <v>2.3996848710408789E-2</v>
      </c>
      <c r="I28" s="302">
        <v>1.3537777027294683E-2</v>
      </c>
      <c r="J28" s="302">
        <f t="shared" si="25"/>
        <v>0.26148620312773618</v>
      </c>
      <c r="K28" s="303"/>
      <c r="L28" s="302">
        <v>0.26113902527447203</v>
      </c>
      <c r="M28" s="302">
        <v>2.4078670268208469E-2</v>
      </c>
      <c r="N28" s="302">
        <v>2.3393016076437761E-2</v>
      </c>
      <c r="O28" s="302">
        <f t="shared" si="26"/>
        <v>0.30861071161911824</v>
      </c>
    </row>
    <row r="29" spans="1:15" s="236" customFormat="1" x14ac:dyDescent="0.2">
      <c r="A29" s="237" t="str">
        <f>name!E$7</f>
        <v>Administrative and secretarial occupations</v>
      </c>
      <c r="B29" s="302">
        <v>0.18947952627013354</v>
      </c>
      <c r="C29" s="302">
        <v>0.12108531559513799</v>
      </c>
      <c r="D29" s="302">
        <v>1.1434552956551896E-2</v>
      </c>
      <c r="E29" s="302">
        <f t="shared" si="24"/>
        <v>0.32199939482182344</v>
      </c>
      <c r="F29" s="303"/>
      <c r="G29" s="302">
        <v>0.19142795674514484</v>
      </c>
      <c r="H29" s="302">
        <v>0.12186036266078679</v>
      </c>
      <c r="I29" s="302">
        <v>6.6352212401648075E-3</v>
      </c>
      <c r="J29" s="302">
        <f t="shared" si="25"/>
        <v>0.3199235406460964</v>
      </c>
      <c r="K29" s="303"/>
      <c r="L29" s="302">
        <v>0.13599431712177415</v>
      </c>
      <c r="M29" s="302">
        <v>7.5664747788573239E-2</v>
      </c>
      <c r="N29" s="302">
        <v>7.5514795955225538E-3</v>
      </c>
      <c r="O29" s="302">
        <f t="shared" si="26"/>
        <v>0.21921054450586994</v>
      </c>
    </row>
    <row r="30" spans="1:15" s="236" customFormat="1" x14ac:dyDescent="0.2">
      <c r="A30" s="237" t="str">
        <f>name!E$8</f>
        <v>Skilled trades occupations</v>
      </c>
      <c r="B30" s="302">
        <v>0.96471013933113847</v>
      </c>
      <c r="C30" s="302">
        <v>0.12190413009417754</v>
      </c>
      <c r="D30" s="302">
        <v>0.92249424774182687</v>
      </c>
      <c r="E30" s="302">
        <f t="shared" si="24"/>
        <v>2.0091085171671428</v>
      </c>
      <c r="F30" s="303"/>
      <c r="G30" s="302">
        <v>0.89630480024320436</v>
      </c>
      <c r="H30" s="302">
        <v>6.9831455411727195E-2</v>
      </c>
      <c r="I30" s="302">
        <v>0.69220450359220598</v>
      </c>
      <c r="J30" s="302">
        <f>SUM(G30:I30)</f>
        <v>1.6583407592471375</v>
      </c>
      <c r="K30" s="303"/>
      <c r="L30" s="302">
        <v>0.99405795593999913</v>
      </c>
      <c r="M30" s="302">
        <v>6.0562329187263834E-2</v>
      </c>
      <c r="N30" s="302">
        <v>0.6201366627470225</v>
      </c>
      <c r="O30" s="302">
        <f t="shared" si="26"/>
        <v>1.6747569478742856</v>
      </c>
    </row>
    <row r="31" spans="1:15" s="236" customFormat="1" x14ac:dyDescent="0.2">
      <c r="A31" s="237" t="str">
        <f>name!E$9</f>
        <v>Caring, leisure and other service occupations</v>
      </c>
      <c r="B31" s="302">
        <v>0.13742537531612303</v>
      </c>
      <c r="C31" s="302">
        <v>3.1912713730757568E-2</v>
      </c>
      <c r="D31" s="302">
        <v>7.4900754161440321E-3</v>
      </c>
      <c r="E31" s="302">
        <f t="shared" si="24"/>
        <v>0.17682816446302463</v>
      </c>
      <c r="F31" s="303"/>
      <c r="G31" s="302">
        <v>0.13504697008832686</v>
      </c>
      <c r="H31" s="302">
        <v>3.1179637035532694E-2</v>
      </c>
      <c r="I31" s="302">
        <v>4.9568900728625496E-3</v>
      </c>
      <c r="J31" s="302">
        <f t="shared" si="25"/>
        <v>0.1711834971967221</v>
      </c>
      <c r="K31" s="303"/>
      <c r="L31" s="302">
        <v>0.13878795564367796</v>
      </c>
      <c r="M31" s="302">
        <v>1.4212376693894118E-2</v>
      </c>
      <c r="N31" s="302">
        <v>5.1610880474045207E-3</v>
      </c>
      <c r="O31" s="302">
        <f t="shared" si="26"/>
        <v>0.1581614203849766</v>
      </c>
    </row>
    <row r="32" spans="1:15" s="236" customFormat="1" x14ac:dyDescent="0.2">
      <c r="A32" s="237" t="str">
        <f>name!E$10</f>
        <v>Sales and customer service occupations</v>
      </c>
      <c r="B32" s="302">
        <v>7.3348504176813947E-2</v>
      </c>
      <c r="C32" s="302">
        <v>3.8300978302686611E-2</v>
      </c>
      <c r="D32" s="302">
        <v>1.1595462792794012E-2</v>
      </c>
      <c r="E32" s="302">
        <f t="shared" si="24"/>
        <v>0.12324494527229457</v>
      </c>
      <c r="F32" s="303"/>
      <c r="G32" s="302">
        <v>7.0937167976118556E-2</v>
      </c>
      <c r="H32" s="302">
        <v>2.7375723741813983E-2</v>
      </c>
      <c r="I32" s="302">
        <v>6.725374441666568E-3</v>
      </c>
      <c r="J32" s="302">
        <f t="shared" si="25"/>
        <v>0.1050382661595991</v>
      </c>
      <c r="K32" s="303"/>
      <c r="L32" s="302">
        <v>7.7448107628151686E-2</v>
      </c>
      <c r="M32" s="302">
        <v>1.3984908407254587E-2</v>
      </c>
      <c r="N32" s="302">
        <v>4.9581685748856814E-3</v>
      </c>
      <c r="O32" s="302">
        <f t="shared" si="26"/>
        <v>9.6391184610291947E-2</v>
      </c>
    </row>
    <row r="33" spans="1:15" s="236" customFormat="1" x14ac:dyDescent="0.2">
      <c r="A33" s="237" t="str">
        <f>name!E$11</f>
        <v>Process, plant and machine operatives</v>
      </c>
      <c r="B33" s="302">
        <v>0.19940628673762964</v>
      </c>
      <c r="C33" s="302">
        <v>1.6785315950462554E-2</v>
      </c>
      <c r="D33" s="302">
        <v>2.4992840790538594E-3</v>
      </c>
      <c r="E33" s="302">
        <f t="shared" si="24"/>
        <v>0.21869088676714607</v>
      </c>
      <c r="F33" s="303"/>
      <c r="G33" s="302">
        <v>0.16104995232926494</v>
      </c>
      <c r="H33" s="302">
        <v>7.8332275541170039E-3</v>
      </c>
      <c r="I33" s="302">
        <v>2.3315142153239564E-3</v>
      </c>
      <c r="J33" s="302">
        <f t="shared" si="25"/>
        <v>0.17121469409870591</v>
      </c>
      <c r="K33" s="303"/>
      <c r="L33" s="302">
        <v>0.1285397308201231</v>
      </c>
      <c r="M33" s="302">
        <v>1.1006914492656967E-2</v>
      </c>
      <c r="N33" s="302">
        <v>5.6852357521705596E-3</v>
      </c>
      <c r="O33" s="302">
        <f t="shared" si="26"/>
        <v>0.14523188106495064</v>
      </c>
    </row>
    <row r="34" spans="1:15" s="236" customFormat="1" x14ac:dyDescent="0.2">
      <c r="A34" s="237" t="str">
        <f>name!E$12</f>
        <v>Elementary occupations</v>
      </c>
      <c r="B34" s="302">
        <v>0.50827256812090282</v>
      </c>
      <c r="C34" s="302">
        <v>8.2605480795748934E-2</v>
      </c>
      <c r="D34" s="302">
        <v>3.5647339549227455E-2</v>
      </c>
      <c r="E34" s="302">
        <f t="shared" si="24"/>
        <v>0.62652538846587924</v>
      </c>
      <c r="F34" s="303"/>
      <c r="G34" s="302">
        <v>0.37579359686574526</v>
      </c>
      <c r="H34" s="302">
        <v>6.6138285109078529E-2</v>
      </c>
      <c r="I34" s="302">
        <v>1.4630116685204218E-2</v>
      </c>
      <c r="J34" s="302">
        <f t="shared" si="25"/>
        <v>0.456561998660028</v>
      </c>
      <c r="K34" s="303"/>
      <c r="L34" s="302">
        <v>0.39300922072353306</v>
      </c>
      <c r="M34" s="302">
        <v>0.12468355740186954</v>
      </c>
      <c r="N34" s="302">
        <v>2.1309061341271057E-2</v>
      </c>
      <c r="O34" s="302">
        <f t="shared" si="26"/>
        <v>0.53900183946667368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2.721130684835888</v>
      </c>
      <c r="C36" s="311">
        <f t="shared" ref="C36:O36" si="27">SUM(C26:C34)</f>
        <v>0.52570713606602459</v>
      </c>
      <c r="D36" s="311">
        <f t="shared" si="27"/>
        <v>1.0741621790980822</v>
      </c>
      <c r="E36" s="311">
        <f t="shared" si="27"/>
        <v>4.3209999999999944</v>
      </c>
      <c r="F36" s="311"/>
      <c r="G36" s="311">
        <f t="shared" si="27"/>
        <v>2.6740830945626786</v>
      </c>
      <c r="H36" s="311">
        <f t="shared" si="27"/>
        <v>0.41310386820167477</v>
      </c>
      <c r="I36" s="311">
        <f t="shared" si="27"/>
        <v>0.81881303723564691</v>
      </c>
      <c r="J36" s="311">
        <f t="shared" si="27"/>
        <v>3.9060000000000006</v>
      </c>
      <c r="K36" s="311"/>
      <c r="L36" s="311">
        <f t="shared" si="27"/>
        <v>2.9635796864673374</v>
      </c>
      <c r="M36" s="311">
        <f t="shared" si="27"/>
        <v>0.38234918727074335</v>
      </c>
      <c r="N36" s="311">
        <f t="shared" si="27"/>
        <v>0.79607112626191834</v>
      </c>
      <c r="O36" s="311">
        <f t="shared" si="27"/>
        <v>4.1419999999999995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6.7165199081315907E-2</v>
      </c>
      <c r="C43" s="302">
        <v>2.4265975668425646E-3</v>
      </c>
      <c r="D43" s="302">
        <v>2.5501888878755489E-2</v>
      </c>
      <c r="E43" s="302">
        <f>SUM(B43:D43)</f>
        <v>9.5093685526913954E-2</v>
      </c>
      <c r="F43" s="303"/>
      <c r="G43" s="302">
        <v>7.9489419764449912E-2</v>
      </c>
      <c r="H43" s="302">
        <v>4.7774162579220934E-4</v>
      </c>
      <c r="I43" s="302">
        <v>6.4356532818975284E-2</v>
      </c>
      <c r="J43" s="302">
        <f>SUM(G43:I43)</f>
        <v>0.14432369420921742</v>
      </c>
      <c r="K43" s="303"/>
      <c r="L43" s="302">
        <v>6.6552440489237752E-2</v>
      </c>
      <c r="M43" s="302">
        <v>3.8101386134589585E-4</v>
      </c>
      <c r="N43" s="302">
        <v>5.7869283756037823E-2</v>
      </c>
      <c r="O43" s="302">
        <f>SUM(L43:N43)</f>
        <v>0.12480273810662147</v>
      </c>
    </row>
    <row r="44" spans="1:15" s="236" customFormat="1" x14ac:dyDescent="0.2">
      <c r="A44" s="237" t="str">
        <f>name!E$5</f>
        <v>Professional occupations</v>
      </c>
      <c r="B44" s="302">
        <v>4.2109493130338564E-2</v>
      </c>
      <c r="C44" s="302">
        <v>5.1397864535453128E-3</v>
      </c>
      <c r="D44" s="302">
        <v>1.2197292083462841E-2</v>
      </c>
      <c r="E44" s="302">
        <f t="shared" ref="E44:E51" si="28">SUM(B44:D44)</f>
        <v>5.9446571667346716E-2</v>
      </c>
      <c r="F44" s="303"/>
      <c r="G44" s="302">
        <v>5.7004261806310255E-2</v>
      </c>
      <c r="H44" s="302">
        <v>1.530886583249676E-3</v>
      </c>
      <c r="I44" s="302">
        <v>2.3393700711388389E-2</v>
      </c>
      <c r="J44" s="302">
        <f t="shared" ref="J44:J46" si="29">SUM(G44:I44)</f>
        <v>8.1928849100948317E-2</v>
      </c>
      <c r="K44" s="303"/>
      <c r="L44" s="302">
        <v>5.1415392427558756E-2</v>
      </c>
      <c r="M44" s="302">
        <v>9.7470913973756205E-4</v>
      </c>
      <c r="N44" s="302">
        <v>5.611618955094831E-3</v>
      </c>
      <c r="O44" s="302">
        <f t="shared" ref="O44:O51" si="30">SUM(L44:N44)</f>
        <v>5.8001720522391144E-2</v>
      </c>
    </row>
    <row r="45" spans="1:15" s="236" customFormat="1" x14ac:dyDescent="0.2">
      <c r="A45" s="237" t="str">
        <f>name!E$6</f>
        <v>Associate professional occupations</v>
      </c>
      <c r="B45" s="302">
        <v>3.4071117294520017E-2</v>
      </c>
      <c r="C45" s="302">
        <v>3.1023436292325142E-3</v>
      </c>
      <c r="D45" s="302">
        <v>5.8487337036465309E-3</v>
      </c>
      <c r="E45" s="302">
        <f t="shared" si="28"/>
        <v>4.3022194627399063E-2</v>
      </c>
      <c r="F45" s="303"/>
      <c r="G45" s="302">
        <v>4.2542037545764876E-2</v>
      </c>
      <c r="H45" s="302">
        <v>9.8045746595530202E-4</v>
      </c>
      <c r="I45" s="302">
        <v>1.0649577997039753E-2</v>
      </c>
      <c r="J45" s="302">
        <f t="shared" si="29"/>
        <v>5.4172073008759924E-2</v>
      </c>
      <c r="K45" s="303"/>
      <c r="L45" s="302">
        <v>3.5427463757471529E-2</v>
      </c>
      <c r="M45" s="302">
        <v>7.622333737263736E-4</v>
      </c>
      <c r="N45" s="302">
        <v>5.0091578881905994E-3</v>
      </c>
      <c r="O45" s="302">
        <f t="shared" si="30"/>
        <v>4.1198855019388497E-2</v>
      </c>
    </row>
    <row r="46" spans="1:15" s="236" customFormat="1" x14ac:dyDescent="0.2">
      <c r="A46" s="237" t="str">
        <f>name!E$7</f>
        <v>Administrative and secretarial occupations</v>
      </c>
      <c r="B46" s="302">
        <v>3.5018252321779228E-2</v>
      </c>
      <c r="C46" s="302">
        <v>4.3255550104097798E-3</v>
      </c>
      <c r="D46" s="302">
        <v>3.5455468486773078E-3</v>
      </c>
      <c r="E46" s="302">
        <f t="shared" si="28"/>
        <v>4.2889354180866313E-2</v>
      </c>
      <c r="F46" s="303"/>
      <c r="G46" s="302">
        <v>4.1418096476007471E-2</v>
      </c>
      <c r="H46" s="302">
        <v>2.0048684767061489E-3</v>
      </c>
      <c r="I46" s="302">
        <v>6.0441818444372077E-3</v>
      </c>
      <c r="J46" s="302">
        <f t="shared" si="29"/>
        <v>4.9467146797150828E-2</v>
      </c>
      <c r="K46" s="303"/>
      <c r="L46" s="302">
        <v>3.5287075058236757E-2</v>
      </c>
      <c r="M46" s="302">
        <v>9.9845917944537971E-4</v>
      </c>
      <c r="N46" s="302">
        <v>6.2511503067147565E-3</v>
      </c>
      <c r="O46" s="302">
        <f t="shared" si="30"/>
        <v>4.2536684544396894E-2</v>
      </c>
    </row>
    <row r="47" spans="1:15" s="236" customFormat="1" x14ac:dyDescent="0.2">
      <c r="A47" s="237" t="str">
        <f>name!E$8</f>
        <v>Skilled trades occupations</v>
      </c>
      <c r="B47" s="302">
        <v>6.8147467523689303E-2</v>
      </c>
      <c r="C47" s="302">
        <v>4.9839365469449733E-3</v>
      </c>
      <c r="D47" s="302">
        <v>2.450398228220679E-2</v>
      </c>
      <c r="E47" s="302">
        <f t="shared" si="28"/>
        <v>9.7635386352841066E-2</v>
      </c>
      <c r="F47" s="303"/>
      <c r="G47" s="302">
        <v>5.8765377872759768E-2</v>
      </c>
      <c r="H47" s="302">
        <v>9.3346893377233692E-4</v>
      </c>
      <c r="I47" s="302">
        <v>3.4034051239051337E-2</v>
      </c>
      <c r="J47" s="302">
        <f>SUM(G47:I47)</f>
        <v>9.3732898045583435E-2</v>
      </c>
      <c r="K47" s="303"/>
      <c r="L47" s="302">
        <v>3.8283386953306034E-2</v>
      </c>
      <c r="M47" s="302">
        <v>7.5086065119899968E-4</v>
      </c>
      <c r="N47" s="302">
        <v>1.1167131870997249E-2</v>
      </c>
      <c r="O47" s="302">
        <f t="shared" si="30"/>
        <v>5.0201379475502281E-2</v>
      </c>
    </row>
    <row r="48" spans="1:15" s="236" customFormat="1" x14ac:dyDescent="0.2">
      <c r="A48" s="237" t="str">
        <f>name!E$9</f>
        <v>Caring, leisure and other service occupations</v>
      </c>
      <c r="B48" s="302">
        <v>2.5638552614156659E-3</v>
      </c>
      <c r="C48" s="302">
        <v>6.3039414043535146E-3</v>
      </c>
      <c r="D48" s="302">
        <v>8.0786462215615736E-4</v>
      </c>
      <c r="E48" s="302">
        <f t="shared" si="28"/>
        <v>9.6756612879253367E-3</v>
      </c>
      <c r="F48" s="303"/>
      <c r="G48" s="302">
        <v>2.9741564658607228E-3</v>
      </c>
      <c r="H48" s="302">
        <v>3.4241876714001221E-3</v>
      </c>
      <c r="I48" s="302">
        <v>1.5689879897804841E-3</v>
      </c>
      <c r="J48" s="302">
        <f t="shared" ref="J48:J51" si="31">SUM(G48:I48)</f>
        <v>7.9673321270413294E-3</v>
      </c>
      <c r="K48" s="303"/>
      <c r="L48" s="302">
        <v>2.6121899208784E-3</v>
      </c>
      <c r="M48" s="302">
        <v>2.3473865711035238E-3</v>
      </c>
      <c r="N48" s="302">
        <v>1.7834683797714117E-3</v>
      </c>
      <c r="O48" s="302">
        <f t="shared" si="30"/>
        <v>6.7430448717533363E-3</v>
      </c>
    </row>
    <row r="49" spans="1:15" s="236" customFormat="1" x14ac:dyDescent="0.2">
      <c r="A49" s="237" t="str">
        <f>name!E$10</f>
        <v>Sales and customer service occupations</v>
      </c>
      <c r="B49" s="302">
        <v>1.0678579558920228E-2</v>
      </c>
      <c r="C49" s="302">
        <v>6.8499739819404435E-3</v>
      </c>
      <c r="D49" s="302">
        <v>1.4604935998106367E-3</v>
      </c>
      <c r="E49" s="302">
        <f t="shared" si="28"/>
        <v>1.8989047140671306E-2</v>
      </c>
      <c r="F49" s="303"/>
      <c r="G49" s="302">
        <v>1.1522150165140797E-2</v>
      </c>
      <c r="H49" s="302">
        <v>1.9807189808696188E-3</v>
      </c>
      <c r="I49" s="302">
        <v>2.7372651628758903E-3</v>
      </c>
      <c r="J49" s="302">
        <f t="shared" si="31"/>
        <v>1.6240134308886305E-2</v>
      </c>
      <c r="K49" s="303"/>
      <c r="L49" s="302">
        <v>1.0653207714045671E-2</v>
      </c>
      <c r="M49" s="302">
        <v>1.1677998794792659E-3</v>
      </c>
      <c r="N49" s="302">
        <v>2.5991284419019296E-3</v>
      </c>
      <c r="O49" s="302">
        <f t="shared" si="30"/>
        <v>1.4420136035426866E-2</v>
      </c>
    </row>
    <row r="50" spans="1:15" s="236" customFormat="1" x14ac:dyDescent="0.2">
      <c r="A50" s="237" t="str">
        <f>name!E$11</f>
        <v>Process, plant and machine operatives</v>
      </c>
      <c r="B50" s="302">
        <v>6.4695455185958872E-2</v>
      </c>
      <c r="C50" s="302">
        <v>9.1109567746881417E-3</v>
      </c>
      <c r="D50" s="302">
        <v>1.7058054881118265E-2</v>
      </c>
      <c r="E50" s="302">
        <f t="shared" si="28"/>
        <v>9.0864466841765273E-2</v>
      </c>
      <c r="F50" s="303"/>
      <c r="G50" s="302">
        <v>5.9715181477620616E-2</v>
      </c>
      <c r="H50" s="302">
        <v>8.1631203176037409E-4</v>
      </c>
      <c r="I50" s="302">
        <v>3.9827775039200257E-2</v>
      </c>
      <c r="J50" s="302">
        <f t="shared" si="31"/>
        <v>0.10035926854858124</v>
      </c>
      <c r="K50" s="303"/>
      <c r="L50" s="302">
        <v>4.6750008657629231E-2</v>
      </c>
      <c r="M50" s="302">
        <v>9.0924636949385419E-4</v>
      </c>
      <c r="N50" s="302">
        <v>4.7618086209148876E-2</v>
      </c>
      <c r="O50" s="302">
        <f t="shared" si="30"/>
        <v>9.5277341236271962E-2</v>
      </c>
    </row>
    <row r="51" spans="1:15" s="236" customFormat="1" x14ac:dyDescent="0.2">
      <c r="A51" s="237" t="str">
        <f>name!E$12</f>
        <v>Elementary occupations</v>
      </c>
      <c r="B51" s="302">
        <v>7.1273804085221337E-3</v>
      </c>
      <c r="C51" s="302">
        <v>7.7720645634974253E-3</v>
      </c>
      <c r="D51" s="302">
        <v>5.484187402250709E-3</v>
      </c>
      <c r="E51" s="302">
        <f t="shared" si="28"/>
        <v>2.038363237427027E-2</v>
      </c>
      <c r="F51" s="303"/>
      <c r="G51" s="302">
        <v>6.4178332775124839E-3</v>
      </c>
      <c r="H51" s="302">
        <v>2.8216552603053191E-3</v>
      </c>
      <c r="I51" s="302">
        <v>9.5691153160127659E-3</v>
      </c>
      <c r="J51" s="302">
        <f t="shared" si="31"/>
        <v>1.8808603853830569E-2</v>
      </c>
      <c r="K51" s="303"/>
      <c r="L51" s="302">
        <v>5.3010132403776902E-3</v>
      </c>
      <c r="M51" s="302">
        <v>4.7899741429611375E-3</v>
      </c>
      <c r="N51" s="302">
        <v>9.7271128049094061E-3</v>
      </c>
      <c r="O51" s="302">
        <f t="shared" si="30"/>
        <v>1.9818100188248235E-2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0.33157679976645993</v>
      </c>
      <c r="C53" s="311">
        <f t="shared" ref="C53:E53" si="32">SUM(C43:C51)</f>
        <v>5.0015155931454669E-2</v>
      </c>
      <c r="D53" s="311">
        <f t="shared" si="32"/>
        <v>9.6408044302084717E-2</v>
      </c>
      <c r="E53" s="311">
        <f t="shared" si="32"/>
        <v>0.47799999999999926</v>
      </c>
      <c r="F53" s="311"/>
      <c r="G53" s="311">
        <f t="shared" ref="G53:J53" si="33">SUM(G43:G51)</f>
        <v>0.35984851485142694</v>
      </c>
      <c r="H53" s="311">
        <f t="shared" si="33"/>
        <v>1.4970297029811105E-2</v>
      </c>
      <c r="I53" s="311">
        <f t="shared" si="33"/>
        <v>0.19218118811876136</v>
      </c>
      <c r="J53" s="311">
        <f t="shared" si="33"/>
        <v>0.56699999999999939</v>
      </c>
      <c r="K53" s="311"/>
      <c r="L53" s="311">
        <f t="shared" ref="L53:O53" si="34">SUM(L43:L51)</f>
        <v>0.29228217821874181</v>
      </c>
      <c r="M53" s="311">
        <f t="shared" si="34"/>
        <v>1.3081683168491991E-2</v>
      </c>
      <c r="N53" s="311">
        <f t="shared" si="34"/>
        <v>0.14763613861276687</v>
      </c>
      <c r="O53" s="311">
        <f t="shared" si="34"/>
        <v>0.45300000000000068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0.1593438058470544</v>
      </c>
      <c r="C60" s="302">
        <v>1.2468843788014302E-2</v>
      </c>
      <c r="D60" s="302">
        <v>2.3596708935854215E-2</v>
      </c>
      <c r="E60" s="302">
        <f>SUM(B60:D60)</f>
        <v>0.19540935857092293</v>
      </c>
      <c r="F60" s="303"/>
      <c r="G60" s="302">
        <v>0.20676900251600677</v>
      </c>
      <c r="H60" s="302">
        <v>3.0629757060759457E-2</v>
      </c>
      <c r="I60" s="302">
        <v>2.0879612642772678E-2</v>
      </c>
      <c r="J60" s="302">
        <f>SUM(G60:I60)</f>
        <v>0.25827837221953892</v>
      </c>
      <c r="K60" s="303"/>
      <c r="L60" s="302">
        <v>0.24699298982709417</v>
      </c>
      <c r="M60" s="302">
        <v>3.278150442212751E-2</v>
      </c>
      <c r="N60" s="302">
        <v>2.5256831518667752E-2</v>
      </c>
      <c r="O60" s="302">
        <f>SUM(L60:N60)</f>
        <v>0.30503132576788944</v>
      </c>
    </row>
    <row r="61" spans="1:15" s="236" customFormat="1" x14ac:dyDescent="0.2">
      <c r="A61" s="237" t="str">
        <f>name!E$5</f>
        <v>Professional occupations</v>
      </c>
      <c r="B61" s="302">
        <v>0.13775853430967455</v>
      </c>
      <c r="C61" s="302">
        <v>6.4885335644107728E-3</v>
      </c>
      <c r="D61" s="302">
        <v>9.8470253429238288E-3</v>
      </c>
      <c r="E61" s="302">
        <f t="shared" ref="E61:E68" si="35">SUM(B61:D61)</f>
        <v>0.15409409321700915</v>
      </c>
      <c r="F61" s="303"/>
      <c r="G61" s="302">
        <v>0.2054743196239536</v>
      </c>
      <c r="H61" s="302">
        <v>1.6682588277959789E-2</v>
      </c>
      <c r="I61" s="302">
        <v>9.3175717669958646E-3</v>
      </c>
      <c r="J61" s="302">
        <f t="shared" ref="J61:J63" si="36">SUM(G61:I61)</f>
        <v>0.23147447966890924</v>
      </c>
      <c r="K61" s="303"/>
      <c r="L61" s="302">
        <v>0.35147271502414917</v>
      </c>
      <c r="M61" s="302">
        <v>1.6277528216210382E-2</v>
      </c>
      <c r="N61" s="302">
        <v>7.2430088139548736E-3</v>
      </c>
      <c r="O61" s="302">
        <f t="shared" ref="O61:O68" si="37">SUM(L61:N61)</f>
        <v>0.37499325205431444</v>
      </c>
    </row>
    <row r="62" spans="1:15" s="236" customFormat="1" x14ac:dyDescent="0.2">
      <c r="A62" s="237" t="str">
        <f>name!E$6</f>
        <v>Associate professional occupations</v>
      </c>
      <c r="B62" s="302">
        <v>0.18143621052290207</v>
      </c>
      <c r="C62" s="302">
        <v>1.4116514326656346E-2</v>
      </c>
      <c r="D62" s="302">
        <v>7.8364897042999572E-3</v>
      </c>
      <c r="E62" s="302">
        <f t="shared" si="35"/>
        <v>0.20338921455385836</v>
      </c>
      <c r="F62" s="303"/>
      <c r="G62" s="302">
        <v>0.23952481792512939</v>
      </c>
      <c r="H62" s="302">
        <v>3.0359465506485311E-2</v>
      </c>
      <c r="I62" s="302">
        <v>5.7270800786719265E-3</v>
      </c>
      <c r="J62" s="302">
        <f t="shared" si="36"/>
        <v>0.27561136351028664</v>
      </c>
      <c r="K62" s="303"/>
      <c r="L62" s="302">
        <v>0.3319152934137875</v>
      </c>
      <c r="M62" s="302">
        <v>2.7913576370615412E-2</v>
      </c>
      <c r="N62" s="302">
        <v>4.7813313831796553E-3</v>
      </c>
      <c r="O62" s="302">
        <f t="shared" si="37"/>
        <v>0.36461020116758258</v>
      </c>
    </row>
    <row r="63" spans="1:15" s="236" customFormat="1" x14ac:dyDescent="0.2">
      <c r="A63" s="237" t="str">
        <f>name!E$7</f>
        <v>Administrative and secretarial occupations</v>
      </c>
      <c r="B63" s="302">
        <v>0.13157966346199892</v>
      </c>
      <c r="C63" s="302">
        <v>3.2860286770696578E-2</v>
      </c>
      <c r="D63" s="302">
        <v>5.6248065098177926E-3</v>
      </c>
      <c r="E63" s="302">
        <f t="shared" si="35"/>
        <v>0.17006475674251328</v>
      </c>
      <c r="F63" s="303"/>
      <c r="G63" s="302">
        <v>0.14559340016798913</v>
      </c>
      <c r="H63" s="302">
        <v>5.5730789850426919E-2</v>
      </c>
      <c r="I63" s="302">
        <v>3.8361943123263503E-3</v>
      </c>
      <c r="J63" s="302">
        <f t="shared" si="36"/>
        <v>0.20516038433074241</v>
      </c>
      <c r="K63" s="303"/>
      <c r="L63" s="302">
        <v>0.19625005736232723</v>
      </c>
      <c r="M63" s="302">
        <v>3.7259172116541096E-2</v>
      </c>
      <c r="N63" s="302">
        <v>2.8383351398398849E-3</v>
      </c>
      <c r="O63" s="302">
        <f t="shared" si="37"/>
        <v>0.23634756461870821</v>
      </c>
    </row>
    <row r="64" spans="1:15" s="236" customFormat="1" x14ac:dyDescent="0.2">
      <c r="A64" s="237" t="str">
        <f>name!E$8</f>
        <v>Skilled trades occupations</v>
      </c>
      <c r="B64" s="302">
        <v>0.174663331060217</v>
      </c>
      <c r="C64" s="302">
        <v>1.046021710300322E-2</v>
      </c>
      <c r="D64" s="302">
        <v>4.3974412320865554E-2</v>
      </c>
      <c r="E64" s="302">
        <f t="shared" si="35"/>
        <v>0.22909796048408576</v>
      </c>
      <c r="F64" s="303"/>
      <c r="G64" s="302">
        <v>0.15568152650722264</v>
      </c>
      <c r="H64" s="302">
        <v>1.2192240116926481E-2</v>
      </c>
      <c r="I64" s="302">
        <v>2.8762628346353066E-2</v>
      </c>
      <c r="J64" s="302">
        <f>SUM(G64:I64)</f>
        <v>0.1966363949705022</v>
      </c>
      <c r="K64" s="303"/>
      <c r="L64" s="302">
        <v>0.16599830080334763</v>
      </c>
      <c r="M64" s="302">
        <v>7.7846610086096191E-3</v>
      </c>
      <c r="N64" s="302">
        <v>2.5211465233204607E-2</v>
      </c>
      <c r="O64" s="302">
        <f t="shared" si="37"/>
        <v>0.19899442704516185</v>
      </c>
    </row>
    <row r="65" spans="1:15" s="236" customFormat="1" x14ac:dyDescent="0.2">
      <c r="A65" s="237" t="str">
        <f>name!E$9</f>
        <v>Caring, leisure and other service occupations</v>
      </c>
      <c r="B65" s="302">
        <v>1.3732511503059307E-2</v>
      </c>
      <c r="C65" s="302">
        <v>3.7770554051626739E-3</v>
      </c>
      <c r="D65" s="302">
        <v>3.1959184872113041E-3</v>
      </c>
      <c r="E65" s="302">
        <f t="shared" si="35"/>
        <v>2.0705485395433286E-2</v>
      </c>
      <c r="F65" s="303"/>
      <c r="G65" s="302">
        <v>1.7336388117961715E-2</v>
      </c>
      <c r="H65" s="302">
        <v>7.2162881572548059E-3</v>
      </c>
      <c r="I65" s="302">
        <v>3.1866065441817407E-3</v>
      </c>
      <c r="J65" s="302">
        <f t="shared" ref="J65:J68" si="38">SUM(G65:I65)</f>
        <v>2.7739282819398258E-2</v>
      </c>
      <c r="K65" s="303"/>
      <c r="L65" s="302">
        <v>2.1717646209242793E-2</v>
      </c>
      <c r="M65" s="302">
        <v>5.3524242920196183E-3</v>
      </c>
      <c r="N65" s="302">
        <v>4.0268326522843517E-3</v>
      </c>
      <c r="O65" s="302">
        <f t="shared" si="37"/>
        <v>3.1096903153546764E-2</v>
      </c>
    </row>
    <row r="66" spans="1:15" s="236" customFormat="1" x14ac:dyDescent="0.2">
      <c r="A66" s="237" t="str">
        <f>name!E$10</f>
        <v>Sales and customer service occupations</v>
      </c>
      <c r="B66" s="302">
        <v>4.9613226984300124E-2</v>
      </c>
      <c r="C66" s="302">
        <v>4.0214124272805178E-2</v>
      </c>
      <c r="D66" s="302">
        <v>7.5328397757386603E-3</v>
      </c>
      <c r="E66" s="302">
        <f t="shared" si="35"/>
        <v>9.7360191032843962E-2</v>
      </c>
      <c r="F66" s="303"/>
      <c r="G66" s="302">
        <v>5.4516039253042464E-2</v>
      </c>
      <c r="H66" s="302">
        <v>6.2709827609859548E-2</v>
      </c>
      <c r="I66" s="302">
        <v>6.6498053651413494E-3</v>
      </c>
      <c r="J66" s="302">
        <f t="shared" si="38"/>
        <v>0.12387567222804335</v>
      </c>
      <c r="K66" s="303"/>
      <c r="L66" s="302">
        <v>7.6798920873568988E-2</v>
      </c>
      <c r="M66" s="302">
        <v>7.05246951449294E-2</v>
      </c>
      <c r="N66" s="302">
        <v>9.2552555868501314E-3</v>
      </c>
      <c r="O66" s="302">
        <f t="shared" si="37"/>
        <v>0.15657887160534853</v>
      </c>
    </row>
    <row r="67" spans="1:15" s="236" customFormat="1" x14ac:dyDescent="0.2">
      <c r="A67" s="237" t="str">
        <f>name!E$11</f>
        <v>Process, plant and machine operatives</v>
      </c>
      <c r="B67" s="302">
        <v>0.28644718281054826</v>
      </c>
      <c r="C67" s="302">
        <v>2.3195280475761439E-2</v>
      </c>
      <c r="D67" s="302">
        <v>1.7002492720825015E-2</v>
      </c>
      <c r="E67" s="302">
        <f t="shared" si="35"/>
        <v>0.32664495600713467</v>
      </c>
      <c r="F67" s="303"/>
      <c r="G67" s="302">
        <v>0.26931761876451565</v>
      </c>
      <c r="H67" s="302">
        <v>3.2103235886069371E-2</v>
      </c>
      <c r="I67" s="302">
        <v>1.366394486972472E-2</v>
      </c>
      <c r="J67" s="302">
        <f t="shared" si="38"/>
        <v>0.31508479952030977</v>
      </c>
      <c r="K67" s="303"/>
      <c r="L67" s="302">
        <v>0.26336674801926596</v>
      </c>
      <c r="M67" s="302">
        <v>5.5430316069501641E-2</v>
      </c>
      <c r="N67" s="302">
        <v>3.200410041877795E-2</v>
      </c>
      <c r="O67" s="302">
        <f t="shared" si="37"/>
        <v>0.35080116450754556</v>
      </c>
    </row>
    <row r="68" spans="1:15" s="236" customFormat="1" x14ac:dyDescent="0.2">
      <c r="A68" s="237" t="str">
        <f>name!E$12</f>
        <v>Elementary occupations</v>
      </c>
      <c r="B68" s="302">
        <v>0.16781199162384211</v>
      </c>
      <c r="C68" s="302">
        <v>5.37230445139774E-2</v>
      </c>
      <c r="D68" s="302">
        <v>1.1698947858378175E-2</v>
      </c>
      <c r="E68" s="302">
        <f t="shared" si="35"/>
        <v>0.23323398399619766</v>
      </c>
      <c r="F68" s="303"/>
      <c r="G68" s="302">
        <v>0.15072425010140592</v>
      </c>
      <c r="H68" s="302">
        <v>7.6602804094679483E-2</v>
      </c>
      <c r="I68" s="302">
        <v>4.8121965361862355E-3</v>
      </c>
      <c r="J68" s="302">
        <f t="shared" si="38"/>
        <v>0.23213925073227162</v>
      </c>
      <c r="K68" s="303"/>
      <c r="L68" s="302">
        <v>0.18901225078280345</v>
      </c>
      <c r="M68" s="302">
        <v>0.15269635810589785</v>
      </c>
      <c r="N68" s="302">
        <v>1.8837681191198365E-2</v>
      </c>
      <c r="O68" s="302">
        <f t="shared" si="37"/>
        <v>0.36054629007989969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1.3023864581235967</v>
      </c>
      <c r="C70" s="311">
        <f t="shared" ref="C70:E70" si="39">SUM(C60:C68)</f>
        <v>0.19730390022048794</v>
      </c>
      <c r="D70" s="311">
        <f t="shared" si="39"/>
        <v>0.13030964165591452</v>
      </c>
      <c r="E70" s="311">
        <f t="shared" si="39"/>
        <v>1.6299999999999992</v>
      </c>
      <c r="F70" s="311"/>
      <c r="G70" s="311">
        <f t="shared" ref="G70:J70" si="40">SUM(G60:G68)</f>
        <v>1.4449373629772273</v>
      </c>
      <c r="H70" s="311">
        <f t="shared" si="40"/>
        <v>0.3242269965604212</v>
      </c>
      <c r="I70" s="311">
        <f t="shared" si="40"/>
        <v>9.683564046235392E-2</v>
      </c>
      <c r="J70" s="311">
        <f t="shared" si="40"/>
        <v>1.8660000000000025</v>
      </c>
      <c r="K70" s="311"/>
      <c r="L70" s="311">
        <f t="shared" ref="L70:O70" si="41">SUM(L60:L68)</f>
        <v>1.843524922315587</v>
      </c>
      <c r="M70" s="311">
        <f t="shared" si="41"/>
        <v>0.40602023574645252</v>
      </c>
      <c r="N70" s="311">
        <f t="shared" si="41"/>
        <v>0.12945484193795756</v>
      </c>
      <c r="O70" s="311">
        <f t="shared" si="41"/>
        <v>2.3789999999999969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1.597477145227191</v>
      </c>
      <c r="C77" s="302">
        <v>8.2172881498211753E-2</v>
      </c>
      <c r="D77" s="302">
        <v>0.17932120874028115</v>
      </c>
      <c r="E77" s="302">
        <f>SUM(B77:D77)</f>
        <v>1.8589712354656838</v>
      </c>
      <c r="F77" s="303"/>
      <c r="G77" s="302">
        <v>1.8234580955043429</v>
      </c>
      <c r="H77" s="302">
        <v>0.13138192017647105</v>
      </c>
      <c r="I77" s="302">
        <v>0.20266113893369292</v>
      </c>
      <c r="J77" s="302">
        <f>SUM(G77:I77)</f>
        <v>2.1575011546145069</v>
      </c>
      <c r="K77" s="303"/>
      <c r="L77" s="302">
        <v>1.2381562361303036</v>
      </c>
      <c r="M77" s="302">
        <v>0.12167745414587655</v>
      </c>
      <c r="N77" s="302">
        <v>0.18400263500203354</v>
      </c>
      <c r="O77" s="302">
        <f>SUM(L77:N77)</f>
        <v>1.5438363252782137</v>
      </c>
    </row>
    <row r="78" spans="1:15" s="236" customFormat="1" x14ac:dyDescent="0.2">
      <c r="A78" s="237" t="str">
        <f>name!E$5</f>
        <v>Professional occupations</v>
      </c>
      <c r="B78" s="302">
        <v>2.3454833923927509</v>
      </c>
      <c r="C78" s="302">
        <v>6.4209477418846236E-2</v>
      </c>
      <c r="D78" s="302">
        <v>0.11363437653641609</v>
      </c>
      <c r="E78" s="302">
        <f t="shared" ref="E78:E85" si="42">SUM(B78:D78)</f>
        <v>2.5233272463480132</v>
      </c>
      <c r="F78" s="303"/>
      <c r="G78" s="302">
        <v>3.0827480906331166</v>
      </c>
      <c r="H78" s="302">
        <v>0.10563384090353481</v>
      </c>
      <c r="I78" s="302">
        <v>0.12089258225359698</v>
      </c>
      <c r="J78" s="302">
        <f t="shared" ref="J78:J80" si="43">SUM(G78:I78)</f>
        <v>3.3092745137902484</v>
      </c>
      <c r="K78" s="303"/>
      <c r="L78" s="302">
        <v>2.8011664810588885</v>
      </c>
      <c r="M78" s="302">
        <v>9.0312961442333362E-2</v>
      </c>
      <c r="N78" s="302">
        <v>7.7010687249167833E-2</v>
      </c>
      <c r="O78" s="302">
        <f t="shared" ref="O78:O85" si="44">SUM(L78:N78)</f>
        <v>2.9684901297503896</v>
      </c>
    </row>
    <row r="79" spans="1:15" s="236" customFormat="1" x14ac:dyDescent="0.2">
      <c r="A79" s="237" t="str">
        <f>name!E$6</f>
        <v>Associate professional occupations</v>
      </c>
      <c r="B79" s="302">
        <v>1.4624586079151514</v>
      </c>
      <c r="C79" s="302">
        <v>7.2875431030643645E-2</v>
      </c>
      <c r="D79" s="302">
        <v>9.0684170955109375E-2</v>
      </c>
      <c r="E79" s="302">
        <f t="shared" si="42"/>
        <v>1.6260182099009044</v>
      </c>
      <c r="F79" s="303"/>
      <c r="G79" s="302">
        <v>1.7518713618461643</v>
      </c>
      <c r="H79" s="302">
        <v>0.10458156095029728</v>
      </c>
      <c r="I79" s="302">
        <v>9.0044175472020982E-2</v>
      </c>
      <c r="J79" s="302">
        <f t="shared" si="43"/>
        <v>1.9464970982684826</v>
      </c>
      <c r="K79" s="303"/>
      <c r="L79" s="302">
        <v>1.2686617719989923</v>
      </c>
      <c r="M79" s="302">
        <v>7.487171525817285E-2</v>
      </c>
      <c r="N79" s="302">
        <v>6.5840637488940243E-2</v>
      </c>
      <c r="O79" s="302">
        <f t="shared" si="44"/>
        <v>1.4093741247461054</v>
      </c>
    </row>
    <row r="80" spans="1:15" s="236" customFormat="1" x14ac:dyDescent="0.2">
      <c r="A80" s="237" t="str">
        <f>name!E$7</f>
        <v>Administrative and secretarial occupations</v>
      </c>
      <c r="B80" s="302">
        <v>0.61699399116377085</v>
      </c>
      <c r="C80" s="302">
        <v>0.19219024339560914</v>
      </c>
      <c r="D80" s="302">
        <v>3.7923466836542505E-2</v>
      </c>
      <c r="E80" s="302">
        <f t="shared" si="42"/>
        <v>0.84710770139592251</v>
      </c>
      <c r="F80" s="303"/>
      <c r="G80" s="302">
        <v>0.61545375707168359</v>
      </c>
      <c r="H80" s="302">
        <v>0.23750005739800878</v>
      </c>
      <c r="I80" s="302">
        <v>3.8315302167550823E-2</v>
      </c>
      <c r="J80" s="302">
        <f t="shared" si="43"/>
        <v>0.89126911663724329</v>
      </c>
      <c r="K80" s="303"/>
      <c r="L80" s="302">
        <v>0.45979907992305208</v>
      </c>
      <c r="M80" s="302">
        <v>0.14146236912957705</v>
      </c>
      <c r="N80" s="302">
        <v>2.6502400794306418E-2</v>
      </c>
      <c r="O80" s="302">
        <f t="shared" si="44"/>
        <v>0.62776384984693556</v>
      </c>
    </row>
    <row r="81" spans="1:15" s="236" customFormat="1" x14ac:dyDescent="0.2">
      <c r="A81" s="237" t="str">
        <f>name!E$8</f>
        <v>Skilled trades occupations</v>
      </c>
      <c r="B81" s="302">
        <v>1.5134833965591306</v>
      </c>
      <c r="C81" s="302">
        <v>6.4183951511457837E-2</v>
      </c>
      <c r="D81" s="302">
        <v>0.15675719505836958</v>
      </c>
      <c r="E81" s="302">
        <f t="shared" si="42"/>
        <v>1.7344245431289578</v>
      </c>
      <c r="F81" s="303"/>
      <c r="G81" s="302">
        <v>1.2242242669061703</v>
      </c>
      <c r="H81" s="302">
        <v>4.7652746917148464E-2</v>
      </c>
      <c r="I81" s="302">
        <v>0.10448891487753073</v>
      </c>
      <c r="J81" s="302">
        <f>SUM(G81:I81)</f>
        <v>1.3763659287008494</v>
      </c>
      <c r="K81" s="303"/>
      <c r="L81" s="302">
        <v>0.7446893717173092</v>
      </c>
      <c r="M81" s="302">
        <v>4.1404633516392168E-2</v>
      </c>
      <c r="N81" s="302">
        <v>0.10585737914255668</v>
      </c>
      <c r="O81" s="302">
        <f t="shared" si="44"/>
        <v>0.89195138437625798</v>
      </c>
    </row>
    <row r="82" spans="1:15" s="236" customFormat="1" x14ac:dyDescent="0.2">
      <c r="A82" s="237" t="str">
        <f>name!E$9</f>
        <v>Caring, leisure and other service occupations</v>
      </c>
      <c r="B82" s="302">
        <v>0.13429958215720175</v>
      </c>
      <c r="C82" s="302">
        <v>4.5362655329270522E-2</v>
      </c>
      <c r="D82" s="302">
        <v>2.355346713086276E-2</v>
      </c>
      <c r="E82" s="302">
        <f t="shared" si="42"/>
        <v>0.20321570461733504</v>
      </c>
      <c r="F82" s="303"/>
      <c r="G82" s="302">
        <v>0.11117373871647543</v>
      </c>
      <c r="H82" s="302">
        <v>4.9348328909706335E-2</v>
      </c>
      <c r="I82" s="302">
        <v>2.8669709017798632E-2</v>
      </c>
      <c r="J82" s="302">
        <f t="shared" ref="J82:J85" si="45">SUM(G82:I82)</f>
        <v>0.1891917766439804</v>
      </c>
      <c r="K82" s="303"/>
      <c r="L82" s="302">
        <v>7.6216404331352419E-2</v>
      </c>
      <c r="M82" s="302">
        <v>2.6999798557718602E-2</v>
      </c>
      <c r="N82" s="302">
        <v>3.3965015930956292E-2</v>
      </c>
      <c r="O82" s="302">
        <f t="shared" si="44"/>
        <v>0.13718121882002732</v>
      </c>
    </row>
    <row r="83" spans="1:15" s="236" customFormat="1" x14ac:dyDescent="0.2">
      <c r="A83" s="237" t="str">
        <f>name!E$10</f>
        <v>Sales and customer service occupations</v>
      </c>
      <c r="B83" s="302">
        <v>0.23357085155492957</v>
      </c>
      <c r="C83" s="302">
        <v>7.2373364491165326E-2</v>
      </c>
      <c r="D83" s="302">
        <v>2.2311637780072561E-2</v>
      </c>
      <c r="E83" s="302">
        <f t="shared" si="42"/>
        <v>0.32825585382616745</v>
      </c>
      <c r="F83" s="303"/>
      <c r="G83" s="302">
        <v>0.22475404861357054</v>
      </c>
      <c r="H83" s="302">
        <v>8.6937626539422608E-2</v>
      </c>
      <c r="I83" s="302">
        <v>1.8122189467365941E-2</v>
      </c>
      <c r="J83" s="302">
        <f t="shared" si="45"/>
        <v>0.32981386462035905</v>
      </c>
      <c r="K83" s="303"/>
      <c r="L83" s="302">
        <v>0.16874496103325401</v>
      </c>
      <c r="M83" s="302">
        <v>8.264661675099208E-2</v>
      </c>
      <c r="N83" s="302">
        <v>1.2943293061128831E-2</v>
      </c>
      <c r="O83" s="302">
        <f t="shared" si="44"/>
        <v>0.26433487084537494</v>
      </c>
    </row>
    <row r="84" spans="1:15" s="236" customFormat="1" x14ac:dyDescent="0.2">
      <c r="A84" s="237" t="str">
        <f>name!E$11</f>
        <v>Process, plant and machine operatives</v>
      </c>
      <c r="B84" s="302">
        <v>0.59943187118400132</v>
      </c>
      <c r="C84" s="302">
        <v>7.4261746125275446E-2</v>
      </c>
      <c r="D84" s="302">
        <v>3.8786634045870898E-2</v>
      </c>
      <c r="E84" s="302">
        <f t="shared" si="42"/>
        <v>0.7124802513551477</v>
      </c>
      <c r="F84" s="303"/>
      <c r="G84" s="302">
        <v>0.44023849670062531</v>
      </c>
      <c r="H84" s="302">
        <v>7.6861429540548129E-2</v>
      </c>
      <c r="I84" s="302">
        <v>4.2218216474509601E-2</v>
      </c>
      <c r="J84" s="302">
        <f t="shared" si="45"/>
        <v>0.55931814271568303</v>
      </c>
      <c r="K84" s="303"/>
      <c r="L84" s="302">
        <v>0.26593274646717502</v>
      </c>
      <c r="M84" s="302">
        <v>5.3682257315174016E-2</v>
      </c>
      <c r="N84" s="302">
        <v>3.6203993740081479E-2</v>
      </c>
      <c r="O84" s="302">
        <f t="shared" si="44"/>
        <v>0.35581899752243051</v>
      </c>
    </row>
    <row r="85" spans="1:15" s="236" customFormat="1" x14ac:dyDescent="0.2">
      <c r="A85" s="237" t="str">
        <f>name!E$12</f>
        <v>Elementary occupations</v>
      </c>
      <c r="B85" s="302">
        <v>0.302774360084824</v>
      </c>
      <c r="C85" s="302">
        <v>4.1807073655858874E-2</v>
      </c>
      <c r="D85" s="302">
        <v>2.7617820221185623E-2</v>
      </c>
      <c r="E85" s="302">
        <f t="shared" si="42"/>
        <v>0.37219925396186854</v>
      </c>
      <c r="F85" s="303"/>
      <c r="G85" s="302">
        <v>0.22220297486913615</v>
      </c>
      <c r="H85" s="302">
        <v>4.3024778221694329E-2</v>
      </c>
      <c r="I85" s="302">
        <v>1.954065091782858E-2</v>
      </c>
      <c r="J85" s="302">
        <f t="shared" si="45"/>
        <v>0.28476840400865905</v>
      </c>
      <c r="K85" s="303"/>
      <c r="L85" s="302">
        <v>0.17399461513558589</v>
      </c>
      <c r="M85" s="302">
        <v>5.8513232573948824E-2</v>
      </c>
      <c r="N85" s="302">
        <v>2.974125110471813E-2</v>
      </c>
      <c r="O85" s="302">
        <f t="shared" si="44"/>
        <v>0.26224909881425285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8.8059731982389504</v>
      </c>
      <c r="C87" s="311">
        <f t="shared" ref="C87:E87" si="46">SUM(C77:C85)</f>
        <v>0.70943682445633871</v>
      </c>
      <c r="D87" s="311">
        <f t="shared" si="46"/>
        <v>0.69058997730471072</v>
      </c>
      <c r="E87" s="311">
        <f t="shared" si="46"/>
        <v>10.206</v>
      </c>
      <c r="F87" s="311"/>
      <c r="G87" s="311">
        <f t="shared" ref="G87:J87" si="47">SUM(G77:G85)</f>
        <v>9.4961248308612838</v>
      </c>
      <c r="H87" s="311">
        <f t="shared" si="47"/>
        <v>0.88292228955683172</v>
      </c>
      <c r="I87" s="311">
        <f t="shared" si="47"/>
        <v>0.6649528795818952</v>
      </c>
      <c r="J87" s="311">
        <f t="shared" si="47"/>
        <v>11.044000000000011</v>
      </c>
      <c r="K87" s="311"/>
      <c r="L87" s="311">
        <f t="shared" ref="L87:O87" si="48">SUM(L77:L85)</f>
        <v>7.1973616677959136</v>
      </c>
      <c r="M87" s="311">
        <f t="shared" si="48"/>
        <v>0.69157103869018555</v>
      </c>
      <c r="N87" s="311">
        <f t="shared" si="48"/>
        <v>0.57206729351388941</v>
      </c>
      <c r="O87" s="311">
        <f t="shared" si="48"/>
        <v>8.4609999999999879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4.1409050929220053</v>
      </c>
      <c r="C94" s="302">
        <v>0.20687202619312103</v>
      </c>
      <c r="D94" s="302">
        <v>0.73007743304119799</v>
      </c>
      <c r="E94" s="302">
        <f>SUM(B94:D94)</f>
        <v>5.0778545521563245</v>
      </c>
      <c r="F94" s="303"/>
      <c r="G94" s="302">
        <v>4.5618755934998863</v>
      </c>
      <c r="H94" s="302">
        <v>0.41093904758774785</v>
      </c>
      <c r="I94" s="302">
        <v>0.81151024917215264</v>
      </c>
      <c r="J94" s="302">
        <f>SUM(G94:I94)</f>
        <v>5.7843248902597866</v>
      </c>
      <c r="K94" s="303"/>
      <c r="L94" s="302">
        <v>3.3765366293134647</v>
      </c>
      <c r="M94" s="302">
        <v>0.37868215287692564</v>
      </c>
      <c r="N94" s="302">
        <v>0.71480265177379088</v>
      </c>
      <c r="O94" s="302">
        <f>SUM(L94:N94)</f>
        <v>4.4700214339641811</v>
      </c>
    </row>
    <row r="95" spans="1:15" s="236" customFormat="1" x14ac:dyDescent="0.2">
      <c r="A95" s="237" t="str">
        <f>name!E$5</f>
        <v>Professional occupations</v>
      </c>
      <c r="B95" s="302">
        <v>5.1989360643431954</v>
      </c>
      <c r="C95" s="302">
        <v>0.19553265875084891</v>
      </c>
      <c r="D95" s="302">
        <v>0.46783937370822049</v>
      </c>
      <c r="E95" s="302">
        <f t="shared" ref="E95:E102" si="49">SUM(B95:D95)</f>
        <v>5.8623080968022645</v>
      </c>
      <c r="F95" s="303"/>
      <c r="G95" s="302">
        <v>6.5944516293185158</v>
      </c>
      <c r="H95" s="302">
        <v>0.36645817225410626</v>
      </c>
      <c r="I95" s="302">
        <v>0.44343786579088174</v>
      </c>
      <c r="J95" s="302">
        <f t="shared" ref="J95:J97" si="50">SUM(G95:I95)</f>
        <v>7.4043476673635045</v>
      </c>
      <c r="K95" s="303"/>
      <c r="L95" s="302">
        <v>6.4925561465041781</v>
      </c>
      <c r="M95" s="302">
        <v>0.32674648914428461</v>
      </c>
      <c r="N95" s="302">
        <v>0.26796831076786259</v>
      </c>
      <c r="O95" s="302">
        <f t="shared" ref="O95:O102" si="51">SUM(L95:N95)</f>
        <v>7.087270946416325</v>
      </c>
    </row>
    <row r="96" spans="1:15" s="236" customFormat="1" x14ac:dyDescent="0.2">
      <c r="A96" s="237" t="str">
        <f>name!E$6</f>
        <v>Associate professional occupations</v>
      </c>
      <c r="B96" s="302">
        <v>3.9531129063766377</v>
      </c>
      <c r="C96" s="302">
        <v>0.25783722592086444</v>
      </c>
      <c r="D96" s="302">
        <v>0.60420215069141958</v>
      </c>
      <c r="E96" s="302">
        <f t="shared" si="49"/>
        <v>4.8151522829889215</v>
      </c>
      <c r="F96" s="303"/>
      <c r="G96" s="302">
        <v>4.4804860826155002</v>
      </c>
      <c r="H96" s="302">
        <v>0.35993673129687864</v>
      </c>
      <c r="I96" s="302">
        <v>0.42977075676786419</v>
      </c>
      <c r="J96" s="302">
        <f t="shared" si="50"/>
        <v>5.2701935706802425</v>
      </c>
      <c r="K96" s="303"/>
      <c r="L96" s="302">
        <v>3.6207615524831502</v>
      </c>
      <c r="M96" s="302">
        <v>0.25286521168273884</v>
      </c>
      <c r="N96" s="302">
        <v>0.35615190116160933</v>
      </c>
      <c r="O96" s="302">
        <f t="shared" si="51"/>
        <v>4.2297786653274985</v>
      </c>
    </row>
    <row r="97" spans="1:15" s="236" customFormat="1" x14ac:dyDescent="0.2">
      <c r="A97" s="237" t="str">
        <f>name!E$7</f>
        <v>Administrative and secretarial occupations</v>
      </c>
      <c r="B97" s="302">
        <v>1.9023152981166151</v>
      </c>
      <c r="C97" s="302">
        <v>0.63905212226423957</v>
      </c>
      <c r="D97" s="302">
        <v>0.13223638012071401</v>
      </c>
      <c r="E97" s="302">
        <f t="shared" si="49"/>
        <v>2.6736038005015685</v>
      </c>
      <c r="F97" s="303"/>
      <c r="G97" s="302">
        <v>2.021752297026342</v>
      </c>
      <c r="H97" s="302">
        <v>0.76867730450427918</v>
      </c>
      <c r="I97" s="302">
        <v>0.10939724177938724</v>
      </c>
      <c r="J97" s="302">
        <f t="shared" si="50"/>
        <v>2.8998268433100085</v>
      </c>
      <c r="K97" s="303"/>
      <c r="L97" s="302">
        <v>1.6121032329261795</v>
      </c>
      <c r="M97" s="302">
        <v>0.47770175718851271</v>
      </c>
      <c r="N97" s="302">
        <v>6.4115713793898896E-2</v>
      </c>
      <c r="O97" s="302">
        <f t="shared" si="51"/>
        <v>2.1539207039085912</v>
      </c>
    </row>
    <row r="98" spans="1:15" s="236" customFormat="1" x14ac:dyDescent="0.2">
      <c r="A98" s="237" t="str">
        <f>name!E$8</f>
        <v>Skilled trades occupations</v>
      </c>
      <c r="B98" s="302">
        <v>5.4695829182522084</v>
      </c>
      <c r="C98" s="302">
        <v>0.27452936890887603</v>
      </c>
      <c r="D98" s="302">
        <v>1.2989822053969817</v>
      </c>
      <c r="E98" s="302">
        <f t="shared" si="49"/>
        <v>7.0430944925580663</v>
      </c>
      <c r="F98" s="303"/>
      <c r="G98" s="302">
        <v>4.5665214175853253</v>
      </c>
      <c r="H98" s="302">
        <v>0.25056353558290734</v>
      </c>
      <c r="I98" s="302">
        <v>0.9895967437848594</v>
      </c>
      <c r="J98" s="302">
        <f>SUM(G98:I98)</f>
        <v>5.8066816969530919</v>
      </c>
      <c r="K98" s="303"/>
      <c r="L98" s="302">
        <v>2.9652499801154035</v>
      </c>
      <c r="M98" s="302">
        <v>0.23102611212686366</v>
      </c>
      <c r="N98" s="302">
        <v>0.87802813138568148</v>
      </c>
      <c r="O98" s="302">
        <f t="shared" si="51"/>
        <v>4.0743042236279488</v>
      </c>
    </row>
    <row r="99" spans="1:15" s="236" customFormat="1" x14ac:dyDescent="0.2">
      <c r="A99" s="237" t="str">
        <f>name!E$9</f>
        <v>Caring, leisure and other service occupations</v>
      </c>
      <c r="B99" s="302">
        <v>0.33021992674356471</v>
      </c>
      <c r="C99" s="302">
        <v>5.9757937550176193E-2</v>
      </c>
      <c r="D99" s="302">
        <v>6.7657463825408062E-2</v>
      </c>
      <c r="E99" s="302">
        <f t="shared" si="49"/>
        <v>0.45763532811914898</v>
      </c>
      <c r="F99" s="303"/>
      <c r="G99" s="302">
        <v>0.3650332981739921</v>
      </c>
      <c r="H99" s="302">
        <v>7.8488676886010786E-2</v>
      </c>
      <c r="I99" s="302">
        <v>7.8139043019998494E-2</v>
      </c>
      <c r="J99" s="302">
        <f t="shared" ref="J99:J102" si="52">SUM(G99:I99)</f>
        <v>0.52166101808000143</v>
      </c>
      <c r="K99" s="303"/>
      <c r="L99" s="302">
        <v>0.34830181146653449</v>
      </c>
      <c r="M99" s="302">
        <v>4.8800894492656406E-2</v>
      </c>
      <c r="N99" s="302">
        <v>6.8449534985939087E-2</v>
      </c>
      <c r="O99" s="302">
        <f t="shared" si="51"/>
        <v>0.46555224094512998</v>
      </c>
    </row>
    <row r="100" spans="1:15" s="236" customFormat="1" x14ac:dyDescent="0.2">
      <c r="A100" s="237" t="str">
        <f>name!E$10</f>
        <v>Sales and customer service occupations</v>
      </c>
      <c r="B100" s="302">
        <v>0.73339400406304212</v>
      </c>
      <c r="C100" s="302">
        <v>0.18501767220594689</v>
      </c>
      <c r="D100" s="302">
        <v>0.13611881379974999</v>
      </c>
      <c r="E100" s="302">
        <f t="shared" si="49"/>
        <v>1.0545304900687391</v>
      </c>
      <c r="F100" s="303"/>
      <c r="G100" s="302">
        <v>0.71415657436832658</v>
      </c>
      <c r="H100" s="302">
        <v>0.24410250960284377</v>
      </c>
      <c r="I100" s="302">
        <v>8.7736373715983043E-2</v>
      </c>
      <c r="J100" s="302">
        <f t="shared" si="52"/>
        <v>1.0459954576871533</v>
      </c>
      <c r="K100" s="303"/>
      <c r="L100" s="302">
        <v>0.63865657203251314</v>
      </c>
      <c r="M100" s="302">
        <v>0.19830429042086148</v>
      </c>
      <c r="N100" s="302">
        <v>5.6427989405773163E-2</v>
      </c>
      <c r="O100" s="302">
        <f t="shared" si="51"/>
        <v>0.89338885185914785</v>
      </c>
    </row>
    <row r="101" spans="1:15" s="236" customFormat="1" x14ac:dyDescent="0.2">
      <c r="A101" s="237" t="str">
        <f>name!E$11</f>
        <v>Process, plant and machine operatives</v>
      </c>
      <c r="B101" s="302">
        <v>3.3907196755553528</v>
      </c>
      <c r="C101" s="302">
        <v>0.23457384877287052</v>
      </c>
      <c r="D101" s="302">
        <v>0.20627379303640175</v>
      </c>
      <c r="E101" s="302">
        <f t="shared" si="49"/>
        <v>3.831567317364625</v>
      </c>
      <c r="F101" s="303"/>
      <c r="G101" s="302">
        <v>2.9466573715860305</v>
      </c>
      <c r="H101" s="302">
        <v>0.28353730788652898</v>
      </c>
      <c r="I101" s="302">
        <v>0.21322235485559418</v>
      </c>
      <c r="J101" s="302">
        <f t="shared" si="52"/>
        <v>3.4434170343281538</v>
      </c>
      <c r="K101" s="303"/>
      <c r="L101" s="302">
        <v>2.0193136131475855</v>
      </c>
      <c r="M101" s="302">
        <v>0.2611927229972214</v>
      </c>
      <c r="N101" s="302">
        <v>0.16946708071110303</v>
      </c>
      <c r="O101" s="302">
        <f t="shared" si="51"/>
        <v>2.4499734168559102</v>
      </c>
    </row>
    <row r="102" spans="1:15" s="236" customFormat="1" x14ac:dyDescent="0.2">
      <c r="A102" s="237" t="str">
        <f>name!E$12</f>
        <v>Elementary occupations</v>
      </c>
      <c r="B102" s="302">
        <v>1.3996196210606933</v>
      </c>
      <c r="C102" s="302">
        <v>0.26551974981778026</v>
      </c>
      <c r="D102" s="302">
        <v>0.23811426856187515</v>
      </c>
      <c r="E102" s="302">
        <f t="shared" si="49"/>
        <v>1.9032536394403488</v>
      </c>
      <c r="F102" s="303"/>
      <c r="G102" s="302">
        <v>1.1643599629009365</v>
      </c>
      <c r="H102" s="302">
        <v>0.27363056407763875</v>
      </c>
      <c r="I102" s="302">
        <v>0.11856129435950616</v>
      </c>
      <c r="J102" s="302">
        <f t="shared" si="52"/>
        <v>1.5565518213380813</v>
      </c>
      <c r="K102" s="303"/>
      <c r="L102" s="302">
        <v>0.94010951897306705</v>
      </c>
      <c r="M102" s="302">
        <v>0.33810931124574134</v>
      </c>
      <c r="N102" s="302">
        <v>0.12257068687646756</v>
      </c>
      <c r="O102" s="302">
        <f t="shared" si="51"/>
        <v>1.400789517095276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26.518805507433317</v>
      </c>
      <c r="C104" s="311">
        <f t="shared" ref="C104:E104" si="53">SUM(C94:C102)</f>
        <v>2.3186926103847236</v>
      </c>
      <c r="D104" s="311">
        <f t="shared" si="53"/>
        <v>3.8815018821819689</v>
      </c>
      <c r="E104" s="311">
        <f t="shared" si="53"/>
        <v>32.719000000000008</v>
      </c>
      <c r="F104" s="311"/>
      <c r="G104" s="311">
        <f t="shared" ref="G104:J104" si="54">SUM(G94:G102)</f>
        <v>27.415294227074853</v>
      </c>
      <c r="H104" s="311">
        <f t="shared" si="54"/>
        <v>3.0363338496789418</v>
      </c>
      <c r="I104" s="311">
        <f t="shared" si="54"/>
        <v>3.2813719232462271</v>
      </c>
      <c r="J104" s="311">
        <f t="shared" si="54"/>
        <v>33.733000000000025</v>
      </c>
      <c r="K104" s="311"/>
      <c r="L104" s="311">
        <f t="shared" ref="L104:O104" si="55">SUM(L94:L102)</f>
        <v>22.013589056962076</v>
      </c>
      <c r="M104" s="311">
        <f t="shared" si="55"/>
        <v>2.513428942175806</v>
      </c>
      <c r="N104" s="311">
        <f t="shared" si="55"/>
        <v>2.6979820008621265</v>
      </c>
      <c r="O104" s="311">
        <f t="shared" si="55"/>
        <v>27.225000000000005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0.14933767036606024</v>
      </c>
      <c r="C111" s="302">
        <v>3.4224424004487305E-3</v>
      </c>
      <c r="D111" s="302">
        <v>1.4576161473292885E-2</v>
      </c>
      <c r="E111" s="302">
        <f>SUM(B111:D111)</f>
        <v>0.16733627423980185</v>
      </c>
      <c r="F111" s="303"/>
      <c r="G111" s="302">
        <v>0.48177259394767591</v>
      </c>
      <c r="H111" s="302">
        <v>1.5311552116995636E-2</v>
      </c>
      <c r="I111" s="302">
        <v>5.269395611328434E-2</v>
      </c>
      <c r="J111" s="302">
        <f>SUM(G111:I111)</f>
        <v>0.54977810217795586</v>
      </c>
      <c r="K111" s="303"/>
      <c r="L111" s="302">
        <v>0.44338594062265213</v>
      </c>
      <c r="M111" s="302">
        <v>1.6441407406194299E-2</v>
      </c>
      <c r="N111" s="302">
        <v>2.9558258075663525E-2</v>
      </c>
      <c r="O111" s="302">
        <f>SUM(L111:N111)</f>
        <v>0.48938560610450998</v>
      </c>
    </row>
    <row r="112" spans="1:15" s="236" customFormat="1" x14ac:dyDescent="0.2">
      <c r="A112" s="237" t="str">
        <f>name!E$5</f>
        <v>Professional occupations</v>
      </c>
      <c r="B112" s="302">
        <v>0.2755414200761418</v>
      </c>
      <c r="C112" s="302">
        <v>3.6131786669905798E-3</v>
      </c>
      <c r="D112" s="302">
        <v>2.0119478667757203E-2</v>
      </c>
      <c r="E112" s="302">
        <f t="shared" ref="E112:E119" si="56">SUM(B112:D112)</f>
        <v>0.29927407741088957</v>
      </c>
      <c r="F112" s="303"/>
      <c r="G112" s="302">
        <v>1.0124347184383291</v>
      </c>
      <c r="H112" s="302">
        <v>1.4568775583874078E-2</v>
      </c>
      <c r="I112" s="302">
        <v>4.7602479652847619E-2</v>
      </c>
      <c r="J112" s="302">
        <f t="shared" ref="J112:J114" si="57">SUM(G112:I112)</f>
        <v>1.0746059736750508</v>
      </c>
      <c r="K112" s="303"/>
      <c r="L112" s="302">
        <v>1.2436450407017734</v>
      </c>
      <c r="M112" s="302">
        <v>1.4736746777695459E-2</v>
      </c>
      <c r="N112" s="302">
        <v>2.0689702495451115E-2</v>
      </c>
      <c r="O112" s="302">
        <f t="shared" ref="O112:O119" si="58">SUM(L112:N112)</f>
        <v>1.27907148997492</v>
      </c>
    </row>
    <row r="113" spans="1:15" s="236" customFormat="1" x14ac:dyDescent="0.2">
      <c r="A113" s="237" t="str">
        <f>name!E$6</f>
        <v>Associate professional occupations</v>
      </c>
      <c r="B113" s="302">
        <v>0.17384048947692046</v>
      </c>
      <c r="C113" s="302">
        <v>6.376216191929151E-3</v>
      </c>
      <c r="D113" s="302">
        <v>7.8284730928154782E-3</v>
      </c>
      <c r="E113" s="302">
        <f t="shared" si="56"/>
        <v>0.1880451787616651</v>
      </c>
      <c r="F113" s="303"/>
      <c r="G113" s="302">
        <v>0.60921993151734388</v>
      </c>
      <c r="H113" s="302">
        <v>2.1838066821351455E-2</v>
      </c>
      <c r="I113" s="302">
        <v>4.8079908332243106E-2</v>
      </c>
      <c r="J113" s="302">
        <f t="shared" si="57"/>
        <v>0.67913790667093843</v>
      </c>
      <c r="K113" s="303"/>
      <c r="L113" s="302">
        <v>0.56840780308754357</v>
      </c>
      <c r="M113" s="302">
        <v>2.1915323153362854E-2</v>
      </c>
      <c r="N113" s="302">
        <v>1.9386642626282011E-2</v>
      </c>
      <c r="O113" s="302">
        <f t="shared" si="58"/>
        <v>0.60970976886718842</v>
      </c>
    </row>
    <row r="114" spans="1:15" s="236" customFormat="1" x14ac:dyDescent="0.2">
      <c r="A114" s="237" t="str">
        <f>name!E$7</f>
        <v>Administrative and secretarial occupations</v>
      </c>
      <c r="B114" s="302">
        <v>7.8643434411944324E-2</v>
      </c>
      <c r="C114" s="302">
        <v>1.7601824989749628E-2</v>
      </c>
      <c r="D114" s="302">
        <v>4.7047344655512064E-3</v>
      </c>
      <c r="E114" s="302">
        <f t="shared" si="56"/>
        <v>0.10094999386724517</v>
      </c>
      <c r="F114" s="303"/>
      <c r="G114" s="302">
        <v>0.22127846582130109</v>
      </c>
      <c r="H114" s="302">
        <v>5.1985358858103924E-2</v>
      </c>
      <c r="I114" s="302">
        <v>1.7894130222702229E-2</v>
      </c>
      <c r="J114" s="302">
        <f t="shared" si="57"/>
        <v>0.29115795490210727</v>
      </c>
      <c r="K114" s="303"/>
      <c r="L114" s="302">
        <v>0.15391967900434264</v>
      </c>
      <c r="M114" s="302">
        <v>4.6033616406331544E-2</v>
      </c>
      <c r="N114" s="302">
        <v>7.4555217156474299E-2</v>
      </c>
      <c r="O114" s="302">
        <f t="shared" si="58"/>
        <v>0.27450851256714848</v>
      </c>
    </row>
    <row r="115" spans="1:15" s="236" customFormat="1" x14ac:dyDescent="0.2">
      <c r="A115" s="237" t="str">
        <f>name!E$8</f>
        <v>Skilled trades occupations</v>
      </c>
      <c r="B115" s="302">
        <v>0.25884600238714256</v>
      </c>
      <c r="C115" s="302">
        <v>4.8651971204787805E-3</v>
      </c>
      <c r="D115" s="302">
        <v>2.088269187242325E-2</v>
      </c>
      <c r="E115" s="302">
        <f t="shared" si="56"/>
        <v>0.28459389138004459</v>
      </c>
      <c r="F115" s="303"/>
      <c r="G115" s="302">
        <v>0.61044432321958808</v>
      </c>
      <c r="H115" s="302">
        <v>9.6401704948809019E-3</v>
      </c>
      <c r="I115" s="302">
        <v>6.6592166716172005E-2</v>
      </c>
      <c r="J115" s="302">
        <f>SUM(G115:I115)</f>
        <v>0.68667666043064091</v>
      </c>
      <c r="K115" s="303"/>
      <c r="L115" s="302">
        <v>0.48434053606086352</v>
      </c>
      <c r="M115" s="302">
        <v>7.6652930226441774E-3</v>
      </c>
      <c r="N115" s="302">
        <v>7.4340908461859312E-2</v>
      </c>
      <c r="O115" s="302">
        <f t="shared" si="58"/>
        <v>0.56634673754536702</v>
      </c>
    </row>
    <row r="116" spans="1:15" s="236" customFormat="1" x14ac:dyDescent="0.2">
      <c r="A116" s="237" t="str">
        <f>name!E$9</f>
        <v>Caring, leisure and other service occupations</v>
      </c>
      <c r="B116" s="302">
        <v>1.9296123508428263E-2</v>
      </c>
      <c r="C116" s="302">
        <v>1.0567534618428824E-3</v>
      </c>
      <c r="D116" s="302">
        <v>9.0955487163236722E-4</v>
      </c>
      <c r="E116" s="302">
        <f t="shared" si="56"/>
        <v>2.1262431841903514E-2</v>
      </c>
      <c r="F116" s="303"/>
      <c r="G116" s="302">
        <v>5.3350806620232297E-2</v>
      </c>
      <c r="H116" s="302">
        <v>2.6541886198958465E-3</v>
      </c>
      <c r="I116" s="302">
        <v>5.3016622939990328E-2</v>
      </c>
      <c r="J116" s="302">
        <f t="shared" ref="J116:J119" si="59">SUM(G116:I116)</f>
        <v>0.10902161818011846</v>
      </c>
      <c r="K116" s="303"/>
      <c r="L116" s="302">
        <v>5.0416249224497049E-2</v>
      </c>
      <c r="M116" s="302">
        <v>1.6269114712441054E-3</v>
      </c>
      <c r="N116" s="302">
        <v>4.4650542671109815E-2</v>
      </c>
      <c r="O116" s="302">
        <f t="shared" si="58"/>
        <v>9.6693703366850972E-2</v>
      </c>
    </row>
    <row r="117" spans="1:15" s="236" customFormat="1" x14ac:dyDescent="0.2">
      <c r="A117" s="237" t="str">
        <f>name!E$10</f>
        <v>Sales and customer service occupations</v>
      </c>
      <c r="B117" s="302">
        <v>0.1139446830019664</v>
      </c>
      <c r="C117" s="302">
        <v>4.3046445823788367E-2</v>
      </c>
      <c r="D117" s="302">
        <v>9.2966840228798399E-3</v>
      </c>
      <c r="E117" s="302">
        <f t="shared" si="56"/>
        <v>0.16628781284863461</v>
      </c>
      <c r="F117" s="303"/>
      <c r="G117" s="302">
        <v>0.30931408631342094</v>
      </c>
      <c r="H117" s="302">
        <v>0.13675028448503113</v>
      </c>
      <c r="I117" s="302">
        <v>1.4242627211160416E-2</v>
      </c>
      <c r="J117" s="302">
        <f t="shared" si="59"/>
        <v>0.4603069980096125</v>
      </c>
      <c r="K117" s="303"/>
      <c r="L117" s="302">
        <v>0.29745610108525555</v>
      </c>
      <c r="M117" s="302">
        <v>0.14511403700311043</v>
      </c>
      <c r="N117" s="302">
        <v>5.6408401751777875E-3</v>
      </c>
      <c r="O117" s="302">
        <f t="shared" si="58"/>
        <v>0.44821097826354378</v>
      </c>
    </row>
    <row r="118" spans="1:15" s="236" customFormat="1" x14ac:dyDescent="0.2">
      <c r="A118" s="237" t="str">
        <f>name!E$11</f>
        <v>Process, plant and machine operatives</v>
      </c>
      <c r="B118" s="302">
        <v>4.9450561406295876E-2</v>
      </c>
      <c r="C118" s="302">
        <v>1.0924516906750533E-3</v>
      </c>
      <c r="D118" s="302">
        <v>9.8371938170164867E-3</v>
      </c>
      <c r="E118" s="302">
        <f t="shared" si="56"/>
        <v>6.0380206913987419E-2</v>
      </c>
      <c r="F118" s="303"/>
      <c r="G118" s="302">
        <v>0.11935482893182392</v>
      </c>
      <c r="H118" s="302">
        <v>3.0525513903016813E-3</v>
      </c>
      <c r="I118" s="302">
        <v>9.0312853000677051E-3</v>
      </c>
      <c r="J118" s="302">
        <f t="shared" si="59"/>
        <v>0.13143866562219331</v>
      </c>
      <c r="K118" s="303"/>
      <c r="L118" s="302">
        <v>0.1173956713851694</v>
      </c>
      <c r="M118" s="302">
        <v>3.0235913452150891E-3</v>
      </c>
      <c r="N118" s="302">
        <v>1.8173308113204837E-2</v>
      </c>
      <c r="O118" s="302">
        <f t="shared" si="58"/>
        <v>0.13859257084358934</v>
      </c>
    </row>
    <row r="119" spans="1:15" s="236" customFormat="1" x14ac:dyDescent="0.2">
      <c r="A119" s="237" t="str">
        <f>name!E$12</f>
        <v>Elementary occupations</v>
      </c>
      <c r="B119" s="302">
        <v>1.5399761581235519E-2</v>
      </c>
      <c r="C119" s="302">
        <v>2.6832990405887829E-3</v>
      </c>
      <c r="D119" s="302">
        <v>3.7870721140029176E-3</v>
      </c>
      <c r="E119" s="302">
        <f t="shared" si="56"/>
        <v>2.1870132735827219E-2</v>
      </c>
      <c r="F119" s="303"/>
      <c r="G119" s="302">
        <v>3.7347306100471392E-2</v>
      </c>
      <c r="H119" s="302">
        <v>5.8174313725113608E-3</v>
      </c>
      <c r="I119" s="302">
        <v>2.9711382858395616E-2</v>
      </c>
      <c r="J119" s="302">
        <f t="shared" si="59"/>
        <v>7.2876120331378372E-2</v>
      </c>
      <c r="K119" s="303"/>
      <c r="L119" s="302">
        <v>2.770705351357949E-2</v>
      </c>
      <c r="M119" s="302">
        <v>3.8519972591402434E-3</v>
      </c>
      <c r="N119" s="302">
        <v>3.7921581694163521E-2</v>
      </c>
      <c r="O119" s="302">
        <f t="shared" si="58"/>
        <v>6.9480632466883255E-2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1.1343001462161355</v>
      </c>
      <c r="C121" s="311">
        <f t="shared" ref="C121:E121" si="60">SUM(C111:C119)</f>
        <v>8.3757809386491952E-2</v>
      </c>
      <c r="D121" s="311">
        <f t="shared" si="60"/>
        <v>9.1942044397371636E-2</v>
      </c>
      <c r="E121" s="311">
        <f t="shared" si="60"/>
        <v>1.3099999999999989</v>
      </c>
      <c r="F121" s="311"/>
      <c r="G121" s="311">
        <f t="shared" ref="G121:J121" si="61">SUM(G111:G119)</f>
        <v>3.4545170609101867</v>
      </c>
      <c r="H121" s="311">
        <f t="shared" si="61"/>
        <v>0.26161837974294599</v>
      </c>
      <c r="I121" s="311">
        <f t="shared" si="61"/>
        <v>0.33886455934686338</v>
      </c>
      <c r="J121" s="311">
        <f t="shared" si="61"/>
        <v>4.0549999999999953</v>
      </c>
      <c r="K121" s="311"/>
      <c r="L121" s="311">
        <f t="shared" ref="L121:O121" si="62">SUM(L111:L119)</f>
        <v>3.3866740746856765</v>
      </c>
      <c r="M121" s="311">
        <f t="shared" si="62"/>
        <v>0.26040892384493819</v>
      </c>
      <c r="N121" s="311">
        <f t="shared" si="62"/>
        <v>0.32491700146938624</v>
      </c>
      <c r="O121" s="311">
        <f t="shared" si="62"/>
        <v>3.9720000000000022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0.40850115952100297</v>
      </c>
      <c r="C128" s="302">
        <v>1.643510706651731E-2</v>
      </c>
      <c r="D128" s="302">
        <v>8.9109417102341392E-3</v>
      </c>
      <c r="E128" s="302">
        <f>SUM(B128:D128)</f>
        <v>0.43384720829775442</v>
      </c>
      <c r="F128" s="303"/>
      <c r="G128" s="302">
        <v>0.43667816565275008</v>
      </c>
      <c r="H128" s="302">
        <v>4.9694626282637377E-2</v>
      </c>
      <c r="I128" s="302">
        <v>4.1115220190261224E-2</v>
      </c>
      <c r="J128" s="302">
        <f>SUM(G128:I128)</f>
        <v>0.52748801212564866</v>
      </c>
      <c r="K128" s="303"/>
      <c r="L128" s="302">
        <v>0.51301922962870872</v>
      </c>
      <c r="M128" s="302">
        <v>6.3473152567046803E-2</v>
      </c>
      <c r="N128" s="302">
        <v>4.5360155688000801E-2</v>
      </c>
      <c r="O128" s="302">
        <f>SUM(L128:N128)</f>
        <v>0.62185253788375627</v>
      </c>
    </row>
    <row r="129" spans="1:15" s="236" customFormat="1" x14ac:dyDescent="0.2">
      <c r="A129" s="237" t="str">
        <f>name!E$5</f>
        <v>Professional occupations</v>
      </c>
      <c r="B129" s="302">
        <v>0.38914948074659206</v>
      </c>
      <c r="C129" s="302">
        <v>3.2481390748620401E-2</v>
      </c>
      <c r="D129" s="302">
        <v>9.3519186990532795E-3</v>
      </c>
      <c r="E129" s="302">
        <f t="shared" ref="E129:E136" si="63">SUM(B129:D129)</f>
        <v>0.43098279019426572</v>
      </c>
      <c r="F129" s="303"/>
      <c r="G129" s="302">
        <v>0.46697948851503873</v>
      </c>
      <c r="H129" s="302">
        <v>4.6510411849481542E-2</v>
      </c>
      <c r="I129" s="302">
        <v>1.8660659234483658E-2</v>
      </c>
      <c r="J129" s="302">
        <f t="shared" ref="J129:J131" si="64">SUM(G129:I129)</f>
        <v>0.53215055959900393</v>
      </c>
      <c r="K129" s="303"/>
      <c r="L129" s="302">
        <v>0.68693134363137032</v>
      </c>
      <c r="M129" s="302">
        <v>6.3312898057982014E-2</v>
      </c>
      <c r="N129" s="302">
        <v>1.7713156115477604E-2</v>
      </c>
      <c r="O129" s="302">
        <f t="shared" ref="O129:O136" si="65">SUM(L129:N129)</f>
        <v>0.76795739780482997</v>
      </c>
    </row>
    <row r="130" spans="1:15" s="236" customFormat="1" x14ac:dyDescent="0.2">
      <c r="A130" s="237" t="str">
        <f>name!E$6</f>
        <v>Associate professional occupations</v>
      </c>
      <c r="B130" s="302">
        <v>0.40378497753815618</v>
      </c>
      <c r="C130" s="302">
        <v>3.6470246624973952E-2</v>
      </c>
      <c r="D130" s="302">
        <v>1.316707613907604E-2</v>
      </c>
      <c r="E130" s="302">
        <f t="shared" si="63"/>
        <v>0.45342230030220615</v>
      </c>
      <c r="F130" s="303"/>
      <c r="G130" s="302">
        <v>0.42185029210659586</v>
      </c>
      <c r="H130" s="302">
        <v>4.0297456328006562E-2</v>
      </c>
      <c r="I130" s="302">
        <v>1.126531646193967E-2</v>
      </c>
      <c r="J130" s="302">
        <f t="shared" si="64"/>
        <v>0.47341306489654211</v>
      </c>
      <c r="K130" s="303"/>
      <c r="L130" s="302">
        <v>0.51891297444328166</v>
      </c>
      <c r="M130" s="302">
        <v>4.0931863706699531E-2</v>
      </c>
      <c r="N130" s="302">
        <v>1.3434210511029413E-2</v>
      </c>
      <c r="O130" s="302">
        <f t="shared" si="65"/>
        <v>0.57327904866101065</v>
      </c>
    </row>
    <row r="131" spans="1:15" s="236" customFormat="1" x14ac:dyDescent="0.2">
      <c r="A131" s="237" t="str">
        <f>name!E$7</f>
        <v>Administrative and secretarial occupations</v>
      </c>
      <c r="B131" s="302">
        <v>0.14870570048687953</v>
      </c>
      <c r="C131" s="302">
        <v>6.120634217943588E-2</v>
      </c>
      <c r="D131" s="302">
        <v>4.9504636284590352E-3</v>
      </c>
      <c r="E131" s="302">
        <f t="shared" si="63"/>
        <v>0.21486250629477444</v>
      </c>
      <c r="F131" s="303"/>
      <c r="G131" s="302">
        <v>0.12372184713019321</v>
      </c>
      <c r="H131" s="302">
        <v>6.4374068201631218E-2</v>
      </c>
      <c r="I131" s="302">
        <v>2.3668013472407851E-3</v>
      </c>
      <c r="J131" s="302">
        <f t="shared" si="64"/>
        <v>0.19046271667906522</v>
      </c>
      <c r="K131" s="303"/>
      <c r="L131" s="302">
        <v>0.12227792658009662</v>
      </c>
      <c r="M131" s="302">
        <v>7.03357703335101E-2</v>
      </c>
      <c r="N131" s="302">
        <v>3.6371400442712001E-3</v>
      </c>
      <c r="O131" s="302">
        <f t="shared" si="65"/>
        <v>0.19625083695787793</v>
      </c>
    </row>
    <row r="132" spans="1:15" s="236" customFormat="1" x14ac:dyDescent="0.2">
      <c r="A132" s="237" t="str">
        <f>name!E$8</f>
        <v>Skilled trades occupations</v>
      </c>
      <c r="B132" s="302">
        <v>0.22886911062843526</v>
      </c>
      <c r="C132" s="302">
        <v>2.5321933292635011E-2</v>
      </c>
      <c r="D132" s="302">
        <v>2.1111373731239228E-2</v>
      </c>
      <c r="E132" s="302">
        <f t="shared" si="63"/>
        <v>0.27530241765230951</v>
      </c>
      <c r="F132" s="303"/>
      <c r="G132" s="302">
        <v>0.2061201246840049</v>
      </c>
      <c r="H132" s="302">
        <v>5.8846379644444835E-2</v>
      </c>
      <c r="I132" s="302">
        <v>4.6684796453113735E-2</v>
      </c>
      <c r="J132" s="302">
        <f>SUM(G132:I132)</f>
        <v>0.31165130078156345</v>
      </c>
      <c r="K132" s="303"/>
      <c r="L132" s="302">
        <v>0.24857562027398952</v>
      </c>
      <c r="M132" s="302">
        <v>8.7058068256870458E-2</v>
      </c>
      <c r="N132" s="302">
        <v>4.9231006939772379E-2</v>
      </c>
      <c r="O132" s="302">
        <f t="shared" si="65"/>
        <v>0.38486469547063235</v>
      </c>
    </row>
    <row r="133" spans="1:15" s="236" customFormat="1" x14ac:dyDescent="0.2">
      <c r="A133" s="237" t="str">
        <f>name!E$9</f>
        <v>Caring, leisure and other service occupations</v>
      </c>
      <c r="B133" s="302">
        <v>6.3194100947895224E-2</v>
      </c>
      <c r="C133" s="302">
        <v>1.1927417102116285E-2</v>
      </c>
      <c r="D133" s="302">
        <v>8.5273403211695471E-3</v>
      </c>
      <c r="E133" s="302">
        <f t="shared" si="63"/>
        <v>8.3648858371181051E-2</v>
      </c>
      <c r="F133" s="303"/>
      <c r="G133" s="302">
        <v>5.751913129600527E-2</v>
      </c>
      <c r="H133" s="302">
        <v>1.5249065841517959E-2</v>
      </c>
      <c r="I133" s="302">
        <v>1.7337379365207498E-3</v>
      </c>
      <c r="J133" s="302">
        <f t="shared" ref="J133:J136" si="66">SUM(G133:I133)</f>
        <v>7.4501935074043971E-2</v>
      </c>
      <c r="K133" s="303"/>
      <c r="L133" s="302">
        <v>8.2430871984804671E-2</v>
      </c>
      <c r="M133" s="302">
        <v>1.4622754608781197E-2</v>
      </c>
      <c r="N133" s="302">
        <v>2.4101504479704808E-3</v>
      </c>
      <c r="O133" s="302">
        <f t="shared" si="65"/>
        <v>9.9463777041556345E-2</v>
      </c>
    </row>
    <row r="134" spans="1:15" s="236" customFormat="1" x14ac:dyDescent="0.2">
      <c r="A134" s="237" t="str">
        <f>name!E$10</f>
        <v>Sales and customer service occupations</v>
      </c>
      <c r="B134" s="302">
        <v>6.8133970308262778E-2</v>
      </c>
      <c r="C134" s="302">
        <v>3.3397386586164472E-2</v>
      </c>
      <c r="D134" s="302">
        <v>3.8037766066824235E-3</v>
      </c>
      <c r="E134" s="302">
        <f t="shared" si="63"/>
        <v>0.10533513350110967</v>
      </c>
      <c r="F134" s="303"/>
      <c r="G134" s="302">
        <v>6.331862460844459E-2</v>
      </c>
      <c r="H134" s="302">
        <v>3.9360785433709584E-2</v>
      </c>
      <c r="I134" s="302">
        <v>7.3481292609104722E-3</v>
      </c>
      <c r="J134" s="302">
        <f t="shared" si="66"/>
        <v>0.11002753930306464</v>
      </c>
      <c r="K134" s="303"/>
      <c r="L134" s="302">
        <v>8.9596334313506054E-2</v>
      </c>
      <c r="M134" s="302">
        <v>5.1050024116922429E-2</v>
      </c>
      <c r="N134" s="302">
        <v>6.6012672708929149E-3</v>
      </c>
      <c r="O134" s="302">
        <f t="shared" si="65"/>
        <v>0.14724762570132141</v>
      </c>
    </row>
    <row r="135" spans="1:15" s="236" customFormat="1" x14ac:dyDescent="0.2">
      <c r="A135" s="237" t="str">
        <f>name!E$11</f>
        <v>Process, plant and machine operatives</v>
      </c>
      <c r="B135" s="302">
        <v>0.57864412854017633</v>
      </c>
      <c r="C135" s="302">
        <v>2.5553345541719737E-2</v>
      </c>
      <c r="D135" s="302">
        <v>4.3927808582747184E-3</v>
      </c>
      <c r="E135" s="302">
        <f t="shared" si="63"/>
        <v>0.60859025494017083</v>
      </c>
      <c r="F135" s="303"/>
      <c r="G135" s="302">
        <v>0.48131694661777091</v>
      </c>
      <c r="H135" s="302">
        <v>7.7688638058329165E-2</v>
      </c>
      <c r="I135" s="302">
        <v>1.3358837650561554E-2</v>
      </c>
      <c r="J135" s="302">
        <f t="shared" si="66"/>
        <v>0.57236442232666163</v>
      </c>
      <c r="K135" s="303"/>
      <c r="L135" s="302">
        <v>0.61954070650800741</v>
      </c>
      <c r="M135" s="302">
        <v>9.5618610495997625E-2</v>
      </c>
      <c r="N135" s="302">
        <v>1.5311764745226742E-2</v>
      </c>
      <c r="O135" s="302">
        <f t="shared" si="65"/>
        <v>0.73047108174923181</v>
      </c>
    </row>
    <row r="136" spans="1:15" s="236" customFormat="1" x14ac:dyDescent="0.2">
      <c r="A136" s="237" t="str">
        <f>name!E$12</f>
        <v>Elementary occupations</v>
      </c>
      <c r="B136" s="302">
        <v>0.5645379223453727</v>
      </c>
      <c r="C136" s="302">
        <v>2.7304178006623915E-2</v>
      </c>
      <c r="D136" s="302">
        <v>1.5166430094233706E-2</v>
      </c>
      <c r="E136" s="302">
        <f t="shared" si="63"/>
        <v>0.60700853044623027</v>
      </c>
      <c r="F136" s="303"/>
      <c r="G136" s="302">
        <v>0.4477268353259854</v>
      </c>
      <c r="H136" s="302">
        <v>3.1280635873487485E-2</v>
      </c>
      <c r="I136" s="302">
        <v>6.9329780149210663E-3</v>
      </c>
      <c r="J136" s="302">
        <f t="shared" si="66"/>
        <v>0.48594044921439394</v>
      </c>
      <c r="K136" s="303"/>
      <c r="L136" s="302">
        <v>0.46072425882452173</v>
      </c>
      <c r="M136" s="302">
        <v>4.1156520251764223E-2</v>
      </c>
      <c r="N136" s="302">
        <v>9.7322196534914522E-3</v>
      </c>
      <c r="O136" s="302">
        <f t="shared" si="65"/>
        <v>0.51161299872977739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2.8535205510627728</v>
      </c>
      <c r="C138" s="311">
        <f t="shared" ref="C138:E138" si="67">SUM(C128:C136)</f>
        <v>0.27009734714880695</v>
      </c>
      <c r="D138" s="311">
        <f t="shared" si="67"/>
        <v>8.9382101788422097E-2</v>
      </c>
      <c r="E138" s="311">
        <f t="shared" si="67"/>
        <v>3.2130000000000019</v>
      </c>
      <c r="F138" s="311"/>
      <c r="G138" s="311">
        <f t="shared" ref="G138:J138" si="68">SUM(G128:G136)</f>
        <v>2.7052314559367892</v>
      </c>
      <c r="H138" s="311">
        <f t="shared" si="68"/>
        <v>0.42330206751324573</v>
      </c>
      <c r="I138" s="311">
        <f t="shared" si="68"/>
        <v>0.14946647654995293</v>
      </c>
      <c r="J138" s="311">
        <f t="shared" si="68"/>
        <v>3.2779999999999876</v>
      </c>
      <c r="K138" s="311"/>
      <c r="L138" s="311">
        <f t="shared" ref="L138:O138" si="69">SUM(L128:L136)</f>
        <v>3.342009266188287</v>
      </c>
      <c r="M138" s="311">
        <f t="shared" si="69"/>
        <v>0.52755966239557439</v>
      </c>
      <c r="N138" s="311">
        <f t="shared" si="69"/>
        <v>0.16343107141613297</v>
      </c>
      <c r="O138" s="311">
        <f t="shared" si="69"/>
        <v>4.0329999999999941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3.319397315180169</v>
      </c>
      <c r="C145" s="302">
        <v>0.23501894690446543</v>
      </c>
      <c r="D145" s="302">
        <v>1.0108880066807107</v>
      </c>
      <c r="E145" s="302">
        <f>SUM(B145:D145)</f>
        <v>4.5653042687653453</v>
      </c>
      <c r="F145" s="303"/>
      <c r="G145" s="302">
        <v>4.0886196982596328</v>
      </c>
      <c r="H145" s="302">
        <v>0.56039389579189069</v>
      </c>
      <c r="I145" s="302">
        <v>1.6617883451964199</v>
      </c>
      <c r="J145" s="302">
        <f>SUM(G145:I145)</f>
        <v>6.3108019392479431</v>
      </c>
      <c r="K145" s="303"/>
      <c r="L145" s="302">
        <v>4.4189572772114758</v>
      </c>
      <c r="M145" s="302">
        <v>0.63463444301427774</v>
      </c>
      <c r="N145" s="302">
        <v>1.9359300790284137</v>
      </c>
      <c r="O145" s="302">
        <f>SUM(L145:N145)</f>
        <v>6.9895217992541676</v>
      </c>
    </row>
    <row r="146" spans="1:15" s="236" customFormat="1" x14ac:dyDescent="0.2">
      <c r="A146" s="237" t="str">
        <f>name!E$5</f>
        <v>Professional occupations</v>
      </c>
      <c r="B146" s="302">
        <v>3.5097019142709716</v>
      </c>
      <c r="C146" s="302">
        <v>0.14509771396199608</v>
      </c>
      <c r="D146" s="302">
        <v>0.49608307773235938</v>
      </c>
      <c r="E146" s="302">
        <f t="shared" ref="E146:E153" si="70">SUM(B146:D146)</f>
        <v>4.1508827059653273</v>
      </c>
      <c r="F146" s="303"/>
      <c r="G146" s="302">
        <v>4.8642825345553158</v>
      </c>
      <c r="H146" s="302">
        <v>0.30593144561918695</v>
      </c>
      <c r="I146" s="302">
        <v>0.70508018367088188</v>
      </c>
      <c r="J146" s="302">
        <f t="shared" ref="J146:J148" si="71">SUM(G146:I146)</f>
        <v>5.8752941638453846</v>
      </c>
      <c r="K146" s="303"/>
      <c r="L146" s="302">
        <v>7.5439451638125847</v>
      </c>
      <c r="M146" s="302">
        <v>0.36164095048743861</v>
      </c>
      <c r="N146" s="302">
        <v>0.58862680481920671</v>
      </c>
      <c r="O146" s="302">
        <f t="shared" ref="O146:O153" si="72">SUM(L146:N146)</f>
        <v>8.4942129191192297</v>
      </c>
    </row>
    <row r="147" spans="1:15" s="236" customFormat="1" x14ac:dyDescent="0.2">
      <c r="A147" s="237" t="str">
        <f>name!E$6</f>
        <v>Associate professional occupations</v>
      </c>
      <c r="B147" s="302">
        <v>2.0145215791235258</v>
      </c>
      <c r="C147" s="302">
        <v>0.1811927578286007</v>
      </c>
      <c r="D147" s="302">
        <v>0.22890512708056682</v>
      </c>
      <c r="E147" s="302">
        <f t="shared" si="70"/>
        <v>2.424619464032693</v>
      </c>
      <c r="F147" s="303"/>
      <c r="G147" s="302">
        <v>2.624427410332077</v>
      </c>
      <c r="H147" s="302">
        <v>0.32611302313535157</v>
      </c>
      <c r="I147" s="302">
        <v>0.28369315499272979</v>
      </c>
      <c r="J147" s="302">
        <f t="shared" si="71"/>
        <v>3.2342335884601585</v>
      </c>
      <c r="K147" s="303"/>
      <c r="L147" s="302">
        <v>3.2466435164576124</v>
      </c>
      <c r="M147" s="302">
        <v>0.32830951913524259</v>
      </c>
      <c r="N147" s="302">
        <v>0.32762240453342617</v>
      </c>
      <c r="O147" s="302">
        <f t="shared" si="72"/>
        <v>3.9025754401262813</v>
      </c>
    </row>
    <row r="148" spans="1:15" s="236" customFormat="1" x14ac:dyDescent="0.2">
      <c r="A148" s="237" t="str">
        <f>name!E$7</f>
        <v>Administrative and secretarial occupations</v>
      </c>
      <c r="B148" s="302">
        <v>1.497576960386295</v>
      </c>
      <c r="C148" s="302">
        <v>1.2933934517227308</v>
      </c>
      <c r="D148" s="302">
        <v>0.44883134543051645</v>
      </c>
      <c r="E148" s="302">
        <f t="shared" si="70"/>
        <v>3.2398017575395421</v>
      </c>
      <c r="F148" s="303"/>
      <c r="G148" s="302">
        <v>1.6305160995009287</v>
      </c>
      <c r="H148" s="302">
        <v>1.6631403451544986</v>
      </c>
      <c r="I148" s="302">
        <v>0.42677389505060387</v>
      </c>
      <c r="J148" s="302">
        <f t="shared" si="71"/>
        <v>3.7204303397060312</v>
      </c>
      <c r="K148" s="303"/>
      <c r="L148" s="302">
        <v>1.4827624948460807</v>
      </c>
      <c r="M148" s="302">
        <v>1.9457539992027091</v>
      </c>
      <c r="N148" s="302">
        <v>0.35003500964379519</v>
      </c>
      <c r="O148" s="302">
        <f t="shared" si="72"/>
        <v>3.7785515036925847</v>
      </c>
    </row>
    <row r="149" spans="1:15" s="236" customFormat="1" x14ac:dyDescent="0.2">
      <c r="A149" s="237" t="str">
        <f>name!E$8</f>
        <v>Skilled trades occupations</v>
      </c>
      <c r="B149" s="302">
        <v>5.6666364893400898</v>
      </c>
      <c r="C149" s="302">
        <v>0.36683919859950154</v>
      </c>
      <c r="D149" s="302">
        <v>11.492459837882809</v>
      </c>
      <c r="E149" s="302">
        <f t="shared" si="70"/>
        <v>17.525935525822401</v>
      </c>
      <c r="F149" s="303"/>
      <c r="G149" s="302">
        <v>4.8856592372939227</v>
      </c>
      <c r="H149" s="302">
        <v>0.36939611030797098</v>
      </c>
      <c r="I149" s="302">
        <v>10.809192469208652</v>
      </c>
      <c r="J149" s="302">
        <f>SUM(G149:I149)</f>
        <v>16.064247816810546</v>
      </c>
      <c r="K149" s="303"/>
      <c r="L149" s="302">
        <v>3.6723582065289184</v>
      </c>
      <c r="M149" s="302">
        <v>0.66673105538875455</v>
      </c>
      <c r="N149" s="302">
        <v>12.822193012724853</v>
      </c>
      <c r="O149" s="302">
        <f t="shared" si="72"/>
        <v>17.161282274642524</v>
      </c>
    </row>
    <row r="150" spans="1:15" s="236" customFormat="1" x14ac:dyDescent="0.2">
      <c r="A150" s="237" t="str">
        <f>name!E$9</f>
        <v>Caring, leisure and other service occupations</v>
      </c>
      <c r="B150" s="302">
        <v>8.9114809532270176E-2</v>
      </c>
      <c r="C150" s="302">
        <v>1.9870229062855897E-2</v>
      </c>
      <c r="D150" s="302">
        <v>1.3643239653389873E-2</v>
      </c>
      <c r="E150" s="302">
        <f t="shared" si="70"/>
        <v>0.12262827824851594</v>
      </c>
      <c r="F150" s="303"/>
      <c r="G150" s="302">
        <v>0.10558269977401365</v>
      </c>
      <c r="H150" s="302">
        <v>3.300863041252558E-2</v>
      </c>
      <c r="I150" s="302">
        <v>1.7091869293944479E-2</v>
      </c>
      <c r="J150" s="302">
        <f t="shared" ref="J150:J153" si="73">SUM(G150:I150)</f>
        <v>0.15568319948048373</v>
      </c>
      <c r="K150" s="303"/>
      <c r="L150" s="302">
        <v>0.10333155193513384</v>
      </c>
      <c r="M150" s="302">
        <v>2.7084440039803002E-2</v>
      </c>
      <c r="N150" s="302">
        <v>2.7511375096534132E-2</v>
      </c>
      <c r="O150" s="302">
        <f t="shared" si="72"/>
        <v>0.15792736707147098</v>
      </c>
    </row>
    <row r="151" spans="1:15" s="236" customFormat="1" x14ac:dyDescent="0.2">
      <c r="A151" s="237" t="str">
        <f>name!E$10</f>
        <v>Sales and customer service occupations</v>
      </c>
      <c r="B151" s="302">
        <v>0.35114855619672281</v>
      </c>
      <c r="C151" s="302">
        <v>0.14911833117188791</v>
      </c>
      <c r="D151" s="302">
        <v>7.8994637031989071E-2</v>
      </c>
      <c r="E151" s="302">
        <f t="shared" si="70"/>
        <v>0.57926152440059975</v>
      </c>
      <c r="F151" s="303"/>
      <c r="G151" s="302">
        <v>0.38428178010211661</v>
      </c>
      <c r="H151" s="302">
        <v>0.23189270138360968</v>
      </c>
      <c r="I151" s="302">
        <v>8.4768380316051203E-2</v>
      </c>
      <c r="J151" s="302">
        <f t="shared" si="73"/>
        <v>0.70094286180177745</v>
      </c>
      <c r="K151" s="303"/>
      <c r="L151" s="302">
        <v>0.463335971315958</v>
      </c>
      <c r="M151" s="302">
        <v>0.25969688048939898</v>
      </c>
      <c r="N151" s="302">
        <v>9.3556032157290248E-2</v>
      </c>
      <c r="O151" s="302">
        <f t="shared" si="72"/>
        <v>0.81658888396264728</v>
      </c>
    </row>
    <row r="152" spans="1:15" s="236" customFormat="1" x14ac:dyDescent="0.2">
      <c r="A152" s="237" t="str">
        <f>name!E$11</f>
        <v>Process, plant and machine operatives</v>
      </c>
      <c r="B152" s="302">
        <v>2.3011946543120829</v>
      </c>
      <c r="C152" s="302">
        <v>8.1237341948999675E-2</v>
      </c>
      <c r="D152" s="302">
        <v>0.75641006172664349</v>
      </c>
      <c r="E152" s="302">
        <f t="shared" si="70"/>
        <v>3.1388420579877261</v>
      </c>
      <c r="F152" s="303"/>
      <c r="G152" s="302">
        <v>1.9956023112869257</v>
      </c>
      <c r="H152" s="302">
        <v>0.15118564226739095</v>
      </c>
      <c r="I152" s="302">
        <v>0.99708765962906909</v>
      </c>
      <c r="J152" s="302">
        <f t="shared" si="73"/>
        <v>3.1438756131833858</v>
      </c>
      <c r="K152" s="303"/>
      <c r="L152" s="302">
        <v>1.952512726219451</v>
      </c>
      <c r="M152" s="302">
        <v>0.15316250976767778</v>
      </c>
      <c r="N152" s="302">
        <v>1.5058414004616796</v>
      </c>
      <c r="O152" s="302">
        <f t="shared" si="72"/>
        <v>3.6115166364488083</v>
      </c>
    </row>
    <row r="153" spans="1:15" s="236" customFormat="1" x14ac:dyDescent="0.2">
      <c r="A153" s="237" t="str">
        <f>name!E$12</f>
        <v>Elementary occupations</v>
      </c>
      <c r="B153" s="302">
        <v>1.0803809133175801</v>
      </c>
      <c r="C153" s="302">
        <v>0.28170423260457106</v>
      </c>
      <c r="D153" s="302">
        <v>0.89663927131578181</v>
      </c>
      <c r="E153" s="302">
        <f t="shared" si="70"/>
        <v>2.258724417237933</v>
      </c>
      <c r="F153" s="303"/>
      <c r="G153" s="302">
        <v>0.9055878284080604</v>
      </c>
      <c r="H153" s="302">
        <v>0.35551003132100267</v>
      </c>
      <c r="I153" s="302">
        <v>0.94639261773529904</v>
      </c>
      <c r="J153" s="302">
        <f t="shared" si="73"/>
        <v>2.2074904774643622</v>
      </c>
      <c r="K153" s="303"/>
      <c r="L153" s="302">
        <v>1.0675564479564192</v>
      </c>
      <c r="M153" s="302">
        <v>0.43254176530463612</v>
      </c>
      <c r="N153" s="302">
        <v>1.3557249624212246</v>
      </c>
      <c r="O153" s="302">
        <f t="shared" si="72"/>
        <v>2.8558231756822803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19.829673191659708</v>
      </c>
      <c r="C155" s="311">
        <f t="shared" ref="C155:E155" si="74">SUM(C145:C153)</f>
        <v>2.7534722038056088</v>
      </c>
      <c r="D155" s="311">
        <f t="shared" si="74"/>
        <v>15.422854604534766</v>
      </c>
      <c r="E155" s="311">
        <f t="shared" si="74"/>
        <v>38.006000000000078</v>
      </c>
      <c r="F155" s="311"/>
      <c r="G155" s="311">
        <f t="shared" ref="G155:J155" si="75">SUM(G145:G153)</f>
        <v>21.484559599512995</v>
      </c>
      <c r="H155" s="311">
        <f t="shared" si="75"/>
        <v>3.9965718253934268</v>
      </c>
      <c r="I155" s="311">
        <f t="shared" si="75"/>
        <v>15.931868575093649</v>
      </c>
      <c r="J155" s="311">
        <f t="shared" si="75"/>
        <v>41.413000000000075</v>
      </c>
      <c r="K155" s="311"/>
      <c r="L155" s="311">
        <f t="shared" ref="L155:O155" si="76">SUM(L145:L153)</f>
        <v>23.951403356283635</v>
      </c>
      <c r="M155" s="311">
        <f t="shared" si="76"/>
        <v>4.8095555628299387</v>
      </c>
      <c r="N155" s="311">
        <f t="shared" si="76"/>
        <v>19.007041080886424</v>
      </c>
      <c r="O155" s="311">
        <f t="shared" si="76"/>
        <v>47.767999999999994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9.3300234689801087</v>
      </c>
      <c r="C162" s="302">
        <v>0.76939121418690892</v>
      </c>
      <c r="D162" s="302">
        <v>2.0332375004810928</v>
      </c>
      <c r="E162" s="302">
        <f>SUM(B162:D162)</f>
        <v>12.13265218364811</v>
      </c>
      <c r="F162" s="303"/>
      <c r="G162" s="302">
        <v>11.102361932473283</v>
      </c>
      <c r="H162" s="302">
        <v>1.3333854503939402</v>
      </c>
      <c r="I162" s="302">
        <v>2.0024856473922741</v>
      </c>
      <c r="J162" s="302">
        <f>SUM(G162:I162)</f>
        <v>14.438233030259497</v>
      </c>
      <c r="K162" s="303"/>
      <c r="L162" s="302">
        <v>11.733836674995858</v>
      </c>
      <c r="M162" s="302">
        <v>1.4246169945464375</v>
      </c>
      <c r="N162" s="302">
        <v>2.2616546467479575</v>
      </c>
      <c r="O162" s="302">
        <f>SUM(L162:N162)</f>
        <v>15.420108316290253</v>
      </c>
    </row>
    <row r="163" spans="1:15" s="236" customFormat="1" x14ac:dyDescent="0.2">
      <c r="A163" s="237" t="str">
        <f>name!E$5</f>
        <v>Professional occupations</v>
      </c>
      <c r="B163" s="302">
        <v>5.8468768226447239</v>
      </c>
      <c r="C163" s="302">
        <v>0.83062274213297616</v>
      </c>
      <c r="D163" s="302">
        <v>0.43229858991277376</v>
      </c>
      <c r="E163" s="302">
        <f t="shared" ref="E163:E170" si="77">SUM(B163:D163)</f>
        <v>7.1097981546904743</v>
      </c>
      <c r="F163" s="303"/>
      <c r="G163" s="302">
        <v>7.9187384568976595</v>
      </c>
      <c r="H163" s="302">
        <v>1.26199211925398</v>
      </c>
      <c r="I163" s="302">
        <v>0.41428408158210217</v>
      </c>
      <c r="J163" s="302">
        <f t="shared" ref="J163:J165" si="78">SUM(G163:I163)</f>
        <v>9.5950146577337403</v>
      </c>
      <c r="K163" s="303"/>
      <c r="L163" s="302">
        <v>10.543511587483758</v>
      </c>
      <c r="M163" s="302">
        <v>1.2556705535933261</v>
      </c>
      <c r="N163" s="302">
        <v>0.3461787643145175</v>
      </c>
      <c r="O163" s="302">
        <f t="shared" ref="O163:O170" si="79">SUM(L163:N163)</f>
        <v>12.145360905391602</v>
      </c>
    </row>
    <row r="164" spans="1:15" s="236" customFormat="1" x14ac:dyDescent="0.2">
      <c r="A164" s="237" t="str">
        <f>name!E$6</f>
        <v>Associate professional occupations</v>
      </c>
      <c r="B164" s="302">
        <v>5.9985261664536678</v>
      </c>
      <c r="C164" s="302">
        <v>1.4026551877068099</v>
      </c>
      <c r="D164" s="302">
        <v>0.41263773239834733</v>
      </c>
      <c r="E164" s="302">
        <f t="shared" si="77"/>
        <v>7.8138190865588255</v>
      </c>
      <c r="F164" s="303"/>
      <c r="G164" s="302">
        <v>7.2356685448686324</v>
      </c>
      <c r="H164" s="302">
        <v>1.7727993278213596</v>
      </c>
      <c r="I164" s="302">
        <v>0.32463467956130138</v>
      </c>
      <c r="J164" s="302">
        <f t="shared" si="78"/>
        <v>9.3331025522512938</v>
      </c>
      <c r="K164" s="303"/>
      <c r="L164" s="302">
        <v>8.2970239131859618</v>
      </c>
      <c r="M164" s="302">
        <v>1.6430164215470677</v>
      </c>
      <c r="N164" s="302">
        <v>0.33431567582233812</v>
      </c>
      <c r="O164" s="302">
        <f t="shared" si="79"/>
        <v>10.274356010555369</v>
      </c>
    </row>
    <row r="165" spans="1:15" s="236" customFormat="1" x14ac:dyDescent="0.2">
      <c r="A165" s="237" t="str">
        <f>name!E$7</f>
        <v>Administrative and secretarial occupations</v>
      </c>
      <c r="B165" s="302">
        <v>5.9307162283416108</v>
      </c>
      <c r="C165" s="302">
        <v>2.5234895366190737</v>
      </c>
      <c r="D165" s="302">
        <v>0.16646589539718715</v>
      </c>
      <c r="E165" s="302">
        <f t="shared" si="77"/>
        <v>8.6206716603578712</v>
      </c>
      <c r="F165" s="303"/>
      <c r="G165" s="302">
        <v>6.2591797568439995</v>
      </c>
      <c r="H165" s="302">
        <v>2.7544653727433586</v>
      </c>
      <c r="I165" s="302">
        <v>0.14488231106765717</v>
      </c>
      <c r="J165" s="302">
        <f t="shared" si="78"/>
        <v>9.1585274406550159</v>
      </c>
      <c r="K165" s="303"/>
      <c r="L165" s="302">
        <v>6.9059550357919433</v>
      </c>
      <c r="M165" s="302">
        <v>2.5444502760735102</v>
      </c>
      <c r="N165" s="302">
        <v>0.13633702992250535</v>
      </c>
      <c r="O165" s="302">
        <f t="shared" si="79"/>
        <v>9.5867423417879571</v>
      </c>
    </row>
    <row r="166" spans="1:15" s="236" customFormat="1" x14ac:dyDescent="0.2">
      <c r="A166" s="237" t="str">
        <f>name!E$8</f>
        <v>Skilled trades occupations</v>
      </c>
      <c r="B166" s="302">
        <v>5.1182035254268712</v>
      </c>
      <c r="C166" s="302">
        <v>0.92972030563970798</v>
      </c>
      <c r="D166" s="302">
        <v>1.012260056097563</v>
      </c>
      <c r="E166" s="302">
        <f t="shared" si="77"/>
        <v>7.0601838871641416</v>
      </c>
      <c r="F166" s="303"/>
      <c r="G166" s="302">
        <v>4.6381510765068725</v>
      </c>
      <c r="H166" s="302">
        <v>0.81043487382658996</v>
      </c>
      <c r="I166" s="302">
        <v>0.84387375011152377</v>
      </c>
      <c r="J166" s="302">
        <f>SUM(G166:I166)</f>
        <v>6.2924597004449856</v>
      </c>
      <c r="K166" s="303"/>
      <c r="L166" s="302">
        <v>4.3878717044256428</v>
      </c>
      <c r="M166" s="302">
        <v>0.92872854164741792</v>
      </c>
      <c r="N166" s="302">
        <v>0.98108614052103016</v>
      </c>
      <c r="O166" s="302">
        <f t="shared" si="79"/>
        <v>6.2976863865940906</v>
      </c>
    </row>
    <row r="167" spans="1:15" s="236" customFormat="1" x14ac:dyDescent="0.2">
      <c r="A167" s="237" t="str">
        <f>name!E$9</f>
        <v>Caring, leisure and other service occupations</v>
      </c>
      <c r="B167" s="302">
        <v>0.62176875548577271</v>
      </c>
      <c r="C167" s="302">
        <v>0.24538228032336074</v>
      </c>
      <c r="D167" s="302">
        <v>8.540286785560991E-2</v>
      </c>
      <c r="E167" s="302">
        <f t="shared" si="77"/>
        <v>0.95255390366474335</v>
      </c>
      <c r="F167" s="303"/>
      <c r="G167" s="302">
        <v>0.67425119247725851</v>
      </c>
      <c r="H167" s="302">
        <v>0.23582156004143251</v>
      </c>
      <c r="I167" s="302">
        <v>9.633071090133706E-2</v>
      </c>
      <c r="J167" s="302">
        <f t="shared" ref="J167:J170" si="80">SUM(G167:I167)</f>
        <v>1.0064034634200281</v>
      </c>
      <c r="K167" s="303"/>
      <c r="L167" s="302">
        <v>0.87584755487981525</v>
      </c>
      <c r="M167" s="302">
        <v>0.14940314427123047</v>
      </c>
      <c r="N167" s="302">
        <v>0.17028260973213041</v>
      </c>
      <c r="O167" s="302">
        <f t="shared" si="79"/>
        <v>1.1955333088831761</v>
      </c>
    </row>
    <row r="168" spans="1:15" s="236" customFormat="1" x14ac:dyDescent="0.2">
      <c r="A168" s="237" t="str">
        <f>name!E$10</f>
        <v>Sales and customer service occupations</v>
      </c>
      <c r="B168" s="302">
        <v>6.7565944988168312</v>
      </c>
      <c r="C168" s="302">
        <v>19.325348910853613</v>
      </c>
      <c r="D168" s="302">
        <v>0.98881258790464821</v>
      </c>
      <c r="E168" s="302">
        <f t="shared" si="77"/>
        <v>27.070755997575091</v>
      </c>
      <c r="F168" s="303"/>
      <c r="G168" s="302">
        <v>6.4182966974467668</v>
      </c>
      <c r="H168" s="302">
        <v>20.234864865177769</v>
      </c>
      <c r="I168" s="302">
        <v>0.65302529152493627</v>
      </c>
      <c r="J168" s="302">
        <f t="shared" si="80"/>
        <v>27.306186854149473</v>
      </c>
      <c r="K168" s="303"/>
      <c r="L168" s="302">
        <v>5.5568379516358757</v>
      </c>
      <c r="M168" s="302">
        <v>19.351991848192945</v>
      </c>
      <c r="N168" s="302">
        <v>0.47979048266640867</v>
      </c>
      <c r="O168" s="302">
        <f t="shared" si="79"/>
        <v>25.388620282495232</v>
      </c>
    </row>
    <row r="169" spans="1:15" s="236" customFormat="1" x14ac:dyDescent="0.2">
      <c r="A169" s="237" t="str">
        <f>name!E$11</f>
        <v>Process, plant and machine operatives</v>
      </c>
      <c r="B169" s="302">
        <v>4.2097806307293739</v>
      </c>
      <c r="C169" s="302">
        <v>0.73767709362040512</v>
      </c>
      <c r="D169" s="302">
        <v>9.9359479838362019E-2</v>
      </c>
      <c r="E169" s="302">
        <f t="shared" si="77"/>
        <v>5.0468172041881409</v>
      </c>
      <c r="F169" s="303"/>
      <c r="G169" s="302">
        <v>3.5147977418250607</v>
      </c>
      <c r="H169" s="302">
        <v>0.78017785772124937</v>
      </c>
      <c r="I169" s="302">
        <v>9.5556186098129534E-2</v>
      </c>
      <c r="J169" s="302">
        <f t="shared" si="80"/>
        <v>4.3905317856444395</v>
      </c>
      <c r="K169" s="303"/>
      <c r="L169" s="302">
        <v>3.1959442469451207</v>
      </c>
      <c r="M169" s="302">
        <v>0.87053774881101531</v>
      </c>
      <c r="N169" s="302">
        <v>0.1530317861957956</v>
      </c>
      <c r="O169" s="302">
        <f t="shared" si="79"/>
        <v>4.2195137819519317</v>
      </c>
    </row>
    <row r="170" spans="1:15" s="236" customFormat="1" x14ac:dyDescent="0.2">
      <c r="A170" s="237" t="str">
        <f>name!E$12</f>
        <v>Elementary occupations</v>
      </c>
      <c r="B170" s="302">
        <v>4.2144599566318321</v>
      </c>
      <c r="C170" s="302">
        <v>5.1324419958824974</v>
      </c>
      <c r="D170" s="302">
        <v>8.2845969638174075E-2</v>
      </c>
      <c r="E170" s="302">
        <f t="shared" si="77"/>
        <v>9.4297479221525045</v>
      </c>
      <c r="F170" s="303"/>
      <c r="G170" s="302">
        <v>3.4735371338230676</v>
      </c>
      <c r="H170" s="302">
        <v>4.4677733066974987</v>
      </c>
      <c r="I170" s="302">
        <v>5.9230074921119445E-2</v>
      </c>
      <c r="J170" s="302">
        <f t="shared" si="80"/>
        <v>8.0005405154416867</v>
      </c>
      <c r="K170" s="303"/>
      <c r="L170" s="302">
        <v>3.5388230622414132</v>
      </c>
      <c r="M170" s="302">
        <v>3.3463761912003265</v>
      </c>
      <c r="N170" s="302">
        <v>7.88794126086165E-2</v>
      </c>
      <c r="O170" s="302">
        <f t="shared" si="79"/>
        <v>6.964078666050356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48.026950053510802</v>
      </c>
      <c r="C172" s="311">
        <f t="shared" ref="C172:E172" si="81">SUM(C162:C170)</f>
        <v>31.896729266965355</v>
      </c>
      <c r="D172" s="311">
        <f t="shared" si="81"/>
        <v>5.3133206795237573</v>
      </c>
      <c r="E172" s="311">
        <f t="shared" si="81"/>
        <v>85.236999999999895</v>
      </c>
      <c r="F172" s="311"/>
      <c r="G172" s="311">
        <f t="shared" ref="G172:J172" si="82">SUM(G162:G170)</f>
        <v>51.234982533162601</v>
      </c>
      <c r="H172" s="311">
        <f t="shared" si="82"/>
        <v>33.651714733677181</v>
      </c>
      <c r="I172" s="311">
        <f t="shared" si="82"/>
        <v>4.6343027331603812</v>
      </c>
      <c r="J172" s="311">
        <f t="shared" si="82"/>
        <v>89.521000000000157</v>
      </c>
      <c r="K172" s="311"/>
      <c r="L172" s="311">
        <f t="shared" ref="L172:O172" si="83">SUM(L162:L170)</f>
        <v>55.035651731585389</v>
      </c>
      <c r="M172" s="311">
        <f t="shared" si="83"/>
        <v>31.514791719883277</v>
      </c>
      <c r="N172" s="311">
        <f t="shared" si="83"/>
        <v>4.9415565485313007</v>
      </c>
      <c r="O172" s="311">
        <f t="shared" si="83"/>
        <v>91.491999999999976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1.9535001632877189</v>
      </c>
      <c r="C179" s="302">
        <v>0.11730672704728597</v>
      </c>
      <c r="D179" s="302">
        <v>0.60233214560106996</v>
      </c>
      <c r="E179" s="302">
        <f>SUM(B179:D179)</f>
        <v>2.6731390359360749</v>
      </c>
      <c r="F179" s="303"/>
      <c r="G179" s="302">
        <v>2.1870702739217358</v>
      </c>
      <c r="H179" s="302">
        <v>0.24270313891519593</v>
      </c>
      <c r="I179" s="302">
        <v>0.44346702685033779</v>
      </c>
      <c r="J179" s="302">
        <f>SUM(G179:I179)</f>
        <v>2.8732404396872697</v>
      </c>
      <c r="K179" s="303"/>
      <c r="L179" s="302">
        <v>2.0509022348678547</v>
      </c>
      <c r="M179" s="302">
        <v>0.26722130327412813</v>
      </c>
      <c r="N179" s="302">
        <v>0.4171542242728557</v>
      </c>
      <c r="O179" s="302">
        <f>SUM(L179:N179)</f>
        <v>2.7352777624148388</v>
      </c>
    </row>
    <row r="180" spans="1:15" s="236" customFormat="1" x14ac:dyDescent="0.2">
      <c r="A180" s="237" t="str">
        <f>name!E$5</f>
        <v>Professional occupations</v>
      </c>
      <c r="B180" s="302">
        <v>1.6909700752284575</v>
      </c>
      <c r="C180" s="302">
        <v>9.0661588549774907E-2</v>
      </c>
      <c r="D180" s="302">
        <v>0.18218669756555178</v>
      </c>
      <c r="E180" s="302">
        <f t="shared" ref="E180:E187" si="84">SUM(B180:D180)</f>
        <v>1.9638183613437841</v>
      </c>
      <c r="F180" s="303"/>
      <c r="G180" s="302">
        <v>2.4132602728849086</v>
      </c>
      <c r="H180" s="302">
        <v>0.18431549641708156</v>
      </c>
      <c r="I180" s="302">
        <v>0.13104903010582178</v>
      </c>
      <c r="J180" s="302">
        <f t="shared" ref="J180:J182" si="85">SUM(G180:I180)</f>
        <v>2.7286247994078119</v>
      </c>
      <c r="K180" s="303"/>
      <c r="L180" s="302">
        <v>3.5180841595234389</v>
      </c>
      <c r="M180" s="302">
        <v>0.25591964183795529</v>
      </c>
      <c r="N180" s="302">
        <v>9.8688176241236797E-2</v>
      </c>
      <c r="O180" s="302">
        <f t="shared" ref="O180:O187" si="86">SUM(L180:N180)</f>
        <v>3.872691977602631</v>
      </c>
    </row>
    <row r="181" spans="1:15" s="236" customFormat="1" x14ac:dyDescent="0.2">
      <c r="A181" s="237" t="str">
        <f>name!E$6</f>
        <v>Associate professional occupations</v>
      </c>
      <c r="B181" s="302">
        <v>1.9605314692847775</v>
      </c>
      <c r="C181" s="302">
        <v>0.14855679565608676</v>
      </c>
      <c r="D181" s="302">
        <v>0.14672085787823275</v>
      </c>
      <c r="E181" s="302">
        <f t="shared" si="84"/>
        <v>2.2558091228190968</v>
      </c>
      <c r="F181" s="303"/>
      <c r="G181" s="302">
        <v>2.6513181295106678</v>
      </c>
      <c r="H181" s="302">
        <v>0.23964160274395307</v>
      </c>
      <c r="I181" s="302">
        <v>0.10896656737855641</v>
      </c>
      <c r="J181" s="302">
        <f t="shared" si="85"/>
        <v>2.9999262996331773</v>
      </c>
      <c r="K181" s="303"/>
      <c r="L181" s="302">
        <v>3.3605457054411625</v>
      </c>
      <c r="M181" s="302">
        <v>0.27098461966681864</v>
      </c>
      <c r="N181" s="302">
        <v>0.10397017256981346</v>
      </c>
      <c r="O181" s="302">
        <f t="shared" si="86"/>
        <v>3.7355004976777946</v>
      </c>
    </row>
    <row r="182" spans="1:15" s="236" customFormat="1" x14ac:dyDescent="0.2">
      <c r="A182" s="237" t="str">
        <f>name!E$7</f>
        <v>Administrative and secretarial occupations</v>
      </c>
      <c r="B182" s="302">
        <v>2.2156783484205249</v>
      </c>
      <c r="C182" s="302">
        <v>0.68241637475046135</v>
      </c>
      <c r="D182" s="302">
        <v>0.10646148808779056</v>
      </c>
      <c r="E182" s="302">
        <f t="shared" si="84"/>
        <v>3.0045562112587767</v>
      </c>
      <c r="F182" s="303"/>
      <c r="G182" s="302">
        <v>2.3118762023379031</v>
      </c>
      <c r="H182" s="302">
        <v>0.94725854116362929</v>
      </c>
      <c r="I182" s="302">
        <v>6.2237378640141609E-2</v>
      </c>
      <c r="J182" s="302">
        <f t="shared" si="85"/>
        <v>3.3213721221416739</v>
      </c>
      <c r="K182" s="303"/>
      <c r="L182" s="302">
        <v>2.3277938719623092</v>
      </c>
      <c r="M182" s="302">
        <v>0.99605610475803519</v>
      </c>
      <c r="N182" s="302">
        <v>5.1613715346404083E-2</v>
      </c>
      <c r="O182" s="302">
        <f t="shared" si="86"/>
        <v>3.3754636920667487</v>
      </c>
    </row>
    <row r="183" spans="1:15" s="236" customFormat="1" x14ac:dyDescent="0.2">
      <c r="A183" s="237" t="str">
        <f>name!E$8</f>
        <v>Skilled trades occupations</v>
      </c>
      <c r="B183" s="302">
        <v>1.1584390091692058</v>
      </c>
      <c r="C183" s="302">
        <v>0.15636372135937779</v>
      </c>
      <c r="D183" s="302">
        <v>0.50717559469227935</v>
      </c>
      <c r="E183" s="302">
        <f t="shared" si="84"/>
        <v>1.821978325220863</v>
      </c>
      <c r="F183" s="303"/>
      <c r="G183" s="302">
        <v>0.99893177929085142</v>
      </c>
      <c r="H183" s="302">
        <v>0.18868162272751332</v>
      </c>
      <c r="I183" s="302">
        <v>0.24021046364601115</v>
      </c>
      <c r="J183" s="302">
        <f>SUM(G183:I183)</f>
        <v>1.4278238656643758</v>
      </c>
      <c r="K183" s="303"/>
      <c r="L183" s="302">
        <v>0.99823886642868132</v>
      </c>
      <c r="M183" s="302">
        <v>0.30112499769361334</v>
      </c>
      <c r="N183" s="302">
        <v>0.23155157457865713</v>
      </c>
      <c r="O183" s="302">
        <f t="shared" si="86"/>
        <v>1.5309154387009518</v>
      </c>
    </row>
    <row r="184" spans="1:15" s="236" customFormat="1" x14ac:dyDescent="0.2">
      <c r="A184" s="237" t="str">
        <f>name!E$9</f>
        <v>Caring, leisure and other service occupations</v>
      </c>
      <c r="B184" s="302">
        <v>1.6038177776844398</v>
      </c>
      <c r="C184" s="302">
        <v>0.84654280669210114</v>
      </c>
      <c r="D184" s="302">
        <v>0.29717561623229566</v>
      </c>
      <c r="E184" s="302">
        <f t="shared" si="84"/>
        <v>2.7475362006088364</v>
      </c>
      <c r="F184" s="303"/>
      <c r="G184" s="302">
        <v>1.736209761924473</v>
      </c>
      <c r="H184" s="302">
        <v>0.84633745900751389</v>
      </c>
      <c r="I184" s="302">
        <v>0.14892528421851109</v>
      </c>
      <c r="J184" s="302">
        <f t="shared" ref="J184:J187" si="87">SUM(G184:I184)</f>
        <v>2.731472505150498</v>
      </c>
      <c r="K184" s="303"/>
      <c r="L184" s="302">
        <v>1.6840202189673048</v>
      </c>
      <c r="M184" s="302">
        <v>0.79225235959609908</v>
      </c>
      <c r="N184" s="302">
        <v>0.15885699296766265</v>
      </c>
      <c r="O184" s="302">
        <f t="shared" si="86"/>
        <v>2.635129571531067</v>
      </c>
    </row>
    <row r="185" spans="1:15" s="236" customFormat="1" x14ac:dyDescent="0.2">
      <c r="A185" s="237" t="str">
        <f>name!E$10</f>
        <v>Sales and customer service occupations</v>
      </c>
      <c r="B185" s="302">
        <v>0.85133365360316082</v>
      </c>
      <c r="C185" s="302">
        <v>0.20634237661933399</v>
      </c>
      <c r="D185" s="302">
        <v>0.11142790113118112</v>
      </c>
      <c r="E185" s="302">
        <f t="shared" si="84"/>
        <v>1.169103931353676</v>
      </c>
      <c r="F185" s="303"/>
      <c r="G185" s="302">
        <v>0.89647010927726101</v>
      </c>
      <c r="H185" s="302">
        <v>0.29244260234006686</v>
      </c>
      <c r="I185" s="302">
        <v>5.7203029953074365E-2</v>
      </c>
      <c r="J185" s="302">
        <f t="shared" si="87"/>
        <v>1.2461157415704023</v>
      </c>
      <c r="K185" s="303"/>
      <c r="L185" s="302">
        <v>1.0340828863577394</v>
      </c>
      <c r="M185" s="302">
        <v>0.37398269029832432</v>
      </c>
      <c r="N185" s="302">
        <v>4.7894458672810634E-2</v>
      </c>
      <c r="O185" s="302">
        <f t="shared" si="86"/>
        <v>1.4559600353288744</v>
      </c>
    </row>
    <row r="186" spans="1:15" s="236" customFormat="1" x14ac:dyDescent="0.2">
      <c r="A186" s="237" t="str">
        <f>name!E$11</f>
        <v>Process, plant and machine operatives</v>
      </c>
      <c r="B186" s="302">
        <v>5.6666193914906851</v>
      </c>
      <c r="C186" s="302">
        <v>0.86852262150161708</v>
      </c>
      <c r="D186" s="302">
        <v>2.9234723799801214</v>
      </c>
      <c r="E186" s="302">
        <f t="shared" si="84"/>
        <v>9.4586143929724233</v>
      </c>
      <c r="F186" s="303"/>
      <c r="G186" s="302">
        <v>4.2626627954465013</v>
      </c>
      <c r="H186" s="302">
        <v>1.172001036041836</v>
      </c>
      <c r="I186" s="302">
        <v>1.7029092182621273</v>
      </c>
      <c r="J186" s="302">
        <f t="shared" si="87"/>
        <v>7.1375730497504648</v>
      </c>
      <c r="K186" s="303"/>
      <c r="L186" s="302">
        <v>2.9823032355641446</v>
      </c>
      <c r="M186" s="302">
        <v>1.4044962738452704</v>
      </c>
      <c r="N186" s="302">
        <v>1.8865785195820854</v>
      </c>
      <c r="O186" s="302">
        <f t="shared" si="86"/>
        <v>6.2733780289915</v>
      </c>
    </row>
    <row r="187" spans="1:15" s="236" customFormat="1" x14ac:dyDescent="0.2">
      <c r="A187" s="237" t="str">
        <f>name!E$12</f>
        <v>Elementary occupations</v>
      </c>
      <c r="B187" s="302">
        <v>4.1951941733116289</v>
      </c>
      <c r="C187" s="302">
        <v>0.90765269090055611</v>
      </c>
      <c r="D187" s="302">
        <v>0.19859755427428624</v>
      </c>
      <c r="E187" s="302">
        <f t="shared" si="84"/>
        <v>5.3014444184864713</v>
      </c>
      <c r="F187" s="303"/>
      <c r="G187" s="302">
        <v>3.1513040731359281</v>
      </c>
      <c r="H187" s="302">
        <v>1.1462604967417767</v>
      </c>
      <c r="I187" s="302">
        <v>0.10728660711663875</v>
      </c>
      <c r="J187" s="302">
        <f t="shared" si="87"/>
        <v>4.4048511769943435</v>
      </c>
      <c r="K187" s="303"/>
      <c r="L187" s="302">
        <v>2.6173218782663379</v>
      </c>
      <c r="M187" s="302">
        <v>1.0416823365874557</v>
      </c>
      <c r="N187" s="302">
        <v>0.10567878083179894</v>
      </c>
      <c r="O187" s="302">
        <f t="shared" si="86"/>
        <v>3.7646829956855927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21.296084061480599</v>
      </c>
      <c r="C189" s="311">
        <f t="shared" ref="C189:E189" si="88">SUM(C179:C187)</f>
        <v>4.0243657030765956</v>
      </c>
      <c r="D189" s="311">
        <f t="shared" si="88"/>
        <v>5.075550235442809</v>
      </c>
      <c r="E189" s="311">
        <f t="shared" si="88"/>
        <v>30.396000000000004</v>
      </c>
      <c r="F189" s="311"/>
      <c r="G189" s="311">
        <f t="shared" ref="G189:J189" si="89">SUM(G179:G187)</f>
        <v>20.60910339773023</v>
      </c>
      <c r="H189" s="311">
        <f t="shared" si="89"/>
        <v>5.2596419960985665</v>
      </c>
      <c r="I189" s="311">
        <f t="shared" si="89"/>
        <v>3.0022546061712205</v>
      </c>
      <c r="J189" s="311">
        <f t="shared" si="89"/>
        <v>28.871000000000016</v>
      </c>
      <c r="K189" s="311"/>
      <c r="L189" s="311">
        <f t="shared" ref="L189:O189" si="90">SUM(L179:L187)</f>
        <v>20.573293057378976</v>
      </c>
      <c r="M189" s="311">
        <f t="shared" si="90"/>
        <v>5.7037203275576998</v>
      </c>
      <c r="N189" s="311">
        <f t="shared" si="90"/>
        <v>3.1019866150633248</v>
      </c>
      <c r="O189" s="311">
        <f t="shared" si="90"/>
        <v>29.379000000000001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2.4759007023498367</v>
      </c>
      <c r="C196" s="302">
        <v>0.27033687015617019</v>
      </c>
      <c r="D196" s="302">
        <v>0.98657832156149372</v>
      </c>
      <c r="E196" s="302">
        <f>SUM(B196:D196)</f>
        <v>3.7328158940675005</v>
      </c>
      <c r="F196" s="303"/>
      <c r="G196" s="302">
        <v>2.853660510607269</v>
      </c>
      <c r="H196" s="302">
        <v>0.51469053610687021</v>
      </c>
      <c r="I196" s="302">
        <v>0.70590940734848739</v>
      </c>
      <c r="J196" s="302">
        <f>SUM(G196:I196)</f>
        <v>4.0742604540626264</v>
      </c>
      <c r="K196" s="303"/>
      <c r="L196" s="302">
        <v>3.507799790591914</v>
      </c>
      <c r="M196" s="302">
        <v>0.76293395974201461</v>
      </c>
      <c r="N196" s="302">
        <v>0.89388353129109088</v>
      </c>
      <c r="O196" s="302">
        <f>SUM(L196:N196)</f>
        <v>5.1646172816250191</v>
      </c>
    </row>
    <row r="197" spans="1:15" s="236" customFormat="1" x14ac:dyDescent="0.2">
      <c r="A197" s="237" t="str">
        <f>name!E$5</f>
        <v>Professional occupations</v>
      </c>
      <c r="B197" s="302">
        <v>0.86798281067367788</v>
      </c>
      <c r="C197" s="302">
        <v>0.15103152252883034</v>
      </c>
      <c r="D197" s="302">
        <v>6.8941300007377831E-2</v>
      </c>
      <c r="E197" s="302">
        <f t="shared" ref="E197:E204" si="91">SUM(B197:D197)</f>
        <v>1.0879556332098859</v>
      </c>
      <c r="F197" s="303"/>
      <c r="G197" s="302">
        <v>1.1962327834131861</v>
      </c>
      <c r="H197" s="302">
        <v>0.28125460349068859</v>
      </c>
      <c r="I197" s="302">
        <v>4.9332890515720568E-2</v>
      </c>
      <c r="J197" s="302">
        <f t="shared" ref="J197:J199" si="92">SUM(G197:I197)</f>
        <v>1.5268202774195954</v>
      </c>
      <c r="K197" s="303"/>
      <c r="L197" s="302">
        <v>1.6622933587799884</v>
      </c>
      <c r="M197" s="302">
        <v>0.4707411940151851</v>
      </c>
      <c r="N197" s="302">
        <v>4.0712476020408846E-2</v>
      </c>
      <c r="O197" s="302">
        <f t="shared" ref="O197:O204" si="93">SUM(L197:N197)</f>
        <v>2.1737470288155825</v>
      </c>
    </row>
    <row r="198" spans="1:15" s="236" customFormat="1" x14ac:dyDescent="0.2">
      <c r="A198" s="237" t="str">
        <f>name!E$6</f>
        <v>Associate professional occupations</v>
      </c>
      <c r="B198" s="302">
        <v>0.84366679608385287</v>
      </c>
      <c r="C198" s="302">
        <v>0.42026821489974547</v>
      </c>
      <c r="D198" s="302">
        <v>4.3863561822644663E-2</v>
      </c>
      <c r="E198" s="302">
        <f t="shared" si="91"/>
        <v>1.3077985728062429</v>
      </c>
      <c r="F198" s="303"/>
      <c r="G198" s="302">
        <v>1.0467550552828675</v>
      </c>
      <c r="H198" s="302">
        <v>0.6047403197739698</v>
      </c>
      <c r="I198" s="302">
        <v>2.6597647511551886E-2</v>
      </c>
      <c r="J198" s="302">
        <f t="shared" si="92"/>
        <v>1.6780930225683892</v>
      </c>
      <c r="K198" s="303"/>
      <c r="L198" s="302">
        <v>1.4296633703726513</v>
      </c>
      <c r="M198" s="302">
        <v>1.0622795260072508</v>
      </c>
      <c r="N198" s="302">
        <v>3.0756055191516585E-2</v>
      </c>
      <c r="O198" s="302">
        <f t="shared" si="93"/>
        <v>2.5226989515714187</v>
      </c>
    </row>
    <row r="199" spans="1:15" s="236" customFormat="1" x14ac:dyDescent="0.2">
      <c r="A199" s="237" t="str">
        <f>name!E$7</f>
        <v>Administrative and secretarial occupations</v>
      </c>
      <c r="B199" s="302">
        <v>1.3719366338159762</v>
      </c>
      <c r="C199" s="302">
        <v>0.50802509174176491</v>
      </c>
      <c r="D199" s="302">
        <v>1.3567558307264992E-2</v>
      </c>
      <c r="E199" s="302">
        <f t="shared" si="91"/>
        <v>1.8935292838650062</v>
      </c>
      <c r="F199" s="303"/>
      <c r="G199" s="302">
        <v>1.3629109300966409</v>
      </c>
      <c r="H199" s="302">
        <v>0.70806166630161238</v>
      </c>
      <c r="I199" s="302">
        <v>9.6994284419695976E-3</v>
      </c>
      <c r="J199" s="302">
        <f t="shared" si="92"/>
        <v>2.0806720248402231</v>
      </c>
      <c r="K199" s="303"/>
      <c r="L199" s="302">
        <v>1.9408290974390889</v>
      </c>
      <c r="M199" s="302">
        <v>1.2634800367428378</v>
      </c>
      <c r="N199" s="302">
        <v>8.1586974903831069E-3</v>
      </c>
      <c r="O199" s="302">
        <f t="shared" si="93"/>
        <v>3.2124678316723099</v>
      </c>
    </row>
    <row r="200" spans="1:15" s="236" customFormat="1" x14ac:dyDescent="0.2">
      <c r="A200" s="237" t="str">
        <f>name!E$8</f>
        <v>Skilled trades occupations</v>
      </c>
      <c r="B200" s="302">
        <v>5.9501868425005338</v>
      </c>
      <c r="C200" s="302">
        <v>1.688591876456466</v>
      </c>
      <c r="D200" s="302">
        <v>0.35600474751433187</v>
      </c>
      <c r="E200" s="302">
        <f t="shared" si="91"/>
        <v>7.9947834664713318</v>
      </c>
      <c r="F200" s="303"/>
      <c r="G200" s="302">
        <v>4.4041170233689293</v>
      </c>
      <c r="H200" s="302">
        <v>1.6893840795234494</v>
      </c>
      <c r="I200" s="302">
        <v>0.25633775699006395</v>
      </c>
      <c r="J200" s="302">
        <f>SUM(G200:I200)</f>
        <v>6.3498388598824427</v>
      </c>
      <c r="K200" s="303"/>
      <c r="L200" s="302">
        <v>4.8134164104734136</v>
      </c>
      <c r="M200" s="302">
        <v>2.0192829746628114</v>
      </c>
      <c r="N200" s="302">
        <v>0.31999643820155566</v>
      </c>
      <c r="O200" s="302">
        <f t="shared" si="93"/>
        <v>7.1526958233377806</v>
      </c>
    </row>
    <row r="201" spans="1:15" s="236" customFormat="1" x14ac:dyDescent="0.2">
      <c r="A201" s="237" t="str">
        <f>name!E$9</f>
        <v>Caring, leisure and other service occupations</v>
      </c>
      <c r="B201" s="302">
        <v>0.94969416370739479</v>
      </c>
      <c r="C201" s="302">
        <v>0.92709159954735743</v>
      </c>
      <c r="D201" s="302">
        <v>6.9303175053034433E-2</v>
      </c>
      <c r="E201" s="302">
        <f t="shared" si="91"/>
        <v>1.9460889383077866</v>
      </c>
      <c r="F201" s="303"/>
      <c r="G201" s="302">
        <v>0.88976766748664005</v>
      </c>
      <c r="H201" s="302">
        <v>1.0244802815993308</v>
      </c>
      <c r="I201" s="302">
        <v>6.4221793843577041E-2</v>
      </c>
      <c r="J201" s="302">
        <f t="shared" ref="J201:J204" si="94">SUM(G201:I201)</f>
        <v>1.9784697429295477</v>
      </c>
      <c r="K201" s="303"/>
      <c r="L201" s="302">
        <v>0.98207166746687002</v>
      </c>
      <c r="M201" s="302">
        <v>1.5537042823170859</v>
      </c>
      <c r="N201" s="302">
        <v>0.12295965857901646</v>
      </c>
      <c r="O201" s="302">
        <f t="shared" si="93"/>
        <v>2.6587356083629725</v>
      </c>
    </row>
    <row r="202" spans="1:15" s="236" customFormat="1" x14ac:dyDescent="0.2">
      <c r="A202" s="237" t="str">
        <f>name!E$10</f>
        <v>Sales and customer service occupations</v>
      </c>
      <c r="B202" s="302">
        <v>0.71376540755325335</v>
      </c>
      <c r="C202" s="302">
        <v>1.4930646119693387</v>
      </c>
      <c r="D202" s="302">
        <v>0.34390864465387661</v>
      </c>
      <c r="E202" s="302">
        <f t="shared" si="91"/>
        <v>2.5507386641764684</v>
      </c>
      <c r="F202" s="303"/>
      <c r="G202" s="302">
        <v>0.69508981586129814</v>
      </c>
      <c r="H202" s="302">
        <v>1.9150193439327321</v>
      </c>
      <c r="I202" s="302">
        <v>0.17823019981395835</v>
      </c>
      <c r="J202" s="302">
        <f t="shared" si="94"/>
        <v>2.7883393596079884</v>
      </c>
      <c r="K202" s="303"/>
      <c r="L202" s="302">
        <v>0.9721522914352968</v>
      </c>
      <c r="M202" s="302">
        <v>3.2152377971464752</v>
      </c>
      <c r="N202" s="302">
        <v>0.14956817678257961</v>
      </c>
      <c r="O202" s="302">
        <f t="shared" si="93"/>
        <v>4.3369582653643519</v>
      </c>
    </row>
    <row r="203" spans="1:15" s="236" customFormat="1" x14ac:dyDescent="0.2">
      <c r="A203" s="237" t="str">
        <f>name!E$11</f>
        <v>Process, plant and machine operatives</v>
      </c>
      <c r="B203" s="302">
        <v>0.46240768952456707</v>
      </c>
      <c r="C203" s="302">
        <v>0.50650084534501161</v>
      </c>
      <c r="D203" s="302">
        <v>4.6790022654484613E-2</v>
      </c>
      <c r="E203" s="302">
        <f t="shared" si="91"/>
        <v>1.0156985575240634</v>
      </c>
      <c r="F203" s="303"/>
      <c r="G203" s="302">
        <v>0.37152052754989995</v>
      </c>
      <c r="H203" s="302">
        <v>0.72540035427035743</v>
      </c>
      <c r="I203" s="302">
        <v>3.2336222840247383E-2</v>
      </c>
      <c r="J203" s="302">
        <f t="shared" si="94"/>
        <v>1.1292571046605047</v>
      </c>
      <c r="K203" s="303"/>
      <c r="L203" s="302">
        <v>0.356732714503179</v>
      </c>
      <c r="M203" s="302">
        <v>1.5145237190977821</v>
      </c>
      <c r="N203" s="302">
        <v>5.5205420608300006E-2</v>
      </c>
      <c r="O203" s="302">
        <f t="shared" si="93"/>
        <v>1.9264618542092611</v>
      </c>
    </row>
    <row r="204" spans="1:15" s="236" customFormat="1" x14ac:dyDescent="0.2">
      <c r="A204" s="237" t="str">
        <f>name!E$12</f>
        <v>Elementary occupations</v>
      </c>
      <c r="B204" s="302">
        <v>6.019259468960473</v>
      </c>
      <c r="C204" s="302">
        <v>16.543045346000522</v>
      </c>
      <c r="D204" s="302">
        <v>7.7286174610714076E-2</v>
      </c>
      <c r="E204" s="302">
        <f t="shared" si="91"/>
        <v>22.639590989571708</v>
      </c>
      <c r="F204" s="303"/>
      <c r="G204" s="302">
        <v>5.4925498581606744</v>
      </c>
      <c r="H204" s="302">
        <v>17.246739028954273</v>
      </c>
      <c r="I204" s="302">
        <v>4.0960266913765128E-2</v>
      </c>
      <c r="J204" s="302">
        <f t="shared" si="94"/>
        <v>22.780249154028713</v>
      </c>
      <c r="K204" s="303"/>
      <c r="L204" s="302">
        <v>6.5507063655573763</v>
      </c>
      <c r="M204" s="302">
        <v>17.534860145158159</v>
      </c>
      <c r="N204" s="302">
        <v>4.5050844325823042E-2</v>
      </c>
      <c r="O204" s="302">
        <f t="shared" si="93"/>
        <v>24.130617355041359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19.654800515169569</v>
      </c>
      <c r="C206" s="311">
        <f t="shared" ref="C206:E206" si="95">SUM(C196:C204)</f>
        <v>22.507955978645207</v>
      </c>
      <c r="D206" s="311">
        <f t="shared" si="95"/>
        <v>2.0062435061852226</v>
      </c>
      <c r="E206" s="311">
        <f t="shared" si="95"/>
        <v>44.168999999999997</v>
      </c>
      <c r="F206" s="311"/>
      <c r="G206" s="311">
        <f t="shared" ref="G206:J206" si="96">SUM(G196:G204)</f>
        <v>18.312604171827402</v>
      </c>
      <c r="H206" s="311">
        <f t="shared" si="96"/>
        <v>24.709770213953284</v>
      </c>
      <c r="I206" s="311">
        <f t="shared" si="96"/>
        <v>1.3636256142193413</v>
      </c>
      <c r="J206" s="311">
        <f t="shared" si="96"/>
        <v>44.386000000000024</v>
      </c>
      <c r="K206" s="311"/>
      <c r="L206" s="311">
        <f t="shared" ref="L206:O206" si="97">SUM(L196:L204)</f>
        <v>22.215665066619778</v>
      </c>
      <c r="M206" s="311">
        <f t="shared" si="97"/>
        <v>29.397043634889606</v>
      </c>
      <c r="N206" s="311">
        <f t="shared" si="97"/>
        <v>1.6662912984906741</v>
      </c>
      <c r="O206" s="311">
        <f t="shared" si="97"/>
        <v>53.279000000000053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0.85788808713000564</v>
      </c>
      <c r="C213" s="302">
        <v>0.13575759684507127</v>
      </c>
      <c r="D213" s="302">
        <v>0.26889092259114078</v>
      </c>
      <c r="E213" s="302">
        <f>SUM(B213:D213)</f>
        <v>1.2625366065662176</v>
      </c>
      <c r="F213" s="303"/>
      <c r="G213" s="302">
        <v>0.43511447673496578</v>
      </c>
      <c r="H213" s="302">
        <v>0.11167783052649186</v>
      </c>
      <c r="I213" s="302">
        <v>0.14834944386715515</v>
      </c>
      <c r="J213" s="302">
        <f>SUM(G213:I213)</f>
        <v>0.69514175112861287</v>
      </c>
      <c r="K213" s="303"/>
      <c r="L213" s="302">
        <v>0.37989770014604357</v>
      </c>
      <c r="M213" s="302">
        <v>0.12579060642323436</v>
      </c>
      <c r="N213" s="302">
        <v>0.14305900195118321</v>
      </c>
      <c r="O213" s="302">
        <f>SUM(L213:N213)</f>
        <v>0.64874730852046114</v>
      </c>
    </row>
    <row r="214" spans="1:15" s="236" customFormat="1" x14ac:dyDescent="0.2">
      <c r="A214" s="237" t="str">
        <f>name!E$5</f>
        <v>Professional occupations</v>
      </c>
      <c r="B214" s="302">
        <v>1.1146782855950159</v>
      </c>
      <c r="C214" s="302">
        <v>0.15356801725161348</v>
      </c>
      <c r="D214" s="302">
        <v>0.39652539120198221</v>
      </c>
      <c r="E214" s="302">
        <f t="shared" ref="E214:E221" si="98">SUM(B214:D214)</f>
        <v>1.6647716940486115</v>
      </c>
      <c r="F214" s="303"/>
      <c r="G214" s="302">
        <v>0.63980364997027728</v>
      </c>
      <c r="H214" s="302">
        <v>0.10957124643716097</v>
      </c>
      <c r="I214" s="302">
        <v>0.19676838351662612</v>
      </c>
      <c r="J214" s="302">
        <f t="shared" ref="J214:J216" si="99">SUM(G214:I214)</f>
        <v>0.94614327992406433</v>
      </c>
      <c r="K214" s="303"/>
      <c r="L214" s="302">
        <v>0.70272823080666058</v>
      </c>
      <c r="M214" s="302">
        <v>0.15181899680764294</v>
      </c>
      <c r="N214" s="302">
        <v>0.16549027210879405</v>
      </c>
      <c r="O214" s="302">
        <f t="shared" ref="O214:O221" si="100">SUM(L214:N214)</f>
        <v>1.0200374997230977</v>
      </c>
    </row>
    <row r="215" spans="1:15" s="236" customFormat="1" x14ac:dyDescent="0.2">
      <c r="A215" s="237" t="str">
        <f>name!E$6</f>
        <v>Associate professional occupations</v>
      </c>
      <c r="B215" s="302">
        <v>0.81647799841922464</v>
      </c>
      <c r="C215" s="302">
        <v>0.21736019522702923</v>
      </c>
      <c r="D215" s="302">
        <v>0.79988406406201906</v>
      </c>
      <c r="E215" s="302">
        <f t="shared" si="98"/>
        <v>1.833722257708273</v>
      </c>
      <c r="F215" s="303"/>
      <c r="G215" s="302">
        <v>0.43572023382002556</v>
      </c>
      <c r="H215" s="302">
        <v>0.12820387640442266</v>
      </c>
      <c r="I215" s="302">
        <v>0.56937124320326915</v>
      </c>
      <c r="J215" s="302">
        <f t="shared" si="99"/>
        <v>1.1332953534277173</v>
      </c>
      <c r="K215" s="303"/>
      <c r="L215" s="302">
        <v>0.37274833894678389</v>
      </c>
      <c r="M215" s="302">
        <v>0.11526942849072319</v>
      </c>
      <c r="N215" s="302">
        <v>0.5199714881601134</v>
      </c>
      <c r="O215" s="302">
        <f t="shared" si="100"/>
        <v>1.0079892555976204</v>
      </c>
    </row>
    <row r="216" spans="1:15" s="236" customFormat="1" x14ac:dyDescent="0.2">
      <c r="A216" s="237" t="str">
        <f>name!E$7</f>
        <v>Administrative and secretarial occupations</v>
      </c>
      <c r="B216" s="302">
        <v>0.35496984553330202</v>
      </c>
      <c r="C216" s="302">
        <v>0.2074410717253051</v>
      </c>
      <c r="D216" s="302">
        <v>4.8951476867282365E-2</v>
      </c>
      <c r="E216" s="302">
        <f t="shared" si="98"/>
        <v>0.61136239412588955</v>
      </c>
      <c r="F216" s="303"/>
      <c r="G216" s="302">
        <v>0.16072843226095779</v>
      </c>
      <c r="H216" s="302">
        <v>0.12192559029707334</v>
      </c>
      <c r="I216" s="302">
        <v>3.2802343834799935E-2</v>
      </c>
      <c r="J216" s="302">
        <f t="shared" si="99"/>
        <v>0.31545636639283103</v>
      </c>
      <c r="K216" s="303"/>
      <c r="L216" s="302">
        <v>0.10870831110508725</v>
      </c>
      <c r="M216" s="302">
        <v>8.2712217549462758E-2</v>
      </c>
      <c r="N216" s="302">
        <v>2.2909157212228977E-2</v>
      </c>
      <c r="O216" s="302">
        <f t="shared" si="100"/>
        <v>0.21432968586677897</v>
      </c>
    </row>
    <row r="217" spans="1:15" s="236" customFormat="1" x14ac:dyDescent="0.2">
      <c r="A217" s="237" t="str">
        <f>name!E$8</f>
        <v>Skilled trades occupations</v>
      </c>
      <c r="B217" s="302">
        <v>0.323280974964754</v>
      </c>
      <c r="C217" s="302">
        <v>7.6847880103578486E-2</v>
      </c>
      <c r="D217" s="302">
        <v>0.1393698787351049</v>
      </c>
      <c r="E217" s="302">
        <f t="shared" si="98"/>
        <v>0.53949873380343738</v>
      </c>
      <c r="F217" s="303"/>
      <c r="G217" s="302">
        <v>0.12451137930532431</v>
      </c>
      <c r="H217" s="302">
        <v>3.4590779681583951E-2</v>
      </c>
      <c r="I217" s="302">
        <v>6.3956248965196791E-2</v>
      </c>
      <c r="J217" s="302">
        <f>SUM(G217:I217)</f>
        <v>0.22305840795210508</v>
      </c>
      <c r="K217" s="303"/>
      <c r="L217" s="302">
        <v>9.246061701644781E-2</v>
      </c>
      <c r="M217" s="302">
        <v>5.4046678865140453E-2</v>
      </c>
      <c r="N217" s="302">
        <v>5.9954768072300775E-2</v>
      </c>
      <c r="O217" s="302">
        <f t="shared" si="100"/>
        <v>0.20646206395388902</v>
      </c>
    </row>
    <row r="218" spans="1:15" s="236" customFormat="1" x14ac:dyDescent="0.2">
      <c r="A218" s="237" t="str">
        <f>name!E$9</f>
        <v>Caring, leisure and other service occupations</v>
      </c>
      <c r="B218" s="302">
        <v>0.13352461528870355</v>
      </c>
      <c r="C218" s="302">
        <v>6.1664619174100183E-2</v>
      </c>
      <c r="D218" s="302">
        <v>2.2286627778757256E-2</v>
      </c>
      <c r="E218" s="302">
        <f t="shared" si="98"/>
        <v>0.21747586224156099</v>
      </c>
      <c r="F218" s="303"/>
      <c r="G218" s="302">
        <v>5.6131698293102772E-2</v>
      </c>
      <c r="H218" s="302">
        <v>5.6329318312110903E-2</v>
      </c>
      <c r="I218" s="302">
        <v>1.7881516342104654E-2</v>
      </c>
      <c r="J218" s="302">
        <f t="shared" ref="J218:J221" si="101">SUM(G218:I218)</f>
        <v>0.13034253294731835</v>
      </c>
      <c r="K218" s="303"/>
      <c r="L218" s="302">
        <v>5.0867289102941547E-2</v>
      </c>
      <c r="M218" s="302">
        <v>4.7641240833235593E-2</v>
      </c>
      <c r="N218" s="302">
        <v>1.598931432117218E-2</v>
      </c>
      <c r="O218" s="302">
        <f t="shared" si="100"/>
        <v>0.11449784425734932</v>
      </c>
    </row>
    <row r="219" spans="1:15" s="236" customFormat="1" x14ac:dyDescent="0.2">
      <c r="A219" s="237" t="str">
        <f>name!E$10</f>
        <v>Sales and customer service occupations</v>
      </c>
      <c r="B219" s="302">
        <v>0.21182488402373847</v>
      </c>
      <c r="C219" s="302">
        <v>7.9041120767780568E-2</v>
      </c>
      <c r="D219" s="302">
        <v>5.1294948944999592E-2</v>
      </c>
      <c r="E219" s="302">
        <f t="shared" si="98"/>
        <v>0.34216095373651861</v>
      </c>
      <c r="F219" s="303"/>
      <c r="G219" s="302">
        <v>9.3409175358299568E-2</v>
      </c>
      <c r="H219" s="302">
        <v>5.2790008838586477E-2</v>
      </c>
      <c r="I219" s="302">
        <v>2.2539437759112338E-2</v>
      </c>
      <c r="J219" s="302">
        <f t="shared" si="101"/>
        <v>0.16873862195599837</v>
      </c>
      <c r="K219" s="303"/>
      <c r="L219" s="302">
        <v>9.4052645802933307E-2</v>
      </c>
      <c r="M219" s="302">
        <v>5.3843080044846378E-2</v>
      </c>
      <c r="N219" s="302">
        <v>1.6333305208130214E-2</v>
      </c>
      <c r="O219" s="302">
        <f t="shared" si="100"/>
        <v>0.16422903105590991</v>
      </c>
    </row>
    <row r="220" spans="1:15" s="236" customFormat="1" x14ac:dyDescent="0.2">
      <c r="A220" s="237" t="str">
        <f>name!E$11</f>
        <v>Process, plant and machine operatives</v>
      </c>
      <c r="B220" s="302">
        <v>6.4236174344555391E-2</v>
      </c>
      <c r="C220" s="302">
        <v>4.9573820649739558E-2</v>
      </c>
      <c r="D220" s="302">
        <v>2.3773568366418339E-2</v>
      </c>
      <c r="E220" s="302">
        <f t="shared" si="98"/>
        <v>0.13758356336071328</v>
      </c>
      <c r="F220" s="303"/>
      <c r="G220" s="302">
        <v>2.2455352944737744E-2</v>
      </c>
      <c r="H220" s="302">
        <v>2.4333123939726888E-2</v>
      </c>
      <c r="I220" s="302">
        <v>1.1967646704579858E-2</v>
      </c>
      <c r="J220" s="302">
        <f t="shared" si="101"/>
        <v>5.8756123589044494E-2</v>
      </c>
      <c r="K220" s="303"/>
      <c r="L220" s="302">
        <v>1.279994924887401E-2</v>
      </c>
      <c r="M220" s="302">
        <v>2.5941463368931064E-2</v>
      </c>
      <c r="N220" s="302">
        <v>9.2152049812650773E-3</v>
      </c>
      <c r="O220" s="302">
        <f t="shared" si="100"/>
        <v>4.7956617599070148E-2</v>
      </c>
    </row>
    <row r="221" spans="1:15" s="236" customFormat="1" x14ac:dyDescent="0.2">
      <c r="A221" s="237" t="str">
        <f>name!E$12</f>
        <v>Elementary occupations</v>
      </c>
      <c r="B221" s="302">
        <v>0.22580173864220385</v>
      </c>
      <c r="C221" s="302">
        <v>0.2593021891139487</v>
      </c>
      <c r="D221" s="302">
        <v>3.4784006652622886E-2</v>
      </c>
      <c r="E221" s="302">
        <f t="shared" si="98"/>
        <v>0.51988793440877545</v>
      </c>
      <c r="F221" s="303"/>
      <c r="G221" s="302">
        <v>8.0644787413847008E-2</v>
      </c>
      <c r="H221" s="302">
        <v>0.16848517418619377</v>
      </c>
      <c r="I221" s="302">
        <v>1.4937601082267592E-2</v>
      </c>
      <c r="J221" s="302">
        <f t="shared" si="101"/>
        <v>0.26406756268230835</v>
      </c>
      <c r="K221" s="303"/>
      <c r="L221" s="302">
        <v>6.6982363053395985E-2</v>
      </c>
      <c r="M221" s="302">
        <v>0.13411776152148286</v>
      </c>
      <c r="N221" s="302">
        <v>1.5650568850946359E-2</v>
      </c>
      <c r="O221" s="302">
        <f t="shared" si="100"/>
        <v>0.2167506934258252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4.1026826039415036</v>
      </c>
      <c r="C223" s="311">
        <f t="shared" ref="C223:E223" si="102">SUM(C213:C221)</f>
        <v>1.2405565108581667</v>
      </c>
      <c r="D223" s="311">
        <f t="shared" si="102"/>
        <v>1.7857608852003275</v>
      </c>
      <c r="E223" s="311">
        <f t="shared" si="102"/>
        <v>7.1289999999999978</v>
      </c>
      <c r="F223" s="311"/>
      <c r="G223" s="311">
        <f t="shared" ref="G223:J223" si="103">SUM(G213:G221)</f>
        <v>2.0485191861015379</v>
      </c>
      <c r="H223" s="311">
        <f t="shared" si="103"/>
        <v>0.80790694862335066</v>
      </c>
      <c r="I223" s="311">
        <f t="shared" si="103"/>
        <v>1.0785738652751116</v>
      </c>
      <c r="J223" s="311">
        <f t="shared" si="103"/>
        <v>3.9350000000000005</v>
      </c>
      <c r="K223" s="311"/>
      <c r="L223" s="311">
        <f t="shared" ref="L223:O223" si="104">SUM(L213:L221)</f>
        <v>1.881245445229168</v>
      </c>
      <c r="M223" s="311">
        <f t="shared" si="104"/>
        <v>0.79118147390469962</v>
      </c>
      <c r="N223" s="311">
        <f t="shared" si="104"/>
        <v>0.96857308086613436</v>
      </c>
      <c r="O223" s="311">
        <f t="shared" si="104"/>
        <v>3.6410000000000027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3.2225571421201966</v>
      </c>
      <c r="C230" s="302">
        <v>0.27243734706604755</v>
      </c>
      <c r="D230" s="302">
        <v>0.46889506461559199</v>
      </c>
      <c r="E230" s="302">
        <f>SUM(B230:D230)</f>
        <v>3.9638895538018359</v>
      </c>
      <c r="F230" s="303"/>
      <c r="G230" s="302">
        <v>2.3790411395958553</v>
      </c>
      <c r="H230" s="302">
        <v>0.34888714982861485</v>
      </c>
      <c r="I230" s="302">
        <v>0.34848246062499788</v>
      </c>
      <c r="J230" s="302">
        <f>SUM(G230:I230)</f>
        <v>3.076410750049468</v>
      </c>
      <c r="K230" s="303"/>
      <c r="L230" s="302">
        <v>2.3663359725398125</v>
      </c>
      <c r="M230" s="302">
        <v>0.4116565587372355</v>
      </c>
      <c r="N230" s="302">
        <v>0.44878828630589218</v>
      </c>
      <c r="O230" s="302">
        <f>SUM(L230:N230)</f>
        <v>3.2267808175829402</v>
      </c>
    </row>
    <row r="231" spans="1:15" s="236" customFormat="1" x14ac:dyDescent="0.2">
      <c r="A231" s="237" t="str">
        <f>name!E$5</f>
        <v>Professional occupations</v>
      </c>
      <c r="B231" s="302">
        <v>8.3983769546734433</v>
      </c>
      <c r="C231" s="302">
        <v>0.40967163749824875</v>
      </c>
      <c r="D231" s="302">
        <v>1.076161039283092</v>
      </c>
      <c r="E231" s="302">
        <f t="shared" ref="E231:E238" si="105">SUM(B231:D231)</f>
        <v>9.8842096314547838</v>
      </c>
      <c r="F231" s="303"/>
      <c r="G231" s="302">
        <v>6.9312337662936185</v>
      </c>
      <c r="H231" s="302">
        <v>0.49189150829118788</v>
      </c>
      <c r="I231" s="302">
        <v>0.71040166994856957</v>
      </c>
      <c r="J231" s="302">
        <f t="shared" ref="J231:J233" si="106">SUM(G231:I231)</f>
        <v>8.1335269445333758</v>
      </c>
      <c r="K231" s="303"/>
      <c r="L231" s="302">
        <v>9.5566456167053424</v>
      </c>
      <c r="M231" s="302">
        <v>0.71747981745019318</v>
      </c>
      <c r="N231" s="302">
        <v>0.76374631793367953</v>
      </c>
      <c r="O231" s="302">
        <f t="shared" ref="O231:O238" si="107">SUM(L231:N231)</f>
        <v>11.037871752089215</v>
      </c>
    </row>
    <row r="232" spans="1:15" s="236" customFormat="1" x14ac:dyDescent="0.2">
      <c r="A232" s="237" t="str">
        <f>name!E$6</f>
        <v>Associate professional occupations</v>
      </c>
      <c r="B232" s="302">
        <v>3.0606061722641451</v>
      </c>
      <c r="C232" s="302">
        <v>0.27635536598167176</v>
      </c>
      <c r="D232" s="302">
        <v>0.50643017287847292</v>
      </c>
      <c r="E232" s="302">
        <f t="shared" si="105"/>
        <v>3.8433917111242897</v>
      </c>
      <c r="F232" s="303"/>
      <c r="G232" s="302">
        <v>2.3649371957729506</v>
      </c>
      <c r="H232" s="302">
        <v>0.28018876586342617</v>
      </c>
      <c r="I232" s="302">
        <v>0.39058107583224061</v>
      </c>
      <c r="J232" s="302">
        <f t="shared" si="106"/>
        <v>3.0357070374686175</v>
      </c>
      <c r="K232" s="303"/>
      <c r="L232" s="302">
        <v>2.4892313487006406</v>
      </c>
      <c r="M232" s="302">
        <v>0.27335907933679526</v>
      </c>
      <c r="N232" s="302">
        <v>0.46917587760919349</v>
      </c>
      <c r="O232" s="302">
        <f t="shared" si="107"/>
        <v>3.2317663056466297</v>
      </c>
    </row>
    <row r="233" spans="1:15" s="236" customFormat="1" x14ac:dyDescent="0.2">
      <c r="A233" s="237" t="str">
        <f>name!E$7</f>
        <v>Administrative and secretarial occupations</v>
      </c>
      <c r="B233" s="302">
        <v>0.99389297644697772</v>
      </c>
      <c r="C233" s="302">
        <v>0.38174245225070658</v>
      </c>
      <c r="D233" s="302">
        <v>8.2559526705540884E-2</v>
      </c>
      <c r="E233" s="302">
        <f t="shared" si="105"/>
        <v>1.4581949554032252</v>
      </c>
      <c r="F233" s="303"/>
      <c r="G233" s="302">
        <v>0.67579764063972025</v>
      </c>
      <c r="H233" s="302">
        <v>0.28964627516706176</v>
      </c>
      <c r="I233" s="302">
        <v>5.4508488357913699E-2</v>
      </c>
      <c r="J233" s="302">
        <f t="shared" si="106"/>
        <v>1.0199524041646957</v>
      </c>
      <c r="K233" s="303"/>
      <c r="L233" s="302">
        <v>0.69059479957602476</v>
      </c>
      <c r="M233" s="302">
        <v>0.24962782674819367</v>
      </c>
      <c r="N233" s="302">
        <v>4.5832780148193794E-2</v>
      </c>
      <c r="O233" s="302">
        <f t="shared" si="107"/>
        <v>0.98605540647241219</v>
      </c>
    </row>
    <row r="234" spans="1:15" s="236" customFormat="1" x14ac:dyDescent="0.2">
      <c r="A234" s="237" t="str">
        <f>name!E$8</f>
        <v>Skilled trades occupations</v>
      </c>
      <c r="B234" s="302">
        <v>1.233254418565678</v>
      </c>
      <c r="C234" s="302">
        <v>8.5887979282610979E-2</v>
      </c>
      <c r="D234" s="302">
        <v>0.3158527793628898</v>
      </c>
      <c r="E234" s="302">
        <f t="shared" si="105"/>
        <v>1.6349951772111788</v>
      </c>
      <c r="F234" s="303"/>
      <c r="G234" s="302">
        <v>0.65328996181852417</v>
      </c>
      <c r="H234" s="302">
        <v>5.1010825321780542E-2</v>
      </c>
      <c r="I234" s="302">
        <v>0.15816204773135664</v>
      </c>
      <c r="J234" s="302">
        <f>SUM(G234:I234)</f>
        <v>0.86246283487166142</v>
      </c>
      <c r="K234" s="303"/>
      <c r="L234" s="302">
        <v>0.5183512954660946</v>
      </c>
      <c r="M234" s="302">
        <v>7.4679950724562585E-2</v>
      </c>
      <c r="N234" s="302">
        <v>0.28757191017588341</v>
      </c>
      <c r="O234" s="302">
        <f t="shared" si="107"/>
        <v>0.88060315636654063</v>
      </c>
    </row>
    <row r="235" spans="1:15" s="236" customFormat="1" x14ac:dyDescent="0.2">
      <c r="A235" s="237" t="str">
        <f>name!E$9</f>
        <v>Caring, leisure and other service occupations</v>
      </c>
      <c r="B235" s="302">
        <v>0.34927890944335588</v>
      </c>
      <c r="C235" s="302">
        <v>6.0159345128912065E-2</v>
      </c>
      <c r="D235" s="302">
        <v>5.3280296154234942E-2</v>
      </c>
      <c r="E235" s="302">
        <f t="shared" si="105"/>
        <v>0.46271855072650292</v>
      </c>
      <c r="F235" s="303"/>
      <c r="G235" s="302">
        <v>0.22530996096432376</v>
      </c>
      <c r="H235" s="302">
        <v>4.3834136817377092E-2</v>
      </c>
      <c r="I235" s="302">
        <v>4.0621710302737229E-2</v>
      </c>
      <c r="J235" s="302">
        <f t="shared" ref="J235:J238" si="108">SUM(G235:I235)</f>
        <v>0.3097658080844381</v>
      </c>
      <c r="K235" s="303"/>
      <c r="L235" s="302">
        <v>0.29625735244339085</v>
      </c>
      <c r="M235" s="302">
        <v>4.4301031292289281E-2</v>
      </c>
      <c r="N235" s="302">
        <v>6.4194369943420676E-2</v>
      </c>
      <c r="O235" s="302">
        <f t="shared" si="107"/>
        <v>0.4047527536791008</v>
      </c>
    </row>
    <row r="236" spans="1:15" s="236" customFormat="1" x14ac:dyDescent="0.2">
      <c r="A236" s="237" t="str">
        <f>name!E$10</f>
        <v>Sales and customer service occupations</v>
      </c>
      <c r="B236" s="302">
        <v>0.63358020286680405</v>
      </c>
      <c r="C236" s="302">
        <v>0.23909148485284878</v>
      </c>
      <c r="D236" s="302">
        <v>6.6111823333257547E-2</v>
      </c>
      <c r="E236" s="302">
        <f t="shared" si="105"/>
        <v>0.93878351105291036</v>
      </c>
      <c r="F236" s="303"/>
      <c r="G236" s="302">
        <v>0.38676633737464544</v>
      </c>
      <c r="H236" s="302">
        <v>0.12266667135386709</v>
      </c>
      <c r="I236" s="302">
        <v>3.0589837866277669E-2</v>
      </c>
      <c r="J236" s="302">
        <f t="shared" si="108"/>
        <v>0.54002284659479016</v>
      </c>
      <c r="K236" s="303"/>
      <c r="L236" s="302">
        <v>0.46562288361205223</v>
      </c>
      <c r="M236" s="302">
        <v>0.14946670490749783</v>
      </c>
      <c r="N236" s="302">
        <v>3.6770848674902011E-2</v>
      </c>
      <c r="O236" s="302">
        <f t="shared" si="107"/>
        <v>0.65186043719445208</v>
      </c>
    </row>
    <row r="237" spans="1:15" s="236" customFormat="1" x14ac:dyDescent="0.2">
      <c r="A237" s="237" t="str">
        <f>name!E$11</f>
        <v>Process, plant and machine operatives</v>
      </c>
      <c r="B237" s="302">
        <v>9.4713920771603413E-2</v>
      </c>
      <c r="C237" s="302">
        <v>5.1796604696801668E-2</v>
      </c>
      <c r="D237" s="302">
        <v>8.6044852200553718E-2</v>
      </c>
      <c r="E237" s="302">
        <f t="shared" si="105"/>
        <v>0.23255537766895881</v>
      </c>
      <c r="F237" s="303"/>
      <c r="G237" s="302">
        <v>4.7248121414837835E-2</v>
      </c>
      <c r="H237" s="302">
        <v>4.6877680916812221E-2</v>
      </c>
      <c r="I237" s="302">
        <v>5.8368741409633815E-2</v>
      </c>
      <c r="J237" s="302">
        <f t="shared" si="108"/>
        <v>0.15249454374128385</v>
      </c>
      <c r="K237" s="303"/>
      <c r="L237" s="302">
        <v>4.7102373443397398E-2</v>
      </c>
      <c r="M237" s="302">
        <v>5.1864434366684441E-2</v>
      </c>
      <c r="N237" s="302">
        <v>9.3005571499819945E-2</v>
      </c>
      <c r="O237" s="302">
        <f t="shared" si="107"/>
        <v>0.1919723793099018</v>
      </c>
    </row>
    <row r="238" spans="1:15" s="236" customFormat="1" x14ac:dyDescent="0.2">
      <c r="A238" s="237" t="str">
        <f>name!E$12</f>
        <v>Elementary occupations</v>
      </c>
      <c r="B238" s="302">
        <v>0.15183957675297047</v>
      </c>
      <c r="C238" s="302">
        <v>7.8155746598497236E-2</v>
      </c>
      <c r="D238" s="302">
        <v>9.4266208204842203E-2</v>
      </c>
      <c r="E238" s="302">
        <f t="shared" si="105"/>
        <v>0.32426153155630993</v>
      </c>
      <c r="F238" s="303"/>
      <c r="G238" s="302">
        <v>7.4631279299930284E-2</v>
      </c>
      <c r="H238" s="302">
        <v>3.9324549659104695E-2</v>
      </c>
      <c r="I238" s="302">
        <v>4.4701001532654577E-2</v>
      </c>
      <c r="J238" s="302">
        <f t="shared" si="108"/>
        <v>0.15865683049168955</v>
      </c>
      <c r="K238" s="303"/>
      <c r="L238" s="302">
        <v>7.5186082314055505E-2</v>
      </c>
      <c r="M238" s="302">
        <v>4.0043875135422249E-2</v>
      </c>
      <c r="N238" s="302">
        <v>7.310703420932331E-2</v>
      </c>
      <c r="O238" s="302">
        <f t="shared" si="107"/>
        <v>0.18833699165880108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18.13810027390517</v>
      </c>
      <c r="C240" s="311">
        <f t="shared" ref="C240:E240" si="109">SUM(C230:C238)</f>
        <v>1.8552979633563453</v>
      </c>
      <c r="D240" s="311">
        <f t="shared" si="109"/>
        <v>2.7496017627384757</v>
      </c>
      <c r="E240" s="311">
        <f t="shared" si="109"/>
        <v>22.742999999999995</v>
      </c>
      <c r="F240" s="311"/>
      <c r="G240" s="311">
        <f t="shared" ref="G240:J240" si="110">SUM(G230:G238)</f>
        <v>13.738255403174406</v>
      </c>
      <c r="H240" s="311">
        <f t="shared" si="110"/>
        <v>1.7143275632192323</v>
      </c>
      <c r="I240" s="311">
        <f t="shared" si="110"/>
        <v>1.8364170336063816</v>
      </c>
      <c r="J240" s="311">
        <f t="shared" si="110"/>
        <v>17.289000000000023</v>
      </c>
      <c r="K240" s="311"/>
      <c r="L240" s="311">
        <f t="shared" ref="L240:O240" si="111">SUM(L230:L238)</f>
        <v>16.505327724800807</v>
      </c>
      <c r="M240" s="311">
        <f t="shared" si="111"/>
        <v>2.0124792786988741</v>
      </c>
      <c r="N240" s="311">
        <f t="shared" si="111"/>
        <v>2.2821929965003087</v>
      </c>
      <c r="O240" s="311">
        <f t="shared" si="111"/>
        <v>20.799999999999994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2.15047053784473</v>
      </c>
      <c r="C247" s="302">
        <v>0.17609350120637893</v>
      </c>
      <c r="D247" s="302">
        <v>0.26589837232354407</v>
      </c>
      <c r="E247" s="302">
        <f>SUM(B247:D247)</f>
        <v>2.5924624113746528</v>
      </c>
      <c r="F247" s="303"/>
      <c r="G247" s="302">
        <v>2.0323765155468196</v>
      </c>
      <c r="H247" s="302">
        <v>0.1945295483446732</v>
      </c>
      <c r="I247" s="302">
        <v>0.31911491286351401</v>
      </c>
      <c r="J247" s="302">
        <f>SUM(G247:I247)</f>
        <v>2.546020976755007</v>
      </c>
      <c r="K247" s="303"/>
      <c r="L247" s="302">
        <v>1.5926387929651684</v>
      </c>
      <c r="M247" s="302">
        <v>0.21612210912599744</v>
      </c>
      <c r="N247" s="302">
        <v>0.32904544262549146</v>
      </c>
      <c r="O247" s="302">
        <f>SUM(L247:N247)</f>
        <v>2.1378063447166573</v>
      </c>
    </row>
    <row r="248" spans="1:15" s="236" customFormat="1" x14ac:dyDescent="0.2">
      <c r="A248" s="237" t="str">
        <f>name!E$5</f>
        <v>Professional occupations</v>
      </c>
      <c r="B248" s="302">
        <v>2.5216214065515632</v>
      </c>
      <c r="C248" s="302">
        <v>0.14897428896953127</v>
      </c>
      <c r="D248" s="302">
        <v>0.32919514658574239</v>
      </c>
      <c r="E248" s="302">
        <f t="shared" ref="E248:E255" si="112">SUM(B248:D248)</f>
        <v>2.9997908421068371</v>
      </c>
      <c r="F248" s="303"/>
      <c r="G248" s="302">
        <v>2.7397785634890743</v>
      </c>
      <c r="H248" s="302">
        <v>0.14790747005687963</v>
      </c>
      <c r="I248" s="302">
        <v>0.35456348505638124</v>
      </c>
      <c r="J248" s="302">
        <f t="shared" ref="J248:J250" si="113">SUM(G248:I248)</f>
        <v>3.2422495186023355</v>
      </c>
      <c r="K248" s="303"/>
      <c r="L248" s="302">
        <v>3.037095911490967</v>
      </c>
      <c r="M248" s="302">
        <v>0.15278955847224665</v>
      </c>
      <c r="N248" s="302">
        <v>0.30913890381509013</v>
      </c>
      <c r="O248" s="302">
        <f t="shared" ref="O248:O255" si="114">SUM(L248:N248)</f>
        <v>3.4990243737783038</v>
      </c>
    </row>
    <row r="249" spans="1:15" s="236" customFormat="1" x14ac:dyDescent="0.2">
      <c r="A249" s="237" t="str">
        <f>name!E$6</f>
        <v>Associate professional occupations</v>
      </c>
      <c r="B249" s="302">
        <v>2.7288903024960582</v>
      </c>
      <c r="C249" s="302">
        <v>0.31826051031447861</v>
      </c>
      <c r="D249" s="302">
        <v>0.47030767990796957</v>
      </c>
      <c r="E249" s="302">
        <f t="shared" si="112"/>
        <v>3.5174584927185064</v>
      </c>
      <c r="F249" s="303"/>
      <c r="G249" s="302">
        <v>2.5957886026159023</v>
      </c>
      <c r="H249" s="302">
        <v>0.25092412227276728</v>
      </c>
      <c r="I249" s="302">
        <v>0.47666624822651699</v>
      </c>
      <c r="J249" s="302">
        <f t="shared" si="113"/>
        <v>3.3233789731151866</v>
      </c>
      <c r="K249" s="303"/>
      <c r="L249" s="302">
        <v>2.2392543416281807</v>
      </c>
      <c r="M249" s="302">
        <v>0.24112098540816188</v>
      </c>
      <c r="N249" s="302">
        <v>0.49588660860163986</v>
      </c>
      <c r="O249" s="302">
        <f t="shared" si="114"/>
        <v>2.9762619356379822</v>
      </c>
    </row>
    <row r="250" spans="1:15" s="236" customFormat="1" x14ac:dyDescent="0.2">
      <c r="A250" s="237" t="str">
        <f>name!E$7</f>
        <v>Administrative and secretarial occupations</v>
      </c>
      <c r="B250" s="302">
        <v>2.6799278164067628</v>
      </c>
      <c r="C250" s="302">
        <v>1.0322586743664979</v>
      </c>
      <c r="D250" s="302">
        <v>0.11246273671128015</v>
      </c>
      <c r="E250" s="302">
        <f t="shared" si="112"/>
        <v>3.8246492274845409</v>
      </c>
      <c r="F250" s="303"/>
      <c r="G250" s="302">
        <v>2.1559863704890008</v>
      </c>
      <c r="H250" s="302">
        <v>0.71455364501980834</v>
      </c>
      <c r="I250" s="302">
        <v>7.9618846827488918E-2</v>
      </c>
      <c r="J250" s="302">
        <f t="shared" si="113"/>
        <v>2.950158862336298</v>
      </c>
      <c r="K250" s="303"/>
      <c r="L250" s="302">
        <v>1.6304639463253883</v>
      </c>
      <c r="M250" s="302">
        <v>0.54187409274114595</v>
      </c>
      <c r="N250" s="302">
        <v>6.54074588260843E-2</v>
      </c>
      <c r="O250" s="302">
        <f t="shared" si="114"/>
        <v>2.2377454978926186</v>
      </c>
    </row>
    <row r="251" spans="1:15" s="236" customFormat="1" x14ac:dyDescent="0.2">
      <c r="A251" s="237" t="str">
        <f>name!E$8</f>
        <v>Skilled trades occupations</v>
      </c>
      <c r="B251" s="302">
        <v>0.15124047064961213</v>
      </c>
      <c r="C251" s="302">
        <v>3.1280181647494819E-2</v>
      </c>
      <c r="D251" s="302">
        <v>0.12182263006884558</v>
      </c>
      <c r="E251" s="302">
        <f t="shared" si="112"/>
        <v>0.30434328236595254</v>
      </c>
      <c r="F251" s="303"/>
      <c r="G251" s="302">
        <v>0.10021977824501636</v>
      </c>
      <c r="H251" s="302">
        <v>1.6832550509051948E-2</v>
      </c>
      <c r="I251" s="302">
        <v>9.0963653774101191E-2</v>
      </c>
      <c r="J251" s="302">
        <f>SUM(G251:I251)</f>
        <v>0.2080159825281695</v>
      </c>
      <c r="K251" s="303"/>
      <c r="L251" s="302">
        <v>8.627779392169696E-2</v>
      </c>
      <c r="M251" s="302">
        <v>1.6810707885843244E-2</v>
      </c>
      <c r="N251" s="302">
        <v>8.1728766699414465E-2</v>
      </c>
      <c r="O251" s="302">
        <f t="shared" si="114"/>
        <v>0.18481726850695468</v>
      </c>
    </row>
    <row r="252" spans="1:15" s="236" customFormat="1" x14ac:dyDescent="0.2">
      <c r="A252" s="237" t="str">
        <f>name!E$9</f>
        <v>Caring, leisure and other service occupations</v>
      </c>
      <c r="B252" s="302">
        <v>0.12589175816263251</v>
      </c>
      <c r="C252" s="302">
        <v>1.0313163422682832E-2</v>
      </c>
      <c r="D252" s="302">
        <v>4.4066961621684664E-2</v>
      </c>
      <c r="E252" s="302">
        <f t="shared" si="112"/>
        <v>0.18027188320699999</v>
      </c>
      <c r="F252" s="303"/>
      <c r="G252" s="302">
        <v>8.7171146249614043E-2</v>
      </c>
      <c r="H252" s="302">
        <v>6.849123926501951E-3</v>
      </c>
      <c r="I252" s="302">
        <v>3.2250320049938004E-2</v>
      </c>
      <c r="J252" s="302">
        <f t="shared" ref="J252:J255" si="115">SUM(G252:I252)</f>
        <v>0.126270590226054</v>
      </c>
      <c r="K252" s="303"/>
      <c r="L252" s="302">
        <v>8.5997259611982721E-2</v>
      </c>
      <c r="M252" s="302">
        <v>5.0296850348946409E-3</v>
      </c>
      <c r="N252" s="302">
        <v>3.8083520323548739E-2</v>
      </c>
      <c r="O252" s="302">
        <f t="shared" si="114"/>
        <v>0.12911046497042611</v>
      </c>
    </row>
    <row r="253" spans="1:15" s="236" customFormat="1" x14ac:dyDescent="0.2">
      <c r="A253" s="237" t="str">
        <f>name!E$10</f>
        <v>Sales and customer service occupations</v>
      </c>
      <c r="B253" s="302">
        <v>0.72350286500944927</v>
      </c>
      <c r="C253" s="302">
        <v>0.27177606438347468</v>
      </c>
      <c r="D253" s="302">
        <v>0.16744593698461963</v>
      </c>
      <c r="E253" s="302">
        <f t="shared" si="112"/>
        <v>1.1627248663775436</v>
      </c>
      <c r="F253" s="303"/>
      <c r="G253" s="302">
        <v>0.54478287492812627</v>
      </c>
      <c r="H253" s="302">
        <v>0.20609700892538532</v>
      </c>
      <c r="I253" s="302">
        <v>7.0031091305147897E-2</v>
      </c>
      <c r="J253" s="302">
        <f t="shared" si="115"/>
        <v>0.82091097515865941</v>
      </c>
      <c r="K253" s="303"/>
      <c r="L253" s="302">
        <v>0.46330698111327367</v>
      </c>
      <c r="M253" s="302">
        <v>0.18783305049453125</v>
      </c>
      <c r="N253" s="302">
        <v>5.1627812890621828E-2</v>
      </c>
      <c r="O253" s="302">
        <f t="shared" si="114"/>
        <v>0.70276784449842666</v>
      </c>
    </row>
    <row r="254" spans="1:15" s="236" customFormat="1" x14ac:dyDescent="0.2">
      <c r="A254" s="237" t="str">
        <f>name!E$11</f>
        <v>Process, plant and machine operatives</v>
      </c>
      <c r="B254" s="302">
        <v>5.8722354711290392E-2</v>
      </c>
      <c r="C254" s="302">
        <v>1.1825554710783677E-2</v>
      </c>
      <c r="D254" s="302">
        <v>3.2556225021953343E-2</v>
      </c>
      <c r="E254" s="302">
        <f t="shared" si="112"/>
        <v>0.10310413444402741</v>
      </c>
      <c r="F254" s="303"/>
      <c r="G254" s="302">
        <v>3.7439904603421933E-2</v>
      </c>
      <c r="H254" s="302">
        <v>6.8018355950646512E-3</v>
      </c>
      <c r="I254" s="302">
        <v>5.5574317286226874E-2</v>
      </c>
      <c r="J254" s="302">
        <f t="shared" si="115"/>
        <v>9.981605748471345E-2</v>
      </c>
      <c r="K254" s="303"/>
      <c r="L254" s="302">
        <v>3.3417671424461122E-2</v>
      </c>
      <c r="M254" s="302">
        <v>1.0732946198023828E-2</v>
      </c>
      <c r="N254" s="302">
        <v>6.3943712353091486E-2</v>
      </c>
      <c r="O254" s="302">
        <f t="shared" si="114"/>
        <v>0.10809432997557644</v>
      </c>
    </row>
    <row r="255" spans="1:15" s="236" customFormat="1" x14ac:dyDescent="0.2">
      <c r="A255" s="237" t="str">
        <f>name!E$12</f>
        <v>Elementary occupations</v>
      </c>
      <c r="B255" s="302">
        <v>0.13529977359299214</v>
      </c>
      <c r="C255" s="302">
        <v>3.9082435847683387E-2</v>
      </c>
      <c r="D255" s="302">
        <v>4.0812650480274951E-2</v>
      </c>
      <c r="E255" s="302">
        <f t="shared" si="112"/>
        <v>0.2151948599209505</v>
      </c>
      <c r="F255" s="303"/>
      <c r="G255" s="302">
        <v>8.8121866211886848E-2</v>
      </c>
      <c r="H255" s="302">
        <v>2.2552471293338729E-2</v>
      </c>
      <c r="I255" s="302">
        <v>2.8503726288339106E-2</v>
      </c>
      <c r="J255" s="302">
        <f t="shared" si="115"/>
        <v>0.13917806379356468</v>
      </c>
      <c r="K255" s="303"/>
      <c r="L255" s="302">
        <v>8.0413985832123031E-2</v>
      </c>
      <c r="M255" s="302">
        <v>2.1276465121394979E-2</v>
      </c>
      <c r="N255" s="302">
        <v>2.8681489069530611E-2</v>
      </c>
      <c r="O255" s="302">
        <f t="shared" si="114"/>
        <v>0.13037194002304861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11.27556728542509</v>
      </c>
      <c r="C257" s="311">
        <f t="shared" ref="C257:E257" si="116">SUM(C247:C255)</f>
        <v>2.0398643748690057</v>
      </c>
      <c r="D257" s="311">
        <f t="shared" si="116"/>
        <v>1.5845683397059145</v>
      </c>
      <c r="E257" s="311">
        <f t="shared" si="116"/>
        <v>14.900000000000009</v>
      </c>
      <c r="F257" s="311"/>
      <c r="G257" s="311">
        <f t="shared" ref="G257:J257" si="117">SUM(G247:G255)</f>
        <v>10.381665622378865</v>
      </c>
      <c r="H257" s="311">
        <f t="shared" si="117"/>
        <v>1.5670477759434711</v>
      </c>
      <c r="I257" s="311">
        <f t="shared" si="117"/>
        <v>1.5072866016776543</v>
      </c>
      <c r="J257" s="311">
        <f t="shared" si="117"/>
        <v>13.455999999999987</v>
      </c>
      <c r="K257" s="311"/>
      <c r="L257" s="311">
        <f t="shared" ref="L257:O257" si="118">SUM(L247:L255)</f>
        <v>9.2488666843132421</v>
      </c>
      <c r="M257" s="311">
        <f t="shared" si="118"/>
        <v>1.3935896004822399</v>
      </c>
      <c r="N257" s="311">
        <f t="shared" si="118"/>
        <v>1.4635437152045128</v>
      </c>
      <c r="O257" s="311">
        <f t="shared" si="118"/>
        <v>12.105999999999993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1.349006120760178</v>
      </c>
      <c r="C264" s="302">
        <v>0.3050912155456208</v>
      </c>
      <c r="D264" s="302">
        <v>0.50008715608700061</v>
      </c>
      <c r="E264" s="302">
        <f>SUM(B264:D264)</f>
        <v>2.1541844923927993</v>
      </c>
      <c r="F264" s="303"/>
      <c r="G264" s="302">
        <v>1.4168537922408087</v>
      </c>
      <c r="H264" s="302">
        <v>0.42812361089881257</v>
      </c>
      <c r="I264" s="302">
        <v>0.4558454003330446</v>
      </c>
      <c r="J264" s="302">
        <f>SUM(G264:I264)</f>
        <v>2.3008228034726659</v>
      </c>
      <c r="K264" s="303"/>
      <c r="L264" s="302">
        <v>1.5215422797895657</v>
      </c>
      <c r="M264" s="302">
        <v>0.4141549551978711</v>
      </c>
      <c r="N264" s="302">
        <v>0.50565411750638867</v>
      </c>
      <c r="O264" s="302">
        <f>SUM(L264:N264)</f>
        <v>2.4413513524938253</v>
      </c>
    </row>
    <row r="265" spans="1:15" s="236" customFormat="1" x14ac:dyDescent="0.2">
      <c r="A265" s="237" t="str">
        <f>name!E$5</f>
        <v>Professional occupations</v>
      </c>
      <c r="B265" s="302">
        <v>1.1605458213055226</v>
      </c>
      <c r="C265" s="302">
        <v>0.21174223084849852</v>
      </c>
      <c r="D265" s="302">
        <v>0.18698349233247757</v>
      </c>
      <c r="E265" s="302">
        <f t="shared" ref="E265:E272" si="119">SUM(B265:D265)</f>
        <v>1.5592715444864989</v>
      </c>
      <c r="F265" s="303"/>
      <c r="G265" s="302">
        <v>1.4031847439244343</v>
      </c>
      <c r="H265" s="302">
        <v>0.33751644310345835</v>
      </c>
      <c r="I265" s="302">
        <v>0.13422860404361553</v>
      </c>
      <c r="J265" s="302">
        <f t="shared" ref="J265:J267" si="120">SUM(G265:I265)</f>
        <v>1.8749297910715081</v>
      </c>
      <c r="K265" s="303"/>
      <c r="L265" s="302">
        <v>1.716271430359201</v>
      </c>
      <c r="M265" s="302">
        <v>0.40864151646655694</v>
      </c>
      <c r="N265" s="302">
        <v>0.1164424691457082</v>
      </c>
      <c r="O265" s="302">
        <f t="shared" ref="O265:O272" si="121">SUM(L265:N265)</f>
        <v>2.2413554159714661</v>
      </c>
    </row>
    <row r="266" spans="1:15" s="236" customFormat="1" x14ac:dyDescent="0.2">
      <c r="A266" s="237" t="str">
        <f>name!E$6</f>
        <v>Associate professional occupations</v>
      </c>
      <c r="B266" s="302">
        <v>1.104371682105163</v>
      </c>
      <c r="C266" s="302">
        <v>0.2971773569818103</v>
      </c>
      <c r="D266" s="302">
        <v>0.12357111893258776</v>
      </c>
      <c r="E266" s="302">
        <f t="shared" si="119"/>
        <v>1.5251201580195612</v>
      </c>
      <c r="F266" s="303"/>
      <c r="G266" s="302">
        <v>1.2094834002972719</v>
      </c>
      <c r="H266" s="302">
        <v>0.37937443003171517</v>
      </c>
      <c r="I266" s="302">
        <v>9.0857589213386644E-2</v>
      </c>
      <c r="J266" s="302">
        <f t="shared" si="120"/>
        <v>1.6797154195423738</v>
      </c>
      <c r="K266" s="303"/>
      <c r="L266" s="302">
        <v>1.5274961020162303</v>
      </c>
      <c r="M266" s="302">
        <v>0.42109430730152109</v>
      </c>
      <c r="N266" s="302">
        <v>0.1021234964786404</v>
      </c>
      <c r="O266" s="302">
        <f t="shared" si="121"/>
        <v>2.0507139057963921</v>
      </c>
    </row>
    <row r="267" spans="1:15" s="236" customFormat="1" x14ac:dyDescent="0.2">
      <c r="A267" s="237" t="str">
        <f>name!E$7</f>
        <v>Administrative and secretarial occupations</v>
      </c>
      <c r="B267" s="302">
        <v>0.83948111616250332</v>
      </c>
      <c r="C267" s="302">
        <v>0.85498079344180677</v>
      </c>
      <c r="D267" s="302">
        <v>0.10069456463289471</v>
      </c>
      <c r="E267" s="302">
        <f t="shared" si="119"/>
        <v>1.7951564742372048</v>
      </c>
      <c r="F267" s="303"/>
      <c r="G267" s="302">
        <v>0.7913816099282287</v>
      </c>
      <c r="H267" s="302">
        <v>1.0642680125902733</v>
      </c>
      <c r="I267" s="302">
        <v>8.8665703396614629E-2</v>
      </c>
      <c r="J267" s="302">
        <f t="shared" si="120"/>
        <v>1.9443153259151167</v>
      </c>
      <c r="K267" s="303"/>
      <c r="L267" s="302">
        <v>0.75985579012105242</v>
      </c>
      <c r="M267" s="302">
        <v>0.98732387702022784</v>
      </c>
      <c r="N267" s="302">
        <v>0.10573511741825489</v>
      </c>
      <c r="O267" s="302">
        <f t="shared" si="121"/>
        <v>1.8529147845595351</v>
      </c>
    </row>
    <row r="268" spans="1:15" s="236" customFormat="1" x14ac:dyDescent="0.2">
      <c r="A268" s="237" t="str">
        <f>name!E$8</f>
        <v>Skilled trades occupations</v>
      </c>
      <c r="B268" s="302">
        <v>0.39567521462036281</v>
      </c>
      <c r="C268" s="302">
        <v>7.1859208168813041E-2</v>
      </c>
      <c r="D268" s="302">
        <v>0.25967037689462957</v>
      </c>
      <c r="E268" s="302">
        <f t="shared" si="119"/>
        <v>0.72720479968380536</v>
      </c>
      <c r="F268" s="303"/>
      <c r="G268" s="302">
        <v>0.3085865799108608</v>
      </c>
      <c r="H268" s="302">
        <v>5.7595190397014905E-2</v>
      </c>
      <c r="I268" s="302">
        <v>0.15347653739309844</v>
      </c>
      <c r="J268" s="302">
        <f>SUM(G268:I268)</f>
        <v>0.5196583077009741</v>
      </c>
      <c r="K268" s="303"/>
      <c r="L268" s="302">
        <v>0.36133200327782095</v>
      </c>
      <c r="M268" s="302">
        <v>8.6178085695147302E-2</v>
      </c>
      <c r="N268" s="302">
        <v>0.2204264259038414</v>
      </c>
      <c r="O268" s="302">
        <f t="shared" si="121"/>
        <v>0.66793651487680961</v>
      </c>
    </row>
    <row r="269" spans="1:15" s="236" customFormat="1" x14ac:dyDescent="0.2">
      <c r="A269" s="237" t="str">
        <f>name!E$9</f>
        <v>Caring, leisure and other service occupations</v>
      </c>
      <c r="B269" s="302">
        <v>0.17430117159307987</v>
      </c>
      <c r="C269" s="302">
        <v>9.6581303873972138E-2</v>
      </c>
      <c r="D269" s="302">
        <v>4.7418571669060411E-2</v>
      </c>
      <c r="E269" s="302">
        <f t="shared" si="119"/>
        <v>0.3183010471361124</v>
      </c>
      <c r="F269" s="303"/>
      <c r="G269" s="302">
        <v>0.16182840761580622</v>
      </c>
      <c r="H269" s="302">
        <v>0.10293333854290938</v>
      </c>
      <c r="I269" s="302">
        <v>3.5736275713179298E-2</v>
      </c>
      <c r="J269" s="302">
        <f t="shared" ref="J269:J272" si="122">SUM(G269:I269)</f>
        <v>0.30049802187189489</v>
      </c>
      <c r="K269" s="303"/>
      <c r="L269" s="302">
        <v>0.1976078173019028</v>
      </c>
      <c r="M269" s="302">
        <v>9.1878596285600134E-2</v>
      </c>
      <c r="N269" s="302">
        <v>6.7282182968362914E-2</v>
      </c>
      <c r="O269" s="302">
        <f t="shared" si="121"/>
        <v>0.35676859655586585</v>
      </c>
    </row>
    <row r="270" spans="1:15" s="236" customFormat="1" x14ac:dyDescent="0.2">
      <c r="A270" s="237" t="str">
        <f>name!E$10</f>
        <v>Sales and customer service occupations</v>
      </c>
      <c r="B270" s="302">
        <v>0.58245382497437526</v>
      </c>
      <c r="C270" s="302">
        <v>0.32766640873932695</v>
      </c>
      <c r="D270" s="302">
        <v>0.1276474012371426</v>
      </c>
      <c r="E270" s="302">
        <f t="shared" si="119"/>
        <v>1.0377676349508449</v>
      </c>
      <c r="F270" s="303"/>
      <c r="G270" s="302">
        <v>0.4918223526938586</v>
      </c>
      <c r="H270" s="302">
        <v>0.36025691913251645</v>
      </c>
      <c r="I270" s="302">
        <v>8.3158189540929336E-2</v>
      </c>
      <c r="J270" s="302">
        <f t="shared" si="122"/>
        <v>0.93523746136730435</v>
      </c>
      <c r="K270" s="303"/>
      <c r="L270" s="302">
        <v>0.56490916809234215</v>
      </c>
      <c r="M270" s="302">
        <v>0.39434131812275725</v>
      </c>
      <c r="N270" s="302">
        <v>7.7244693854135738E-2</v>
      </c>
      <c r="O270" s="302">
        <f t="shared" si="121"/>
        <v>1.0364951800692352</v>
      </c>
    </row>
    <row r="271" spans="1:15" s="236" customFormat="1" x14ac:dyDescent="0.2">
      <c r="A271" s="237" t="str">
        <f>name!E$11</f>
        <v>Process, plant and machine operatives</v>
      </c>
      <c r="B271" s="302">
        <v>7.6774755551522786E-2</v>
      </c>
      <c r="C271" s="302">
        <v>2.4582913018536164E-2</v>
      </c>
      <c r="D271" s="302">
        <v>1.0640435890773754E-2</v>
      </c>
      <c r="E271" s="302">
        <f t="shared" si="119"/>
        <v>0.11199810446083271</v>
      </c>
      <c r="F271" s="303"/>
      <c r="G271" s="302">
        <v>5.767536994780588E-2</v>
      </c>
      <c r="H271" s="302">
        <v>1.900439643073408E-2</v>
      </c>
      <c r="I271" s="302">
        <v>8.9713973833106843E-3</v>
      </c>
      <c r="J271" s="302">
        <f t="shared" si="122"/>
        <v>8.5651163761850641E-2</v>
      </c>
      <c r="K271" s="303"/>
      <c r="L271" s="302">
        <v>5.7122530843089547E-2</v>
      </c>
      <c r="M271" s="302">
        <v>2.0703005011558456E-2</v>
      </c>
      <c r="N271" s="302">
        <v>1.2392981851543659E-2</v>
      </c>
      <c r="O271" s="302">
        <f t="shared" si="121"/>
        <v>9.0218517706191659E-2</v>
      </c>
    </row>
    <row r="272" spans="1:15" s="236" customFormat="1" x14ac:dyDescent="0.2">
      <c r="A272" s="237" t="str">
        <f>name!E$12</f>
        <v>Elementary occupations</v>
      </c>
      <c r="B272" s="302">
        <v>0.1260986181615367</v>
      </c>
      <c r="C272" s="302">
        <v>0.22777726978626908</v>
      </c>
      <c r="D272" s="302">
        <v>5.0119856684541088E-2</v>
      </c>
      <c r="E272" s="302">
        <f t="shared" si="119"/>
        <v>0.40399574463234689</v>
      </c>
      <c r="F272" s="303"/>
      <c r="G272" s="302">
        <v>9.8620140652534952E-2</v>
      </c>
      <c r="H272" s="302">
        <v>0.22408595120174313</v>
      </c>
      <c r="I272" s="302">
        <v>2.5465613442005961E-2</v>
      </c>
      <c r="J272" s="302">
        <f t="shared" si="122"/>
        <v>0.34817170529628405</v>
      </c>
      <c r="K272" s="303"/>
      <c r="L272" s="302">
        <v>0.10508846168624544</v>
      </c>
      <c r="M272" s="302">
        <v>0.12553183934620313</v>
      </c>
      <c r="N272" s="302">
        <v>5.1625430938218538E-2</v>
      </c>
      <c r="O272" s="302">
        <f t="shared" si="121"/>
        <v>0.2822457319706671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5.8087083252342451</v>
      </c>
      <c r="C274" s="311">
        <f t="shared" ref="C274:E274" si="123">SUM(C264:C272)</f>
        <v>2.4174587004046537</v>
      </c>
      <c r="D274" s="311">
        <f t="shared" si="123"/>
        <v>1.4068329743611083</v>
      </c>
      <c r="E274" s="311">
        <f t="shared" si="123"/>
        <v>9.6330000000000062</v>
      </c>
      <c r="F274" s="311"/>
      <c r="G274" s="311">
        <f t="shared" ref="G274:J274" si="124">SUM(G264:G272)</f>
        <v>5.9394363972116109</v>
      </c>
      <c r="H274" s="311">
        <f t="shared" si="124"/>
        <v>2.9731582923291779</v>
      </c>
      <c r="I274" s="311">
        <f t="shared" si="124"/>
        <v>1.0764053104591851</v>
      </c>
      <c r="J274" s="311">
        <f t="shared" si="124"/>
        <v>9.9889999999999741</v>
      </c>
      <c r="K274" s="311"/>
      <c r="L274" s="311">
        <f t="shared" ref="L274:O274" si="125">SUM(L264:L272)</f>
        <v>6.8112255834874489</v>
      </c>
      <c r="M274" s="311">
        <f t="shared" si="125"/>
        <v>2.9498475004474431</v>
      </c>
      <c r="N274" s="311">
        <f t="shared" si="125"/>
        <v>1.2589269160650944</v>
      </c>
      <c r="O274" s="311">
        <f t="shared" si="125"/>
        <v>11.019999999999987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3.8886557249659841</v>
      </c>
      <c r="C281" s="302">
        <v>0.84602559510947095</v>
      </c>
      <c r="D281" s="302">
        <v>1.0675611647316134</v>
      </c>
      <c r="E281" s="302">
        <f>SUM(B281:D281)</f>
        <v>5.8022424848070688</v>
      </c>
      <c r="F281" s="303"/>
      <c r="G281" s="302">
        <v>4.1690714160545097</v>
      </c>
      <c r="H281" s="302">
        <v>0.99893140777407285</v>
      </c>
      <c r="I281" s="302">
        <v>1.0590901069204566</v>
      </c>
      <c r="J281" s="302">
        <f>SUM(G281:I281)</f>
        <v>6.2270929307490395</v>
      </c>
      <c r="K281" s="303"/>
      <c r="L281" s="302">
        <v>3.8031221052521058</v>
      </c>
      <c r="M281" s="302">
        <v>1.2955628464300022</v>
      </c>
      <c r="N281" s="302">
        <v>1.3855837735262468</v>
      </c>
      <c r="O281" s="302">
        <f>SUM(L281:N281)</f>
        <v>6.4842687252083548</v>
      </c>
    </row>
    <row r="282" spans="1:15" s="236" customFormat="1" x14ac:dyDescent="0.2">
      <c r="A282" s="237" t="str">
        <f>name!E$5</f>
        <v>Professional occupations</v>
      </c>
      <c r="B282" s="302">
        <v>9.9580711283845353</v>
      </c>
      <c r="C282" s="302">
        <v>1.5794409121227548</v>
      </c>
      <c r="D282" s="302">
        <v>3.4315996932253268</v>
      </c>
      <c r="E282" s="302">
        <f t="shared" ref="E282:E289" si="126">SUM(B282:D282)</f>
        <v>14.969111733732616</v>
      </c>
      <c r="F282" s="303"/>
      <c r="G282" s="302">
        <v>12.448606339441882</v>
      </c>
      <c r="H282" s="302">
        <v>1.8406945235194363</v>
      </c>
      <c r="I282" s="302">
        <v>2.837574128624992</v>
      </c>
      <c r="J282" s="302">
        <f t="shared" ref="J282:J284" si="127">SUM(G282:I282)</f>
        <v>17.126874991586313</v>
      </c>
      <c r="K282" s="303"/>
      <c r="L282" s="302">
        <v>15.423688938529519</v>
      </c>
      <c r="M282" s="302">
        <v>2.4638184627322408</v>
      </c>
      <c r="N282" s="302">
        <v>3.1918464573690746</v>
      </c>
      <c r="O282" s="302">
        <f t="shared" ref="O282:O289" si="128">SUM(L282:N282)</f>
        <v>21.079353858630835</v>
      </c>
    </row>
    <row r="283" spans="1:15" s="236" customFormat="1" x14ac:dyDescent="0.2">
      <c r="A283" s="237" t="str">
        <f>name!E$6</f>
        <v>Associate professional occupations</v>
      </c>
      <c r="B283" s="302">
        <v>4.8251851223115629</v>
      </c>
      <c r="C283" s="302">
        <v>1.2092701635418335</v>
      </c>
      <c r="D283" s="302">
        <v>1.2766748269729487</v>
      </c>
      <c r="E283" s="302">
        <f t="shared" si="126"/>
        <v>7.3111301128263451</v>
      </c>
      <c r="F283" s="303"/>
      <c r="G283" s="302">
        <v>5.4584577927279554</v>
      </c>
      <c r="H283" s="302">
        <v>1.1931606473790461</v>
      </c>
      <c r="I283" s="302">
        <v>1.0566013717624374</v>
      </c>
      <c r="J283" s="302">
        <f t="shared" si="127"/>
        <v>7.7082198118694389</v>
      </c>
      <c r="K283" s="303"/>
      <c r="L283" s="302">
        <v>5.9515743373738044</v>
      </c>
      <c r="M283" s="302">
        <v>1.3847156363455526</v>
      </c>
      <c r="N283" s="302">
        <v>1.2910339821904928</v>
      </c>
      <c r="O283" s="302">
        <f t="shared" si="128"/>
        <v>8.6273239559098496</v>
      </c>
    </row>
    <row r="284" spans="1:15" s="236" customFormat="1" x14ac:dyDescent="0.2">
      <c r="A284" s="237" t="str">
        <f>name!E$7</f>
        <v>Administrative and secretarial occupations</v>
      </c>
      <c r="B284" s="302">
        <v>3.0149473052811082</v>
      </c>
      <c r="C284" s="302">
        <v>2.9770776264967997</v>
      </c>
      <c r="D284" s="302">
        <v>0.63626623332444665</v>
      </c>
      <c r="E284" s="302">
        <f t="shared" si="126"/>
        <v>6.6282911651023548</v>
      </c>
      <c r="F284" s="303"/>
      <c r="G284" s="302">
        <v>2.8720778343228845</v>
      </c>
      <c r="H284" s="302">
        <v>2.0651110223650102</v>
      </c>
      <c r="I284" s="302">
        <v>0.48098552657889598</v>
      </c>
      <c r="J284" s="302">
        <f t="shared" si="127"/>
        <v>5.4181743832667904</v>
      </c>
      <c r="K284" s="303"/>
      <c r="L284" s="302">
        <v>2.2748383634165119</v>
      </c>
      <c r="M284" s="302">
        <v>1.8306335790815222</v>
      </c>
      <c r="N284" s="302">
        <v>0.46194327220265413</v>
      </c>
      <c r="O284" s="302">
        <f t="shared" si="128"/>
        <v>4.5674152147006879</v>
      </c>
    </row>
    <row r="285" spans="1:15" s="236" customFormat="1" x14ac:dyDescent="0.2">
      <c r="A285" s="237" t="str">
        <f>name!E$8</f>
        <v>Skilled trades occupations</v>
      </c>
      <c r="B285" s="302">
        <v>0.77745172095189086</v>
      </c>
      <c r="C285" s="302">
        <v>0.1904425420287687</v>
      </c>
      <c r="D285" s="302">
        <v>0.19301950586935623</v>
      </c>
      <c r="E285" s="302">
        <f t="shared" si="126"/>
        <v>1.1609137688500157</v>
      </c>
      <c r="F285" s="303"/>
      <c r="G285" s="302">
        <v>0.60039349434725786</v>
      </c>
      <c r="H285" s="302">
        <v>0.11351464585465829</v>
      </c>
      <c r="I285" s="302">
        <v>0.14302482614398615</v>
      </c>
      <c r="J285" s="302">
        <f>SUM(G285:I285)</f>
        <v>0.85693296634590232</v>
      </c>
      <c r="K285" s="303"/>
      <c r="L285" s="302">
        <v>0.55325540618236502</v>
      </c>
      <c r="M285" s="302">
        <v>0.1611477197330432</v>
      </c>
      <c r="N285" s="302">
        <v>0.21951683031000185</v>
      </c>
      <c r="O285" s="302">
        <f t="shared" si="128"/>
        <v>0.93391995622541013</v>
      </c>
    </row>
    <row r="286" spans="1:15" s="236" customFormat="1" x14ac:dyDescent="0.2">
      <c r="A286" s="237" t="str">
        <f>name!E$9</f>
        <v>Caring, leisure and other service occupations</v>
      </c>
      <c r="B286" s="302">
        <v>0.36324687173186199</v>
      </c>
      <c r="C286" s="302">
        <v>0.15361032377405109</v>
      </c>
      <c r="D286" s="302">
        <v>0.23001037818892756</v>
      </c>
      <c r="E286" s="302">
        <f t="shared" si="126"/>
        <v>0.74686757369484069</v>
      </c>
      <c r="F286" s="303"/>
      <c r="G286" s="302">
        <v>0.65023067857338579</v>
      </c>
      <c r="H286" s="302">
        <v>0.29058044593487514</v>
      </c>
      <c r="I286" s="302">
        <v>0.32979722274535661</v>
      </c>
      <c r="J286" s="302">
        <f t="shared" ref="J286:J289" si="129">SUM(G286:I286)</f>
        <v>1.2706083472536176</v>
      </c>
      <c r="K286" s="303"/>
      <c r="L286" s="302">
        <v>0.84764053615736867</v>
      </c>
      <c r="M286" s="302">
        <v>0.38350332932338926</v>
      </c>
      <c r="N286" s="302">
        <v>0.49336514549199956</v>
      </c>
      <c r="O286" s="302">
        <f t="shared" si="128"/>
        <v>1.7245090109727577</v>
      </c>
    </row>
    <row r="287" spans="1:15" s="236" customFormat="1" x14ac:dyDescent="0.2">
      <c r="A287" s="237" t="str">
        <f>name!E$10</f>
        <v>Sales and customer service occupations</v>
      </c>
      <c r="B287" s="302">
        <v>0.68095022869012833</v>
      </c>
      <c r="C287" s="302">
        <v>0.44614307022269178</v>
      </c>
      <c r="D287" s="302">
        <v>0.21786912199929814</v>
      </c>
      <c r="E287" s="302">
        <f t="shared" si="126"/>
        <v>1.3449624209121183</v>
      </c>
      <c r="F287" s="303"/>
      <c r="G287" s="302">
        <v>0.6219183149530999</v>
      </c>
      <c r="H287" s="302">
        <v>0.33645907488272919</v>
      </c>
      <c r="I287" s="302">
        <v>0.13076624665360756</v>
      </c>
      <c r="J287" s="302">
        <f t="shared" si="129"/>
        <v>1.0891436364894367</v>
      </c>
      <c r="K287" s="303"/>
      <c r="L287" s="302">
        <v>0.62207808857975533</v>
      </c>
      <c r="M287" s="302">
        <v>0.38057284683107045</v>
      </c>
      <c r="N287" s="302">
        <v>0.12319502538911654</v>
      </c>
      <c r="O287" s="302">
        <f t="shared" si="128"/>
        <v>1.1258459607999423</v>
      </c>
    </row>
    <row r="288" spans="1:15" s="236" customFormat="1" x14ac:dyDescent="0.2">
      <c r="A288" s="237" t="str">
        <f>name!E$11</f>
        <v>Process, plant and machine operatives</v>
      </c>
      <c r="B288" s="302">
        <v>0.21217864034035944</v>
      </c>
      <c r="C288" s="302">
        <v>0.15786147711394544</v>
      </c>
      <c r="D288" s="302">
        <v>5.8452005404150048E-2</v>
      </c>
      <c r="E288" s="302">
        <f t="shared" si="126"/>
        <v>0.42849212285845495</v>
      </c>
      <c r="F288" s="303"/>
      <c r="G288" s="302">
        <v>0.15217854892665517</v>
      </c>
      <c r="H288" s="302">
        <v>0.12912807659068035</v>
      </c>
      <c r="I288" s="302">
        <v>5.190677312160133E-2</v>
      </c>
      <c r="J288" s="302">
        <f t="shared" si="129"/>
        <v>0.33321339863893684</v>
      </c>
      <c r="K288" s="303"/>
      <c r="L288" s="302">
        <v>0.12210909317175996</v>
      </c>
      <c r="M288" s="302">
        <v>0.18076612192480399</v>
      </c>
      <c r="N288" s="302">
        <v>6.4667378703211528E-2</v>
      </c>
      <c r="O288" s="302">
        <f t="shared" si="128"/>
        <v>0.3675425937997755</v>
      </c>
    </row>
    <row r="289" spans="1:15" s="236" customFormat="1" x14ac:dyDescent="0.2">
      <c r="A289" s="237" t="str">
        <f>name!E$12</f>
        <v>Elementary occupations</v>
      </c>
      <c r="B289" s="302">
        <v>0.48039710007892183</v>
      </c>
      <c r="C289" s="302">
        <v>0.39772839246038527</v>
      </c>
      <c r="D289" s="302">
        <v>9.7863124676883032E-2</v>
      </c>
      <c r="E289" s="302">
        <f t="shared" si="126"/>
        <v>0.97598861721619024</v>
      </c>
      <c r="F289" s="303"/>
      <c r="G289" s="302">
        <v>0.39647929979818342</v>
      </c>
      <c r="H289" s="302">
        <v>0.30340491969309824</v>
      </c>
      <c r="I289" s="302">
        <v>6.4855314309243406E-2</v>
      </c>
      <c r="J289" s="302">
        <f t="shared" si="129"/>
        <v>0.76473953380052506</v>
      </c>
      <c r="K289" s="303"/>
      <c r="L289" s="302">
        <v>0.35391973805465432</v>
      </c>
      <c r="M289" s="302">
        <v>0.34173956301061459</v>
      </c>
      <c r="N289" s="302">
        <v>8.5161422687074745E-2</v>
      </c>
      <c r="O289" s="302">
        <f t="shared" si="128"/>
        <v>0.78082072375234368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24.201083842736352</v>
      </c>
      <c r="C291" s="311">
        <f t="shared" ref="C291:E291" si="130">SUM(C281:C289)</f>
        <v>7.9576001028707006</v>
      </c>
      <c r="D291" s="311">
        <f t="shared" si="130"/>
        <v>7.20931605439295</v>
      </c>
      <c r="E291" s="311">
        <f t="shared" si="130"/>
        <v>39.368000000000009</v>
      </c>
      <c r="F291" s="311"/>
      <c r="G291" s="311">
        <f t="shared" ref="G291:J291" si="131">SUM(G281:G289)</f>
        <v>27.369413719145815</v>
      </c>
      <c r="H291" s="311">
        <f t="shared" si="131"/>
        <v>7.2709847639936056</v>
      </c>
      <c r="I291" s="311">
        <f t="shared" si="131"/>
        <v>6.1546015168605761</v>
      </c>
      <c r="J291" s="311">
        <f t="shared" si="131"/>
        <v>40.795000000000002</v>
      </c>
      <c r="K291" s="311"/>
      <c r="L291" s="311">
        <f t="shared" ref="L291:O291" si="132">SUM(L281:L289)</f>
        <v>29.952226606717844</v>
      </c>
      <c r="M291" s="311">
        <f t="shared" si="132"/>
        <v>8.4224601054122399</v>
      </c>
      <c r="N291" s="311">
        <f t="shared" si="132"/>
        <v>7.3163132878698729</v>
      </c>
      <c r="O291" s="311">
        <f t="shared" si="132"/>
        <v>45.69099999999996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3.7747512586136822</v>
      </c>
      <c r="C298" s="302">
        <v>0.55469815968637592</v>
      </c>
      <c r="D298" s="302">
        <v>1.1361697033652149</v>
      </c>
      <c r="E298" s="302">
        <f>SUM(B298:D298)</f>
        <v>5.4656191216652728</v>
      </c>
      <c r="F298" s="303"/>
      <c r="G298" s="302">
        <v>3.6137236474973871</v>
      </c>
      <c r="H298" s="302">
        <v>0.86707035769075247</v>
      </c>
      <c r="I298" s="302">
        <v>1.3064381680319306</v>
      </c>
      <c r="J298" s="302">
        <f>SUM(G298:I298)</f>
        <v>5.7872321732200698</v>
      </c>
      <c r="K298" s="303"/>
      <c r="L298" s="302">
        <v>3.7337540997224106</v>
      </c>
      <c r="M298" s="302">
        <v>0.93475658434263764</v>
      </c>
      <c r="N298" s="302">
        <v>1.5604403730729797</v>
      </c>
      <c r="O298" s="302">
        <f>SUM(L298:N298)</f>
        <v>6.228951057138028</v>
      </c>
    </row>
    <row r="299" spans="1:15" s="236" customFormat="1" x14ac:dyDescent="0.2">
      <c r="A299" s="237" t="str">
        <f>name!E$5</f>
        <v>Professional occupations</v>
      </c>
      <c r="B299" s="302">
        <v>3.7223602091552892</v>
      </c>
      <c r="C299" s="302">
        <v>0.60013184519864282</v>
      </c>
      <c r="D299" s="302">
        <v>0.84282710963116803</v>
      </c>
      <c r="E299" s="302">
        <f t="shared" ref="E299:E306" si="133">SUM(B299:D299)</f>
        <v>5.1653191639850995</v>
      </c>
      <c r="F299" s="303"/>
      <c r="G299" s="302">
        <v>4.0597681208247982</v>
      </c>
      <c r="H299" s="302">
        <v>0.99564079600575994</v>
      </c>
      <c r="I299" s="302">
        <v>0.85217487538071302</v>
      </c>
      <c r="J299" s="302">
        <f t="shared" ref="J299:J301" si="134">SUM(G299:I299)</f>
        <v>5.9075837922112715</v>
      </c>
      <c r="K299" s="303"/>
      <c r="L299" s="302">
        <v>5.4538080140389527</v>
      </c>
      <c r="M299" s="302">
        <v>1.5526995068174057</v>
      </c>
      <c r="N299" s="302">
        <v>0.80874161665023325</v>
      </c>
      <c r="O299" s="302">
        <f t="shared" ref="O299:O306" si="135">SUM(L299:N299)</f>
        <v>7.8152491375065916</v>
      </c>
    </row>
    <row r="300" spans="1:15" s="236" customFormat="1" x14ac:dyDescent="0.2">
      <c r="A300" s="237" t="str">
        <f>name!E$6</f>
        <v>Associate professional occupations</v>
      </c>
      <c r="B300" s="302">
        <v>4.6045342891579413</v>
      </c>
      <c r="C300" s="302">
        <v>0.8787756371904577</v>
      </c>
      <c r="D300" s="302">
        <v>1.9072537934750544</v>
      </c>
      <c r="E300" s="302">
        <f t="shared" si="133"/>
        <v>7.3905637198234535</v>
      </c>
      <c r="F300" s="303"/>
      <c r="G300" s="302">
        <v>4.5207621418305655</v>
      </c>
      <c r="H300" s="302">
        <v>1.1539417639320575</v>
      </c>
      <c r="I300" s="302">
        <v>1.9401306285843201</v>
      </c>
      <c r="J300" s="302">
        <f t="shared" si="134"/>
        <v>7.6148345343469437</v>
      </c>
      <c r="K300" s="303"/>
      <c r="L300" s="302">
        <v>4.8424209905236282</v>
      </c>
      <c r="M300" s="302">
        <v>1.4880928059308294</v>
      </c>
      <c r="N300" s="302">
        <v>1.9606330256721922</v>
      </c>
      <c r="O300" s="302">
        <f t="shared" si="135"/>
        <v>8.2911468221266507</v>
      </c>
    </row>
    <row r="301" spans="1:15" s="236" customFormat="1" x14ac:dyDescent="0.2">
      <c r="A301" s="237" t="str">
        <f>name!E$7</f>
        <v>Administrative and secretarial occupations</v>
      </c>
      <c r="B301" s="302">
        <v>3.0669893270405018</v>
      </c>
      <c r="C301" s="302">
        <v>1.5746432394649188</v>
      </c>
      <c r="D301" s="302">
        <v>0.5379179534326447</v>
      </c>
      <c r="E301" s="302">
        <f t="shared" si="133"/>
        <v>5.1795505199380658</v>
      </c>
      <c r="F301" s="303"/>
      <c r="G301" s="302">
        <v>2.6757061657778025</v>
      </c>
      <c r="H301" s="302">
        <v>1.7185377821749694</v>
      </c>
      <c r="I301" s="302">
        <v>0.51023927462804819</v>
      </c>
      <c r="J301" s="302">
        <f t="shared" si="134"/>
        <v>4.9044832225808204</v>
      </c>
      <c r="K301" s="303"/>
      <c r="L301" s="302">
        <v>3.1377934440776238</v>
      </c>
      <c r="M301" s="302">
        <v>1.8773043968916372</v>
      </c>
      <c r="N301" s="302">
        <v>0.65183523589527037</v>
      </c>
      <c r="O301" s="302">
        <f t="shared" si="135"/>
        <v>5.6669330768645318</v>
      </c>
    </row>
    <row r="302" spans="1:15" s="236" customFormat="1" x14ac:dyDescent="0.2">
      <c r="A302" s="237" t="str">
        <f>name!E$8</f>
        <v>Skilled trades occupations</v>
      </c>
      <c r="B302" s="302">
        <v>1.1806595586172466</v>
      </c>
      <c r="C302" s="302">
        <v>0.27514449702674154</v>
      </c>
      <c r="D302" s="302">
        <v>0.58248961747586203</v>
      </c>
      <c r="E302" s="302">
        <f t="shared" si="133"/>
        <v>2.03829367311985</v>
      </c>
      <c r="F302" s="303"/>
      <c r="G302" s="302">
        <v>0.80619614793302241</v>
      </c>
      <c r="H302" s="302">
        <v>0.22088625491503142</v>
      </c>
      <c r="I302" s="302">
        <v>0.49630455839171311</v>
      </c>
      <c r="J302" s="302">
        <f>SUM(G302:I302)</f>
        <v>1.523386961239767</v>
      </c>
      <c r="K302" s="303"/>
      <c r="L302" s="302">
        <v>0.75626715065826433</v>
      </c>
      <c r="M302" s="302">
        <v>0.40193104031495336</v>
      </c>
      <c r="N302" s="302">
        <v>0.61278822729272542</v>
      </c>
      <c r="O302" s="302">
        <f t="shared" si="135"/>
        <v>1.7709864182659432</v>
      </c>
    </row>
    <row r="303" spans="1:15" s="236" customFormat="1" x14ac:dyDescent="0.2">
      <c r="A303" s="237" t="str">
        <f>name!E$9</f>
        <v>Caring, leisure and other service occupations</v>
      </c>
      <c r="B303" s="302">
        <v>1.5357107801149796</v>
      </c>
      <c r="C303" s="302">
        <v>1.2303434101402553</v>
      </c>
      <c r="D303" s="302">
        <v>0.6577664532476869</v>
      </c>
      <c r="E303" s="302">
        <f t="shared" si="133"/>
        <v>3.4238206435029221</v>
      </c>
      <c r="F303" s="303"/>
      <c r="G303" s="302">
        <v>1.3345597958859163</v>
      </c>
      <c r="H303" s="302">
        <v>1.405808477725323</v>
      </c>
      <c r="I303" s="302">
        <v>0.85201146560083751</v>
      </c>
      <c r="J303" s="302">
        <f t="shared" ref="J303:J306" si="136">SUM(G303:I303)</f>
        <v>3.5923797392120771</v>
      </c>
      <c r="K303" s="303"/>
      <c r="L303" s="302">
        <v>1.6570799292258362</v>
      </c>
      <c r="M303" s="302">
        <v>1.5709740532982541</v>
      </c>
      <c r="N303" s="302">
        <v>1.003194382384206</v>
      </c>
      <c r="O303" s="302">
        <f t="shared" si="135"/>
        <v>4.2312483649082964</v>
      </c>
    </row>
    <row r="304" spans="1:15" s="236" customFormat="1" x14ac:dyDescent="0.2">
      <c r="A304" s="237" t="str">
        <f>name!E$10</f>
        <v>Sales and customer service occupations</v>
      </c>
      <c r="B304" s="302">
        <v>1.6898463581835803</v>
      </c>
      <c r="C304" s="302">
        <v>0.74054319122497558</v>
      </c>
      <c r="D304" s="302">
        <v>0.3461489320382064</v>
      </c>
      <c r="E304" s="302">
        <f t="shared" si="133"/>
        <v>2.7765384814467624</v>
      </c>
      <c r="F304" s="303"/>
      <c r="G304" s="302">
        <v>1.4158373866891809</v>
      </c>
      <c r="H304" s="302">
        <v>0.86135800485025016</v>
      </c>
      <c r="I304" s="302">
        <v>0.28495179084101524</v>
      </c>
      <c r="J304" s="302">
        <f t="shared" si="136"/>
        <v>2.5621471823804463</v>
      </c>
      <c r="K304" s="303"/>
      <c r="L304" s="302">
        <v>1.7429640591415181</v>
      </c>
      <c r="M304" s="302">
        <v>1.1813307107156366</v>
      </c>
      <c r="N304" s="302">
        <v>0.31207641151861404</v>
      </c>
      <c r="O304" s="302">
        <f t="shared" si="135"/>
        <v>3.2363711813757687</v>
      </c>
    </row>
    <row r="305" spans="1:15" s="236" customFormat="1" x14ac:dyDescent="0.2">
      <c r="A305" s="237" t="str">
        <f>name!E$11</f>
        <v>Process, plant and machine operatives</v>
      </c>
      <c r="B305" s="302">
        <v>1.1281968789508516</v>
      </c>
      <c r="C305" s="302">
        <v>0.6651550694946855</v>
      </c>
      <c r="D305" s="302">
        <v>9.9888699260161501E-2</v>
      </c>
      <c r="E305" s="302">
        <f t="shared" si="133"/>
        <v>1.8932406477056987</v>
      </c>
      <c r="F305" s="303"/>
      <c r="G305" s="302">
        <v>0.87292194172997228</v>
      </c>
      <c r="H305" s="302">
        <v>0.83113649945643309</v>
      </c>
      <c r="I305" s="302">
        <v>0.11880446514778362</v>
      </c>
      <c r="J305" s="302">
        <f t="shared" si="136"/>
        <v>1.822862906334189</v>
      </c>
      <c r="K305" s="303"/>
      <c r="L305" s="302">
        <v>0.76741563448987937</v>
      </c>
      <c r="M305" s="302">
        <v>1.0141645217630717</v>
      </c>
      <c r="N305" s="302">
        <v>0.13541920446667888</v>
      </c>
      <c r="O305" s="302">
        <f t="shared" si="135"/>
        <v>1.9169993607196298</v>
      </c>
    </row>
    <row r="306" spans="1:15" s="236" customFormat="1" x14ac:dyDescent="0.2">
      <c r="A306" s="237" t="str">
        <f>name!E$12</f>
        <v>Elementary occupations</v>
      </c>
      <c r="B306" s="302">
        <v>5.472342870741862</v>
      </c>
      <c r="C306" s="302">
        <v>7.7609665213959067</v>
      </c>
      <c r="D306" s="302">
        <v>0.95474463667504583</v>
      </c>
      <c r="E306" s="302">
        <f t="shared" si="133"/>
        <v>14.188054028812815</v>
      </c>
      <c r="F306" s="303"/>
      <c r="G306" s="302">
        <v>4.1746836324477199</v>
      </c>
      <c r="H306" s="302">
        <v>7.0828576197609916</v>
      </c>
      <c r="I306" s="302">
        <v>0.81754823626570861</v>
      </c>
      <c r="J306" s="302">
        <f t="shared" si="136"/>
        <v>12.075089488474418</v>
      </c>
      <c r="K306" s="303"/>
      <c r="L306" s="302">
        <v>4.8901795744701397</v>
      </c>
      <c r="M306" s="302">
        <v>6.541578919932717</v>
      </c>
      <c r="N306" s="302">
        <v>1.0043560866917041</v>
      </c>
      <c r="O306" s="302">
        <f t="shared" si="135"/>
        <v>12.436114581094561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26.175391530575936</v>
      </c>
      <c r="C308" s="311">
        <f t="shared" ref="C308:E308" si="137">SUM(C298:C306)</f>
        <v>14.28040157082296</v>
      </c>
      <c r="D308" s="311">
        <f t="shared" si="137"/>
        <v>7.065206898601045</v>
      </c>
      <c r="E308" s="311">
        <f t="shared" si="137"/>
        <v>47.520999999999937</v>
      </c>
      <c r="F308" s="311"/>
      <c r="G308" s="311">
        <f t="shared" ref="G308:J308" si="138">SUM(G298:G306)</f>
        <v>23.474158980616366</v>
      </c>
      <c r="H308" s="311">
        <f t="shared" si="138"/>
        <v>15.137237556511568</v>
      </c>
      <c r="I308" s="311">
        <f t="shared" si="138"/>
        <v>7.1786034628720703</v>
      </c>
      <c r="J308" s="311">
        <f t="shared" si="138"/>
        <v>45.790000000000006</v>
      </c>
      <c r="K308" s="311"/>
      <c r="L308" s="311">
        <f t="shared" ref="L308:O308" si="139">SUM(L298:L306)</f>
        <v>26.98168289634825</v>
      </c>
      <c r="M308" s="311">
        <f t="shared" si="139"/>
        <v>16.562832540007143</v>
      </c>
      <c r="N308" s="311">
        <f t="shared" si="139"/>
        <v>8.0494845636446044</v>
      </c>
      <c r="O308" s="311">
        <f t="shared" si="139"/>
        <v>51.593999999999994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1.9349743207256016</v>
      </c>
      <c r="C315" s="302">
        <v>0.43105437593978674</v>
      </c>
      <c r="D315" s="302">
        <v>0.23032337634387917</v>
      </c>
      <c r="E315" s="302">
        <f>SUM(B315:D315)</f>
        <v>2.5963520730092675</v>
      </c>
      <c r="F315" s="303"/>
      <c r="G315" s="302">
        <v>1.998025136747885</v>
      </c>
      <c r="H315" s="302">
        <v>0.58640829410559803</v>
      </c>
      <c r="I315" s="302">
        <v>0.22239630044431138</v>
      </c>
      <c r="J315" s="302">
        <f>SUM(G315:I315)</f>
        <v>2.8068297312977943</v>
      </c>
      <c r="K315" s="303"/>
      <c r="L315" s="302">
        <v>1.9534139813090099</v>
      </c>
      <c r="M315" s="302">
        <v>0.70804329631764018</v>
      </c>
      <c r="N315" s="302">
        <v>0.22897728768725203</v>
      </c>
      <c r="O315" s="302">
        <f>SUM(L315:N315)</f>
        <v>2.8904345653139023</v>
      </c>
    </row>
    <row r="316" spans="1:15" s="236" customFormat="1" x14ac:dyDescent="0.2">
      <c r="A316" s="237" t="str">
        <f>name!E$5</f>
        <v>Professional occupations</v>
      </c>
      <c r="B316" s="302">
        <v>3.5030810282458233</v>
      </c>
      <c r="C316" s="302">
        <v>1.1759426443294483</v>
      </c>
      <c r="D316" s="302">
        <v>0.46011355009075372</v>
      </c>
      <c r="E316" s="302">
        <f t="shared" ref="E316:E323" si="140">SUM(B316:D316)</f>
        <v>5.1391372226660259</v>
      </c>
      <c r="F316" s="303"/>
      <c r="G316" s="302">
        <v>4.207468560581745</v>
      </c>
      <c r="H316" s="302">
        <v>1.5171690431052904</v>
      </c>
      <c r="I316" s="302">
        <v>0.45691114360937424</v>
      </c>
      <c r="J316" s="302">
        <f t="shared" ref="J316:J318" si="141">SUM(G316:I316)</f>
        <v>6.1815487472964099</v>
      </c>
      <c r="K316" s="303"/>
      <c r="L316" s="302">
        <v>5.1840484722537292</v>
      </c>
      <c r="M316" s="302">
        <v>1.9149238075428126</v>
      </c>
      <c r="N316" s="302">
        <v>0.33703915192137501</v>
      </c>
      <c r="O316" s="302">
        <f t="shared" ref="O316:O323" si="142">SUM(L316:N316)</f>
        <v>7.4360114317179162</v>
      </c>
    </row>
    <row r="317" spans="1:15" s="236" customFormat="1" x14ac:dyDescent="0.2">
      <c r="A317" s="237" t="str">
        <f>name!E$6</f>
        <v>Associate professional occupations</v>
      </c>
      <c r="B317" s="302">
        <v>8.4584328099023729</v>
      </c>
      <c r="C317" s="302">
        <v>1.4855938411930432</v>
      </c>
      <c r="D317" s="302">
        <v>0.32252017619256468</v>
      </c>
      <c r="E317" s="302">
        <f t="shared" si="140"/>
        <v>10.266546827287982</v>
      </c>
      <c r="F317" s="303"/>
      <c r="G317" s="302">
        <v>8.7751564817372945</v>
      </c>
      <c r="H317" s="302">
        <v>1.5486525830019555</v>
      </c>
      <c r="I317" s="302">
        <v>0.25824236984058774</v>
      </c>
      <c r="J317" s="302">
        <f t="shared" si="141"/>
        <v>10.582051434579837</v>
      </c>
      <c r="K317" s="303"/>
      <c r="L317" s="302">
        <v>8.8097946379157204</v>
      </c>
      <c r="M317" s="302">
        <v>1.7541290888696819</v>
      </c>
      <c r="N317" s="302">
        <v>0.24475126356301211</v>
      </c>
      <c r="O317" s="302">
        <f t="shared" si="142"/>
        <v>10.808674990348415</v>
      </c>
    </row>
    <row r="318" spans="1:15" s="236" customFormat="1" x14ac:dyDescent="0.2">
      <c r="A318" s="237" t="str">
        <f>name!E$7</f>
        <v>Administrative and secretarial occupations</v>
      </c>
      <c r="B318" s="302">
        <v>3.8421090894706795</v>
      </c>
      <c r="C318" s="302">
        <v>4.1832883670142937</v>
      </c>
      <c r="D318" s="302">
        <v>9.8354449996291268E-2</v>
      </c>
      <c r="E318" s="302">
        <f t="shared" si="140"/>
        <v>8.1237519064812656</v>
      </c>
      <c r="F318" s="303"/>
      <c r="G318" s="302">
        <v>3.3442899457730064</v>
      </c>
      <c r="H318" s="302">
        <v>3.8194978104385404</v>
      </c>
      <c r="I318" s="302">
        <v>8.2426083212343876E-2</v>
      </c>
      <c r="J318" s="302">
        <f t="shared" si="141"/>
        <v>7.2462138394238904</v>
      </c>
      <c r="K318" s="303"/>
      <c r="L318" s="302">
        <v>2.5448189472415592</v>
      </c>
      <c r="M318" s="302">
        <v>3.6989603998777327</v>
      </c>
      <c r="N318" s="302">
        <v>4.7265390202227545E-2</v>
      </c>
      <c r="O318" s="302">
        <f t="shared" si="142"/>
        <v>6.2910447373215188</v>
      </c>
    </row>
    <row r="319" spans="1:15" s="236" customFormat="1" x14ac:dyDescent="0.2">
      <c r="A319" s="237" t="str">
        <f>name!E$8</f>
        <v>Skilled trades occupations</v>
      </c>
      <c r="B319" s="302">
        <v>0.34417667481400532</v>
      </c>
      <c r="C319" s="302">
        <v>4.4875882448574655E-2</v>
      </c>
      <c r="D319" s="302">
        <v>0.16327757574889068</v>
      </c>
      <c r="E319" s="302">
        <f t="shared" si="140"/>
        <v>0.55233013301147071</v>
      </c>
      <c r="F319" s="303"/>
      <c r="G319" s="302">
        <v>0.25828958987917905</v>
      </c>
      <c r="H319" s="302">
        <v>3.4391186550409868E-2</v>
      </c>
      <c r="I319" s="302">
        <v>8.1049882240052079E-2</v>
      </c>
      <c r="J319" s="302">
        <f>SUM(G319:I319)</f>
        <v>0.37373065866964095</v>
      </c>
      <c r="K319" s="303"/>
      <c r="L319" s="302">
        <v>0.29142909273586931</v>
      </c>
      <c r="M319" s="302">
        <v>7.59999375660525E-2</v>
      </c>
      <c r="N319" s="302">
        <v>9.386583617608818E-2</v>
      </c>
      <c r="O319" s="302">
        <f t="shared" si="142"/>
        <v>0.46129486647800999</v>
      </c>
    </row>
    <row r="320" spans="1:15" s="236" customFormat="1" x14ac:dyDescent="0.2">
      <c r="A320" s="237" t="str">
        <f>name!E$9</f>
        <v>Caring, leisure and other service occupations</v>
      </c>
      <c r="B320" s="302">
        <v>0.64537573702593587</v>
      </c>
      <c r="C320" s="302">
        <v>0.28271235293079772</v>
      </c>
      <c r="D320" s="302">
        <v>8.1108470159682214E-2</v>
      </c>
      <c r="E320" s="302">
        <f t="shared" si="140"/>
        <v>1.0091965601164159</v>
      </c>
      <c r="F320" s="303"/>
      <c r="G320" s="302">
        <v>0.57064605935522039</v>
      </c>
      <c r="H320" s="302">
        <v>0.27228844669460489</v>
      </c>
      <c r="I320" s="302">
        <v>9.1900958852579012E-2</v>
      </c>
      <c r="J320" s="302">
        <f t="shared" ref="J320:J323" si="143">SUM(G320:I320)</f>
        <v>0.93483546490240421</v>
      </c>
      <c r="K320" s="303"/>
      <c r="L320" s="302">
        <v>0.6641019205105515</v>
      </c>
      <c r="M320" s="302">
        <v>0.2836949341327068</v>
      </c>
      <c r="N320" s="302">
        <v>0.10414859429544041</v>
      </c>
      <c r="O320" s="302">
        <f t="shared" si="142"/>
        <v>1.0519454489386986</v>
      </c>
    </row>
    <row r="321" spans="1:15" s="236" customFormat="1" x14ac:dyDescent="0.2">
      <c r="A321" s="237" t="str">
        <f>name!E$10</f>
        <v>Sales and customer service occupations</v>
      </c>
      <c r="B321" s="302">
        <v>0.32936880373570898</v>
      </c>
      <c r="C321" s="302">
        <v>0.38448097037939033</v>
      </c>
      <c r="D321" s="302">
        <v>5.9478195124175598E-2</v>
      </c>
      <c r="E321" s="302">
        <f t="shared" si="140"/>
        <v>0.77332796923927494</v>
      </c>
      <c r="F321" s="303"/>
      <c r="G321" s="302">
        <v>0.29679883850138494</v>
      </c>
      <c r="H321" s="302">
        <v>0.38544097959862145</v>
      </c>
      <c r="I321" s="302">
        <v>4.0346637231229887E-2</v>
      </c>
      <c r="J321" s="302">
        <f t="shared" si="143"/>
        <v>0.72258645533123633</v>
      </c>
      <c r="K321" s="303"/>
      <c r="L321" s="302">
        <v>0.29885816552778305</v>
      </c>
      <c r="M321" s="302">
        <v>0.46915065439457398</v>
      </c>
      <c r="N321" s="302">
        <v>3.7519866855022711E-2</v>
      </c>
      <c r="O321" s="302">
        <f t="shared" si="142"/>
        <v>0.80552868677737977</v>
      </c>
    </row>
    <row r="322" spans="1:15" s="236" customFormat="1" x14ac:dyDescent="0.2">
      <c r="A322" s="237" t="str">
        <f>name!E$11</f>
        <v>Process, plant and machine operatives</v>
      </c>
      <c r="B322" s="302">
        <v>0.2157728438080091</v>
      </c>
      <c r="C322" s="302">
        <v>0.12523456050211534</v>
      </c>
      <c r="D322" s="302">
        <v>3.2059837715382622E-2</v>
      </c>
      <c r="E322" s="302">
        <f t="shared" si="140"/>
        <v>0.37306724202550706</v>
      </c>
      <c r="F322" s="303"/>
      <c r="G322" s="302">
        <v>0.15267061694801623</v>
      </c>
      <c r="H322" s="302">
        <v>9.3806358234355181E-2</v>
      </c>
      <c r="I322" s="302">
        <v>3.5370080158555174E-2</v>
      </c>
      <c r="J322" s="302">
        <f t="shared" si="143"/>
        <v>0.28184705534092658</v>
      </c>
      <c r="K322" s="303"/>
      <c r="L322" s="302">
        <v>0.14925203454544356</v>
      </c>
      <c r="M322" s="302">
        <v>0.13116397384322895</v>
      </c>
      <c r="N322" s="302">
        <v>9.2093937103814083E-2</v>
      </c>
      <c r="O322" s="302">
        <f t="shared" si="142"/>
        <v>0.37250994549248662</v>
      </c>
    </row>
    <row r="323" spans="1:15" s="236" customFormat="1" x14ac:dyDescent="0.2">
      <c r="A323" s="237" t="str">
        <f>name!E$12</f>
        <v>Elementary occupations</v>
      </c>
      <c r="B323" s="302">
        <v>0.50850191548661483</v>
      </c>
      <c r="C323" s="302">
        <v>0.72522728816062187</v>
      </c>
      <c r="D323" s="302">
        <v>0.33556086251557032</v>
      </c>
      <c r="E323" s="302">
        <f t="shared" si="140"/>
        <v>1.5692900661628071</v>
      </c>
      <c r="F323" s="303"/>
      <c r="G323" s="302">
        <v>0.38166743555298621</v>
      </c>
      <c r="H323" s="302">
        <v>0.5385261082996271</v>
      </c>
      <c r="I323" s="302">
        <v>0.29716306930529823</v>
      </c>
      <c r="J323" s="302">
        <f t="shared" si="143"/>
        <v>1.2173566131579117</v>
      </c>
      <c r="K323" s="303"/>
      <c r="L323" s="302">
        <v>0.37188069579079608</v>
      </c>
      <c r="M323" s="302">
        <v>0.4735597805533191</v>
      </c>
      <c r="N323" s="302">
        <v>0.47311485126757896</v>
      </c>
      <c r="O323" s="302">
        <f t="shared" si="142"/>
        <v>1.3185553276116941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19.781793223214748</v>
      </c>
      <c r="C325" s="311">
        <f t="shared" ref="C325:E325" si="144">SUM(C315:C323)</f>
        <v>8.8384102828980708</v>
      </c>
      <c r="D325" s="311">
        <f t="shared" si="144"/>
        <v>1.7827964938871903</v>
      </c>
      <c r="E325" s="311">
        <f t="shared" si="144"/>
        <v>30.403000000000016</v>
      </c>
      <c r="F325" s="311"/>
      <c r="G325" s="311">
        <f t="shared" ref="G325:J325" si="145">SUM(G315:G323)</f>
        <v>19.985012665076717</v>
      </c>
      <c r="H325" s="311">
        <f t="shared" si="145"/>
        <v>8.7961808100290035</v>
      </c>
      <c r="I325" s="311">
        <f t="shared" si="145"/>
        <v>1.5658065248943314</v>
      </c>
      <c r="J325" s="311">
        <f t="shared" si="145"/>
        <v>30.347000000000047</v>
      </c>
      <c r="K325" s="311"/>
      <c r="L325" s="311">
        <f t="shared" ref="L325:O325" si="146">SUM(L315:L323)</f>
        <v>20.26759794783046</v>
      </c>
      <c r="M325" s="311">
        <f t="shared" si="146"/>
        <v>9.5096258730977485</v>
      </c>
      <c r="N325" s="311">
        <f t="shared" si="146"/>
        <v>1.658776179071811</v>
      </c>
      <c r="O325" s="311">
        <f t="shared" si="146"/>
        <v>31.436000000000021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1.0587010735375111</v>
      </c>
      <c r="C332" s="302">
        <v>0.42255196711618165</v>
      </c>
      <c r="D332" s="302">
        <v>0.60780476057486388</v>
      </c>
      <c r="E332" s="302">
        <f>SUM(B332:D332)</f>
        <v>2.0890578012285568</v>
      </c>
      <c r="F332" s="303"/>
      <c r="G332" s="302">
        <v>0.91394662935254678</v>
      </c>
      <c r="H332" s="302">
        <v>0.55636620711726092</v>
      </c>
      <c r="I332" s="302">
        <v>0.61338898490165439</v>
      </c>
      <c r="J332" s="302">
        <f>SUM(G332:I332)</f>
        <v>2.083701821371462</v>
      </c>
      <c r="K332" s="303"/>
      <c r="L332" s="302">
        <v>0.83139128499126647</v>
      </c>
      <c r="M332" s="302">
        <v>0.67643877448983525</v>
      </c>
      <c r="N332" s="302">
        <v>0.70014621426062784</v>
      </c>
      <c r="O332" s="302">
        <f>SUM(L332:N332)</f>
        <v>2.2079762737417292</v>
      </c>
    </row>
    <row r="333" spans="1:15" s="236" customFormat="1" x14ac:dyDescent="0.2">
      <c r="A333" s="237" t="str">
        <f>name!E$5</f>
        <v>Professional occupations</v>
      </c>
      <c r="B333" s="302">
        <v>16.735227370675357</v>
      </c>
      <c r="C333" s="302">
        <v>9.6847483215636938</v>
      </c>
      <c r="D333" s="302">
        <v>3.2164808495102153</v>
      </c>
      <c r="E333" s="302">
        <f t="shared" ref="E333:E340" si="147">SUM(B333:D333)</f>
        <v>29.636456541749265</v>
      </c>
      <c r="F333" s="303"/>
      <c r="G333" s="302">
        <v>15.34394462371213</v>
      </c>
      <c r="H333" s="302">
        <v>10.665717838434233</v>
      </c>
      <c r="I333" s="302">
        <v>3.6838631521026599</v>
      </c>
      <c r="J333" s="302">
        <f t="shared" ref="J333:J335" si="148">SUM(G333:I333)</f>
        <v>29.693525614249022</v>
      </c>
      <c r="K333" s="303"/>
      <c r="L333" s="302">
        <v>16.035094287106009</v>
      </c>
      <c r="M333" s="302">
        <v>12.171405753766988</v>
      </c>
      <c r="N333" s="302">
        <v>3.8144066277907762</v>
      </c>
      <c r="O333" s="302">
        <f t="shared" ref="O333:O340" si="149">SUM(L333:N333)</f>
        <v>32.02090666866377</v>
      </c>
    </row>
    <row r="334" spans="1:15" s="236" customFormat="1" x14ac:dyDescent="0.2">
      <c r="A334" s="237" t="str">
        <f>name!E$6</f>
        <v>Associate professional occupations</v>
      </c>
      <c r="B334" s="302">
        <v>1.9547794942347463</v>
      </c>
      <c r="C334" s="302">
        <v>1.9144409298512377</v>
      </c>
      <c r="D334" s="302">
        <v>1.5890658366769199</v>
      </c>
      <c r="E334" s="302">
        <f t="shared" si="147"/>
        <v>5.4582862607629039</v>
      </c>
      <c r="F334" s="303"/>
      <c r="G334" s="302">
        <v>1.7703657477835393</v>
      </c>
      <c r="H334" s="302">
        <v>2.0615108607814672</v>
      </c>
      <c r="I334" s="302">
        <v>1.2723625498961213</v>
      </c>
      <c r="J334" s="302">
        <f t="shared" si="148"/>
        <v>5.1042391584611284</v>
      </c>
      <c r="K334" s="303"/>
      <c r="L334" s="302">
        <v>2.1032761321037667</v>
      </c>
      <c r="M334" s="302">
        <v>2.6023885189212743</v>
      </c>
      <c r="N334" s="302">
        <v>1.3449492555407512</v>
      </c>
      <c r="O334" s="302">
        <f t="shared" si="149"/>
        <v>6.0506139065657916</v>
      </c>
    </row>
    <row r="335" spans="1:15" s="236" customFormat="1" x14ac:dyDescent="0.2">
      <c r="A335" s="237" t="str">
        <f>name!E$7</f>
        <v>Administrative and secretarial occupations</v>
      </c>
      <c r="B335" s="302">
        <v>1.513422482919033</v>
      </c>
      <c r="C335" s="302">
        <v>2.6289653904684975</v>
      </c>
      <c r="D335" s="302">
        <v>0.23713315451059058</v>
      </c>
      <c r="E335" s="302">
        <f t="shared" si="147"/>
        <v>4.3795210278981216</v>
      </c>
      <c r="F335" s="303"/>
      <c r="G335" s="302">
        <v>1.0956929735991519</v>
      </c>
      <c r="H335" s="302">
        <v>2.2240941030661086</v>
      </c>
      <c r="I335" s="302">
        <v>0.16873012141552804</v>
      </c>
      <c r="J335" s="302">
        <f t="shared" si="148"/>
        <v>3.4885171980807885</v>
      </c>
      <c r="K335" s="303"/>
      <c r="L335" s="302">
        <v>0.74369775453284925</v>
      </c>
      <c r="M335" s="302">
        <v>1.2504262955135956</v>
      </c>
      <c r="N335" s="302">
        <v>0.13458392114552947</v>
      </c>
      <c r="O335" s="302">
        <f t="shared" si="149"/>
        <v>2.1287079711919743</v>
      </c>
    </row>
    <row r="336" spans="1:15" s="236" customFormat="1" x14ac:dyDescent="0.2">
      <c r="A336" s="237" t="str">
        <f>name!E$8</f>
        <v>Skilled trades occupations</v>
      </c>
      <c r="B336" s="302">
        <v>0.5552172656595773</v>
      </c>
      <c r="C336" s="302">
        <v>0.34065143121658376</v>
      </c>
      <c r="D336" s="302">
        <v>0.15251704244306188</v>
      </c>
      <c r="E336" s="302">
        <f t="shared" si="147"/>
        <v>1.0483857393192231</v>
      </c>
      <c r="F336" s="303"/>
      <c r="G336" s="302">
        <v>0.3456288803403339</v>
      </c>
      <c r="H336" s="302">
        <v>0.22987228701899823</v>
      </c>
      <c r="I336" s="302">
        <v>0.12262472675611934</v>
      </c>
      <c r="J336" s="302">
        <f>SUM(G336:I336)</f>
        <v>0.69812589411545145</v>
      </c>
      <c r="K336" s="303"/>
      <c r="L336" s="302">
        <v>0.24430950095972814</v>
      </c>
      <c r="M336" s="302">
        <v>0.13966908403611461</v>
      </c>
      <c r="N336" s="302">
        <v>0.1160527121391814</v>
      </c>
      <c r="O336" s="302">
        <f t="shared" si="149"/>
        <v>0.50003129713502414</v>
      </c>
    </row>
    <row r="337" spans="1:15" s="236" customFormat="1" x14ac:dyDescent="0.2">
      <c r="A337" s="237" t="str">
        <f>name!E$9</f>
        <v>Caring, leisure and other service occupations</v>
      </c>
      <c r="B337" s="302">
        <v>5.7636086088949297</v>
      </c>
      <c r="C337" s="302">
        <v>6.9689407668403556</v>
      </c>
      <c r="D337" s="302">
        <v>0.54086256205176253</v>
      </c>
      <c r="E337" s="302">
        <f t="shared" si="147"/>
        <v>13.273411937787047</v>
      </c>
      <c r="F337" s="303"/>
      <c r="G337" s="302">
        <v>4.3579726326821593</v>
      </c>
      <c r="H337" s="302">
        <v>6.3328713119675388</v>
      </c>
      <c r="I337" s="302">
        <v>0.43741607291517465</v>
      </c>
      <c r="J337" s="302">
        <f t="shared" ref="J337:J340" si="150">SUM(G337:I337)</f>
        <v>11.128260017564873</v>
      </c>
      <c r="K337" s="303"/>
      <c r="L337" s="302">
        <v>5.2116863218210225</v>
      </c>
      <c r="M337" s="302">
        <v>6.2078582151773105</v>
      </c>
      <c r="N337" s="302">
        <v>0.49271114875759675</v>
      </c>
      <c r="O337" s="302">
        <f t="shared" si="149"/>
        <v>11.91225568575593</v>
      </c>
    </row>
    <row r="338" spans="1:15" s="236" customFormat="1" x14ac:dyDescent="0.2">
      <c r="A338" s="237" t="str">
        <f>name!E$10</f>
        <v>Sales and customer service occupations</v>
      </c>
      <c r="B338" s="302">
        <v>0.13685809613414124</v>
      </c>
      <c r="C338" s="302">
        <v>0.21518127389487463</v>
      </c>
      <c r="D338" s="302">
        <v>0.10628139946362754</v>
      </c>
      <c r="E338" s="302">
        <f t="shared" si="147"/>
        <v>0.45832076949264339</v>
      </c>
      <c r="F338" s="303"/>
      <c r="G338" s="302">
        <v>0.1010557734902406</v>
      </c>
      <c r="H338" s="302">
        <v>0.18797105749135889</v>
      </c>
      <c r="I338" s="302">
        <v>6.7908221492490581E-2</v>
      </c>
      <c r="J338" s="302">
        <f t="shared" si="150"/>
        <v>0.35693505247409008</v>
      </c>
      <c r="K338" s="303"/>
      <c r="L338" s="302">
        <v>0.1120924577835338</v>
      </c>
      <c r="M338" s="302">
        <v>0.18650036847379578</v>
      </c>
      <c r="N338" s="302">
        <v>6.462676122480962E-2</v>
      </c>
      <c r="O338" s="302">
        <f t="shared" si="149"/>
        <v>0.36321958748213923</v>
      </c>
    </row>
    <row r="339" spans="1:15" s="236" customFormat="1" x14ac:dyDescent="0.2">
      <c r="A339" s="237" t="str">
        <f>name!E$11</f>
        <v>Process, plant and machine operatives</v>
      </c>
      <c r="B339" s="302">
        <v>8.5842536394883234E-2</v>
      </c>
      <c r="C339" s="302">
        <v>0.15789777606909206</v>
      </c>
      <c r="D339" s="302">
        <v>1.0304393882459231</v>
      </c>
      <c r="E339" s="302">
        <f t="shared" si="147"/>
        <v>1.2741797007098983</v>
      </c>
      <c r="F339" s="303"/>
      <c r="G339" s="302">
        <v>5.1361816072727419E-2</v>
      </c>
      <c r="H339" s="302">
        <v>0.12805680956099705</v>
      </c>
      <c r="I339" s="302">
        <v>1.2277955992567589</v>
      </c>
      <c r="J339" s="302">
        <f t="shared" si="150"/>
        <v>1.4072142248904833</v>
      </c>
      <c r="K339" s="303"/>
      <c r="L339" s="302">
        <v>3.8002629847423759E-2</v>
      </c>
      <c r="M339" s="302">
        <v>0.14719112233801948</v>
      </c>
      <c r="N339" s="302">
        <v>1.2412852750011427</v>
      </c>
      <c r="O339" s="302">
        <f t="shared" si="149"/>
        <v>1.4264790271865859</v>
      </c>
    </row>
    <row r="340" spans="1:15" s="236" customFormat="1" x14ac:dyDescent="0.2">
      <c r="A340" s="237" t="str">
        <f>name!E$12</f>
        <v>Elementary occupations</v>
      </c>
      <c r="B340" s="302">
        <v>0.32567224570170678</v>
      </c>
      <c r="C340" s="302">
        <v>3.7593760672676573</v>
      </c>
      <c r="D340" s="302">
        <v>0.12933190808295095</v>
      </c>
      <c r="E340" s="302">
        <f t="shared" si="147"/>
        <v>4.2143802210523145</v>
      </c>
      <c r="F340" s="303"/>
      <c r="G340" s="302">
        <v>0.20275023541765735</v>
      </c>
      <c r="H340" s="302">
        <v>2.6931550403297102</v>
      </c>
      <c r="I340" s="302">
        <v>6.2575743045338278E-2</v>
      </c>
      <c r="J340" s="302">
        <f t="shared" si="150"/>
        <v>2.958481018792706</v>
      </c>
      <c r="K340" s="303"/>
      <c r="L340" s="302">
        <v>0.15584245927653581</v>
      </c>
      <c r="M340" s="302">
        <v>1.1637612214523647</v>
      </c>
      <c r="N340" s="302">
        <v>0.15820590154818387</v>
      </c>
      <c r="O340" s="302">
        <f t="shared" si="149"/>
        <v>1.4778095822770843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28.129329174151884</v>
      </c>
      <c r="C342" s="311">
        <f t="shared" ref="C342:E342" si="151">SUM(C332:C340)</f>
        <v>26.092753924288171</v>
      </c>
      <c r="D342" s="311">
        <f t="shared" si="151"/>
        <v>7.6099169015599148</v>
      </c>
      <c r="E342" s="311">
        <f t="shared" si="151"/>
        <v>61.831999999999972</v>
      </c>
      <c r="F342" s="311"/>
      <c r="G342" s="311">
        <f t="shared" ref="G342:J342" si="152">SUM(G332:G340)</f>
        <v>24.182719312450491</v>
      </c>
      <c r="H342" s="311">
        <f t="shared" si="152"/>
        <v>25.079615515767678</v>
      </c>
      <c r="I342" s="311">
        <f t="shared" si="152"/>
        <v>7.6566651717818441</v>
      </c>
      <c r="J342" s="311">
        <f t="shared" si="152"/>
        <v>56.918999999999997</v>
      </c>
      <c r="K342" s="311"/>
      <c r="L342" s="311">
        <f t="shared" ref="L342:O342" si="153">SUM(L332:L340)</f>
        <v>25.47539282842213</v>
      </c>
      <c r="M342" s="311">
        <f t="shared" si="153"/>
        <v>24.545639354169296</v>
      </c>
      <c r="N342" s="311">
        <f t="shared" si="153"/>
        <v>8.0669678174085995</v>
      </c>
      <c r="O342" s="311">
        <f t="shared" si="153"/>
        <v>58.088000000000029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2.5230525035701179</v>
      </c>
      <c r="C349" s="302">
        <v>0.76787479457594277</v>
      </c>
      <c r="D349" s="302">
        <v>0.32573274462377583</v>
      </c>
      <c r="E349" s="302">
        <f>SUM(B349:D349)</f>
        <v>3.6166600427698365</v>
      </c>
      <c r="F349" s="303"/>
      <c r="G349" s="302">
        <v>2.6873814328461512</v>
      </c>
      <c r="H349" s="302">
        <v>1.1015599324253402</v>
      </c>
      <c r="I349" s="302">
        <v>0.4483675703608247</v>
      </c>
      <c r="J349" s="302">
        <f>SUM(G349:I349)</f>
        <v>4.2373089356323161</v>
      </c>
      <c r="K349" s="303"/>
      <c r="L349" s="302">
        <v>2.5204443337718225</v>
      </c>
      <c r="M349" s="302">
        <v>1.2481170184847161</v>
      </c>
      <c r="N349" s="302">
        <v>0.54952106678432899</v>
      </c>
      <c r="O349" s="302">
        <f>SUM(L349:N349)</f>
        <v>4.3180824190408673</v>
      </c>
    </row>
    <row r="350" spans="1:15" s="236" customFormat="1" x14ac:dyDescent="0.2">
      <c r="A350" s="237" t="str">
        <f>name!E$5</f>
        <v>Professional occupations</v>
      </c>
      <c r="B350" s="302">
        <v>12.558059008236661</v>
      </c>
      <c r="C350" s="302">
        <v>6.2515504681850551</v>
      </c>
      <c r="D350" s="302">
        <v>2.0691632276557144</v>
      </c>
      <c r="E350" s="302">
        <f t="shared" ref="E350:E357" si="154">SUM(B350:D350)</f>
        <v>20.878772704077431</v>
      </c>
      <c r="F350" s="303"/>
      <c r="G350" s="302">
        <v>14.101991863548385</v>
      </c>
      <c r="H350" s="302">
        <v>7.7690640110124152</v>
      </c>
      <c r="I350" s="302">
        <v>2.5084838774152556</v>
      </c>
      <c r="J350" s="302">
        <f t="shared" ref="J350:J352" si="155">SUM(G350:I350)</f>
        <v>24.379539751976054</v>
      </c>
      <c r="K350" s="303"/>
      <c r="L350" s="302">
        <v>14.594350549262156</v>
      </c>
      <c r="M350" s="302">
        <v>7.801688680111579</v>
      </c>
      <c r="N350" s="302">
        <v>2.738081200967954</v>
      </c>
      <c r="O350" s="302">
        <f t="shared" ref="O350:O357" si="156">SUM(L350:N350)</f>
        <v>25.134120430341689</v>
      </c>
    </row>
    <row r="351" spans="1:15" s="236" customFormat="1" x14ac:dyDescent="0.2">
      <c r="A351" s="237" t="str">
        <f>name!E$6</f>
        <v>Associate professional occupations</v>
      </c>
      <c r="B351" s="302">
        <v>5.3104045084238747</v>
      </c>
      <c r="C351" s="302">
        <v>3.6423804547725176</v>
      </c>
      <c r="D351" s="302">
        <v>1.1844295168095833</v>
      </c>
      <c r="E351" s="302">
        <f t="shared" si="154"/>
        <v>10.137214480005976</v>
      </c>
      <c r="F351" s="303"/>
      <c r="G351" s="302">
        <v>5.8156276706858936</v>
      </c>
      <c r="H351" s="302">
        <v>4.398815653690944</v>
      </c>
      <c r="I351" s="302">
        <v>1.0159066750924501</v>
      </c>
      <c r="J351" s="302">
        <f t="shared" si="155"/>
        <v>11.230349999469288</v>
      </c>
      <c r="K351" s="303"/>
      <c r="L351" s="302">
        <v>9.1616158497888147</v>
      </c>
      <c r="M351" s="302">
        <v>6.3379811903378451</v>
      </c>
      <c r="N351" s="302">
        <v>1.4018968825839979</v>
      </c>
      <c r="O351" s="302">
        <f t="shared" si="156"/>
        <v>16.901493922710657</v>
      </c>
    </row>
    <row r="352" spans="1:15" s="236" customFormat="1" x14ac:dyDescent="0.2">
      <c r="A352" s="237" t="str">
        <f>name!E$7</f>
        <v>Administrative and secretarial occupations</v>
      </c>
      <c r="B352" s="302">
        <v>3.879544465407863</v>
      </c>
      <c r="C352" s="302">
        <v>4.9574308400588123</v>
      </c>
      <c r="D352" s="302">
        <v>0.31746995351204921</v>
      </c>
      <c r="E352" s="302">
        <f t="shared" si="154"/>
        <v>9.1544452589787237</v>
      </c>
      <c r="F352" s="303"/>
      <c r="G352" s="302">
        <v>3.5522319762967713</v>
      </c>
      <c r="H352" s="302">
        <v>4.6406286577809404</v>
      </c>
      <c r="I352" s="302">
        <v>0.20767223477427843</v>
      </c>
      <c r="J352" s="302">
        <f t="shared" si="155"/>
        <v>8.4005328688519896</v>
      </c>
      <c r="K352" s="303"/>
      <c r="L352" s="302">
        <v>2.9875569961426063</v>
      </c>
      <c r="M352" s="302">
        <v>2.5589841842497481</v>
      </c>
      <c r="N352" s="302">
        <v>0.12298853445279535</v>
      </c>
      <c r="O352" s="302">
        <f t="shared" si="156"/>
        <v>5.66952971484515</v>
      </c>
    </row>
    <row r="353" spans="1:15" s="236" customFormat="1" x14ac:dyDescent="0.2">
      <c r="A353" s="237" t="str">
        <f>name!E$8</f>
        <v>Skilled trades occupations</v>
      </c>
      <c r="B353" s="302">
        <v>0.485013179771419</v>
      </c>
      <c r="C353" s="302">
        <v>0.43487561940791342</v>
      </c>
      <c r="D353" s="302">
        <v>9.4463227874994171E-2</v>
      </c>
      <c r="E353" s="302">
        <f t="shared" si="154"/>
        <v>1.0143520270543265</v>
      </c>
      <c r="F353" s="303"/>
      <c r="G353" s="302">
        <v>0.33752723569489174</v>
      </c>
      <c r="H353" s="302">
        <v>0.31958628206023126</v>
      </c>
      <c r="I353" s="302">
        <v>0.13711726185773962</v>
      </c>
      <c r="J353" s="302">
        <f>SUM(G353:I353)</f>
        <v>0.7942307796128627</v>
      </c>
      <c r="K353" s="303"/>
      <c r="L353" s="302">
        <v>0.22604775530986654</v>
      </c>
      <c r="M353" s="302">
        <v>0.24571124957158513</v>
      </c>
      <c r="N353" s="302">
        <v>0.11951105746797315</v>
      </c>
      <c r="O353" s="302">
        <f t="shared" si="156"/>
        <v>0.59127006234942481</v>
      </c>
    </row>
    <row r="354" spans="1:15" s="236" customFormat="1" x14ac:dyDescent="0.2">
      <c r="A354" s="237" t="str">
        <f>name!E$9</f>
        <v>Caring, leisure and other service occupations</v>
      </c>
      <c r="B354" s="302">
        <v>13.699352735513575</v>
      </c>
      <c r="C354" s="302">
        <v>11.855355591067404</v>
      </c>
      <c r="D354" s="302">
        <v>2.9718840051595357</v>
      </c>
      <c r="E354" s="302">
        <f t="shared" si="154"/>
        <v>28.526592331740513</v>
      </c>
      <c r="F354" s="303"/>
      <c r="G354" s="302">
        <v>13.129084458248865</v>
      </c>
      <c r="H354" s="302">
        <v>12.045684667379597</v>
      </c>
      <c r="I354" s="302">
        <v>2.8055292623850967</v>
      </c>
      <c r="J354" s="302">
        <f t="shared" ref="J354:J357" si="157">SUM(G354:I354)</f>
        <v>27.980298388013559</v>
      </c>
      <c r="K354" s="303"/>
      <c r="L354" s="302">
        <v>14.953153288823115</v>
      </c>
      <c r="M354" s="302">
        <v>11.521171621798748</v>
      </c>
      <c r="N354" s="302">
        <v>3.1736999985054077</v>
      </c>
      <c r="O354" s="302">
        <f t="shared" si="156"/>
        <v>29.648024909127273</v>
      </c>
    </row>
    <row r="355" spans="1:15" s="236" customFormat="1" x14ac:dyDescent="0.2">
      <c r="A355" s="237" t="str">
        <f>name!E$10</f>
        <v>Sales and customer service occupations</v>
      </c>
      <c r="B355" s="302">
        <v>0.50579433931065021</v>
      </c>
      <c r="C355" s="302">
        <v>0.57108141082671504</v>
      </c>
      <c r="D355" s="302">
        <v>7.9891070193550406E-2</v>
      </c>
      <c r="E355" s="302">
        <f t="shared" si="154"/>
        <v>1.1567668203309158</v>
      </c>
      <c r="F355" s="303"/>
      <c r="G355" s="302">
        <v>0.4659760629677947</v>
      </c>
      <c r="H355" s="302">
        <v>0.53608270358976073</v>
      </c>
      <c r="I355" s="302">
        <v>5.3244048470547971E-2</v>
      </c>
      <c r="J355" s="302">
        <f t="shared" si="157"/>
        <v>1.0553028150281034</v>
      </c>
      <c r="K355" s="303"/>
      <c r="L355" s="302">
        <v>0.46862037450938943</v>
      </c>
      <c r="M355" s="302">
        <v>0.53740003593592112</v>
      </c>
      <c r="N355" s="302">
        <v>6.3166507708827146E-2</v>
      </c>
      <c r="O355" s="302">
        <f t="shared" si="156"/>
        <v>1.0691869181541378</v>
      </c>
    </row>
    <row r="356" spans="1:15" s="236" customFormat="1" x14ac:dyDescent="0.2">
      <c r="A356" s="237" t="str">
        <f>name!E$11</f>
        <v>Process, plant and machine operatives</v>
      </c>
      <c r="B356" s="302">
        <v>0.13150460068088524</v>
      </c>
      <c r="C356" s="302">
        <v>0.37352239376428858</v>
      </c>
      <c r="D356" s="302">
        <v>1.9878248198465259E-2</v>
      </c>
      <c r="E356" s="302">
        <f t="shared" si="154"/>
        <v>0.52490524264363914</v>
      </c>
      <c r="F356" s="303"/>
      <c r="G356" s="302">
        <v>9.2711237144053632E-2</v>
      </c>
      <c r="H356" s="302">
        <v>0.30391756478101695</v>
      </c>
      <c r="I356" s="302">
        <v>3.1982843574990642E-2</v>
      </c>
      <c r="J356" s="302">
        <f t="shared" si="157"/>
        <v>0.4286116455000612</v>
      </c>
      <c r="K356" s="303"/>
      <c r="L356" s="302">
        <v>5.5124735774825954E-2</v>
      </c>
      <c r="M356" s="302">
        <v>0.23434163411857142</v>
      </c>
      <c r="N356" s="302">
        <v>2.6708304787604931E-2</v>
      </c>
      <c r="O356" s="302">
        <f t="shared" si="156"/>
        <v>0.3161746746810023</v>
      </c>
    </row>
    <row r="357" spans="1:15" s="236" customFormat="1" x14ac:dyDescent="0.2">
      <c r="A357" s="237" t="str">
        <f>name!E$12</f>
        <v>Elementary occupations</v>
      </c>
      <c r="B357" s="302">
        <v>0.60706570467288767</v>
      </c>
      <c r="C357" s="302">
        <v>1.9524341522781485</v>
      </c>
      <c r="D357" s="302">
        <v>3.9791235447620386E-2</v>
      </c>
      <c r="E357" s="302">
        <f t="shared" si="154"/>
        <v>2.5992910923986563</v>
      </c>
      <c r="F357" s="303"/>
      <c r="G357" s="302">
        <v>0.48206207000769319</v>
      </c>
      <c r="H357" s="302">
        <v>1.4482224950738798</v>
      </c>
      <c r="I357" s="302">
        <v>2.6540250834130547E-2</v>
      </c>
      <c r="J357" s="302">
        <f t="shared" si="157"/>
        <v>1.9568248159157036</v>
      </c>
      <c r="K357" s="303"/>
      <c r="L357" s="302">
        <v>0.19844200977379922</v>
      </c>
      <c r="M357" s="302">
        <v>0.83003919704852236</v>
      </c>
      <c r="N357" s="302">
        <v>1.6635741927443909E-2</v>
      </c>
      <c r="O357" s="302">
        <f t="shared" si="156"/>
        <v>1.0451169487497656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39.699791045587936</v>
      </c>
      <c r="C359" s="311">
        <f t="shared" ref="C359:E359" si="158">SUM(C349:C357)</f>
        <v>30.806505724936798</v>
      </c>
      <c r="D359" s="311">
        <f t="shared" si="158"/>
        <v>7.1027032294752894</v>
      </c>
      <c r="E359" s="311">
        <f t="shared" si="158"/>
        <v>77.609000000000023</v>
      </c>
      <c r="F359" s="311"/>
      <c r="G359" s="311">
        <f t="shared" ref="G359:J359" si="159">SUM(G349:G357)</f>
        <v>40.664594007440499</v>
      </c>
      <c r="H359" s="311">
        <f t="shared" si="159"/>
        <v>32.563561967794122</v>
      </c>
      <c r="I359" s="311">
        <f t="shared" si="159"/>
        <v>7.2348440247653141</v>
      </c>
      <c r="J359" s="311">
        <f t="shared" si="159"/>
        <v>80.462999999999923</v>
      </c>
      <c r="K359" s="311"/>
      <c r="L359" s="311">
        <f t="shared" ref="L359:O359" si="160">SUM(L349:L357)</f>
        <v>45.165355893156402</v>
      </c>
      <c r="M359" s="311">
        <f t="shared" si="160"/>
        <v>31.315434811657237</v>
      </c>
      <c r="N359" s="311">
        <f t="shared" si="160"/>
        <v>8.2122092951863319</v>
      </c>
      <c r="O359" s="311">
        <f t="shared" si="160"/>
        <v>84.692999999999969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1.515605893065866</v>
      </c>
      <c r="C366" s="302">
        <v>0.74637834636595035</v>
      </c>
      <c r="D366" s="302">
        <v>0.32486455796764235</v>
      </c>
      <c r="E366" s="302">
        <f>SUM(B366:D366)</f>
        <v>2.5868487973994592</v>
      </c>
      <c r="F366" s="303"/>
      <c r="G366" s="302">
        <v>1.4276178376219459</v>
      </c>
      <c r="H366" s="302">
        <v>1.0335993406863613</v>
      </c>
      <c r="I366" s="302">
        <v>0.23394222318009447</v>
      </c>
      <c r="J366" s="302">
        <f>SUM(G366:I366)</f>
        <v>2.6951594014884015</v>
      </c>
      <c r="K366" s="303"/>
      <c r="L366" s="302">
        <v>1.6580453899370751</v>
      </c>
      <c r="M366" s="302">
        <v>1.6228123807030694</v>
      </c>
      <c r="N366" s="302">
        <v>0.23751734273772793</v>
      </c>
      <c r="O366" s="302">
        <f>SUM(L366:N366)</f>
        <v>3.5183751133778727</v>
      </c>
    </row>
    <row r="367" spans="1:15" s="236" customFormat="1" x14ac:dyDescent="0.2">
      <c r="A367" s="237" t="str">
        <f>name!E$5</f>
        <v>Professional occupations</v>
      </c>
      <c r="B367" s="302">
        <v>1.0326692083218276</v>
      </c>
      <c r="C367" s="302">
        <v>0.49730010531216756</v>
      </c>
      <c r="D367" s="302">
        <v>1.2356070365487135</v>
      </c>
      <c r="E367" s="302">
        <f t="shared" ref="E367:E374" si="161">SUM(B367:D367)</f>
        <v>2.7655763501827089</v>
      </c>
      <c r="F367" s="303"/>
      <c r="G367" s="302">
        <v>1.1228964744075201</v>
      </c>
      <c r="H367" s="302">
        <v>0.71540650884673884</v>
      </c>
      <c r="I367" s="302">
        <v>0.97476106855737354</v>
      </c>
      <c r="J367" s="302">
        <f t="shared" ref="J367:J369" si="162">SUM(G367:I367)</f>
        <v>2.8130640518116325</v>
      </c>
      <c r="K367" s="303"/>
      <c r="L367" s="302">
        <v>1.4533077177378078</v>
      </c>
      <c r="M367" s="302">
        <v>1.121188091132697</v>
      </c>
      <c r="N367" s="302">
        <v>1.1241762417736252</v>
      </c>
      <c r="O367" s="302">
        <f t="shared" ref="O367:O374" si="163">SUM(L367:N367)</f>
        <v>3.69867205064413</v>
      </c>
    </row>
    <row r="368" spans="1:15" s="236" customFormat="1" x14ac:dyDescent="0.2">
      <c r="A368" s="237" t="str">
        <f>name!E$6</f>
        <v>Associate professional occupations</v>
      </c>
      <c r="B368" s="302">
        <v>1.2327091038403755</v>
      </c>
      <c r="C368" s="302">
        <v>0.82231700769694249</v>
      </c>
      <c r="D368" s="302">
        <v>3.8430041955729251</v>
      </c>
      <c r="E368" s="302">
        <f t="shared" si="161"/>
        <v>5.8980303071102433</v>
      </c>
      <c r="F368" s="303"/>
      <c r="G368" s="302">
        <v>1.15146296243825</v>
      </c>
      <c r="H368" s="302">
        <v>0.91921684558983185</v>
      </c>
      <c r="I368" s="302">
        <v>3.3583033903168991</v>
      </c>
      <c r="J368" s="302">
        <f t="shared" si="162"/>
        <v>5.428983198344981</v>
      </c>
      <c r="K368" s="303"/>
      <c r="L368" s="302">
        <v>1.1084005864360302</v>
      </c>
      <c r="M368" s="302">
        <v>0.95525708622633454</v>
      </c>
      <c r="N368" s="302">
        <v>3.7830523833466891</v>
      </c>
      <c r="O368" s="302">
        <f t="shared" si="163"/>
        <v>5.8467100560090541</v>
      </c>
    </row>
    <row r="369" spans="1:15" s="236" customFormat="1" x14ac:dyDescent="0.2">
      <c r="A369" s="237" t="str">
        <f>name!E$7</f>
        <v>Administrative and secretarial occupations</v>
      </c>
      <c r="B369" s="302">
        <v>0.40663546806131562</v>
      </c>
      <c r="C369" s="302">
        <v>1.0723494666566162</v>
      </c>
      <c r="D369" s="302">
        <v>0.1027598680995003</v>
      </c>
      <c r="E369" s="302">
        <f t="shared" si="161"/>
        <v>1.5817448028174321</v>
      </c>
      <c r="F369" s="303"/>
      <c r="G369" s="302">
        <v>0.3621504213800194</v>
      </c>
      <c r="H369" s="302">
        <v>1.0504952689530769</v>
      </c>
      <c r="I369" s="302">
        <v>8.5630785697886888E-2</v>
      </c>
      <c r="J369" s="302">
        <f t="shared" si="162"/>
        <v>1.4982764760309832</v>
      </c>
      <c r="K369" s="303"/>
      <c r="L369" s="302">
        <v>0.32122732755793887</v>
      </c>
      <c r="M369" s="302">
        <v>0.85315405951544765</v>
      </c>
      <c r="N369" s="302">
        <v>5.8025671953052249E-2</v>
      </c>
      <c r="O369" s="302">
        <f t="shared" si="163"/>
        <v>1.2324070590264389</v>
      </c>
    </row>
    <row r="370" spans="1:15" s="236" customFormat="1" x14ac:dyDescent="0.2">
      <c r="A370" s="237" t="str">
        <f>name!E$8</f>
        <v>Skilled trades occupations</v>
      </c>
      <c r="B370" s="302">
        <v>0.81325567568062929</v>
      </c>
      <c r="C370" s="302">
        <v>0.37736884364499662</v>
      </c>
      <c r="D370" s="302">
        <v>0.49962844140577967</v>
      </c>
      <c r="E370" s="302">
        <f t="shared" si="161"/>
        <v>1.6902529607314056</v>
      </c>
      <c r="F370" s="303"/>
      <c r="G370" s="302">
        <v>0.61874806782928338</v>
      </c>
      <c r="H370" s="302">
        <v>0.32422489254368048</v>
      </c>
      <c r="I370" s="302">
        <v>0.41206173104867999</v>
      </c>
      <c r="J370" s="302">
        <f>SUM(G370:I370)</f>
        <v>1.3550346914216438</v>
      </c>
      <c r="K370" s="303"/>
      <c r="L370" s="302">
        <v>0.70951031801700848</v>
      </c>
      <c r="M370" s="302">
        <v>0.71070080087073628</v>
      </c>
      <c r="N370" s="302">
        <v>0.55885318339681456</v>
      </c>
      <c r="O370" s="302">
        <f t="shared" si="163"/>
        <v>1.9790643022845593</v>
      </c>
    </row>
    <row r="371" spans="1:15" s="236" customFormat="1" x14ac:dyDescent="0.2">
      <c r="A371" s="237" t="str">
        <f>name!E$9</f>
        <v>Caring, leisure and other service occupations</v>
      </c>
      <c r="B371" s="302">
        <v>0.53959080989059383</v>
      </c>
      <c r="C371" s="302">
        <v>0.95971885724840844</v>
      </c>
      <c r="D371" s="302">
        <v>0.20499711528583259</v>
      </c>
      <c r="E371" s="302">
        <f t="shared" si="161"/>
        <v>1.7043067824248348</v>
      </c>
      <c r="F371" s="303"/>
      <c r="G371" s="302">
        <v>0.43884545317737506</v>
      </c>
      <c r="H371" s="302">
        <v>0.81138717274061956</v>
      </c>
      <c r="I371" s="302">
        <v>0.19895761685509564</v>
      </c>
      <c r="J371" s="302">
        <f t="shared" ref="J371:J374" si="164">SUM(G371:I371)</f>
        <v>1.4491902427730903</v>
      </c>
      <c r="K371" s="303"/>
      <c r="L371" s="302">
        <v>0.40436987826325427</v>
      </c>
      <c r="M371" s="302">
        <v>0.90861457627229081</v>
      </c>
      <c r="N371" s="302">
        <v>0.18918260419010466</v>
      </c>
      <c r="O371" s="302">
        <f t="shared" si="163"/>
        <v>1.5021670587256497</v>
      </c>
    </row>
    <row r="372" spans="1:15" s="236" customFormat="1" x14ac:dyDescent="0.2">
      <c r="A372" s="237" t="str">
        <f>name!E$10</f>
        <v>Sales and customer service occupations</v>
      </c>
      <c r="B372" s="302">
        <v>0.31436533799753513</v>
      </c>
      <c r="C372" s="302">
        <v>0.55372912227426752</v>
      </c>
      <c r="D372" s="302">
        <v>6.8438833310354566E-2</v>
      </c>
      <c r="E372" s="302">
        <f t="shared" si="161"/>
        <v>0.9365332935821572</v>
      </c>
      <c r="F372" s="303"/>
      <c r="G372" s="302">
        <v>0.26629900879252533</v>
      </c>
      <c r="H372" s="302">
        <v>0.51893319107574798</v>
      </c>
      <c r="I372" s="302">
        <v>3.8714776730811994E-2</v>
      </c>
      <c r="J372" s="302">
        <f t="shared" si="164"/>
        <v>0.82394697659908533</v>
      </c>
      <c r="K372" s="303"/>
      <c r="L372" s="302">
        <v>0.3534322613186866</v>
      </c>
      <c r="M372" s="302">
        <v>0.69502801728623609</v>
      </c>
      <c r="N372" s="302">
        <v>3.4426042428520862E-2</v>
      </c>
      <c r="O372" s="302">
        <f t="shared" si="163"/>
        <v>1.0828863210334434</v>
      </c>
    </row>
    <row r="373" spans="1:15" s="236" customFormat="1" x14ac:dyDescent="0.2">
      <c r="A373" s="237" t="str">
        <f>name!E$11</f>
        <v>Process, plant and machine operatives</v>
      </c>
      <c r="B373" s="302">
        <v>7.2583962456183204E-2</v>
      </c>
      <c r="C373" s="302">
        <v>7.3798649543744974E-2</v>
      </c>
      <c r="D373" s="302">
        <v>3.090856103254697E-2</v>
      </c>
      <c r="E373" s="302">
        <f t="shared" si="161"/>
        <v>0.17729117303247516</v>
      </c>
      <c r="F373" s="303"/>
      <c r="G373" s="302">
        <v>4.8860452989101931E-2</v>
      </c>
      <c r="H373" s="302">
        <v>6.479758602932055E-2</v>
      </c>
      <c r="I373" s="302">
        <v>3.0040438208658111E-2</v>
      </c>
      <c r="J373" s="302">
        <f t="shared" si="164"/>
        <v>0.1436984772270806</v>
      </c>
      <c r="K373" s="303"/>
      <c r="L373" s="302">
        <v>4.1058794888047118E-2</v>
      </c>
      <c r="M373" s="302">
        <v>7.7591606775109692E-2</v>
      </c>
      <c r="N373" s="302">
        <v>3.9192916583428328E-2</v>
      </c>
      <c r="O373" s="302">
        <f t="shared" si="163"/>
        <v>0.15784331824658515</v>
      </c>
    </row>
    <row r="374" spans="1:15" s="236" customFormat="1" x14ac:dyDescent="0.2">
      <c r="A374" s="237" t="str">
        <f>name!E$12</f>
        <v>Elementary occupations</v>
      </c>
      <c r="B374" s="302">
        <v>0.23658427836444718</v>
      </c>
      <c r="C374" s="302">
        <v>1.514792174522233</v>
      </c>
      <c r="D374" s="302">
        <v>8.0039079832644078E-2</v>
      </c>
      <c r="E374" s="302">
        <f t="shared" si="161"/>
        <v>1.8314155327193242</v>
      </c>
      <c r="F374" s="303"/>
      <c r="G374" s="302">
        <v>0.16382552236333237</v>
      </c>
      <c r="H374" s="302">
        <v>1.1523880696785433</v>
      </c>
      <c r="I374" s="302">
        <v>4.7432892261210099E-2</v>
      </c>
      <c r="J374" s="302">
        <f t="shared" si="164"/>
        <v>1.363646484303086</v>
      </c>
      <c r="K374" s="303"/>
      <c r="L374" s="302">
        <v>0.17129498489869543</v>
      </c>
      <c r="M374" s="302">
        <v>0.83597108442540646</v>
      </c>
      <c r="N374" s="302">
        <v>8.4608651328166959E-2</v>
      </c>
      <c r="O374" s="302">
        <f t="shared" si="163"/>
        <v>1.091874720652269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6.1639997376787736</v>
      </c>
      <c r="C376" s="311">
        <f t="shared" ref="C376:E376" si="165">SUM(C366:C374)</f>
        <v>6.6177525732653271</v>
      </c>
      <c r="D376" s="311">
        <f t="shared" si="165"/>
        <v>6.3902476890559399</v>
      </c>
      <c r="E376" s="311">
        <f t="shared" si="165"/>
        <v>19.17200000000004</v>
      </c>
      <c r="F376" s="311"/>
      <c r="G376" s="311">
        <f t="shared" ref="G376:J376" si="166">SUM(G366:G374)</f>
        <v>5.6007062009993529</v>
      </c>
      <c r="H376" s="311">
        <f t="shared" si="166"/>
        <v>6.5904488761439213</v>
      </c>
      <c r="I376" s="311">
        <f t="shared" si="166"/>
        <v>5.3798449228567105</v>
      </c>
      <c r="J376" s="311">
        <f t="shared" si="166"/>
        <v>17.57099999999998</v>
      </c>
      <c r="K376" s="311"/>
      <c r="L376" s="311">
        <f t="shared" ref="L376:O376" si="167">SUM(L366:L374)</f>
        <v>6.2206472590545427</v>
      </c>
      <c r="M376" s="311">
        <f t="shared" si="167"/>
        <v>7.780317703207329</v>
      </c>
      <c r="N376" s="311">
        <f t="shared" si="167"/>
        <v>6.1090350377381295</v>
      </c>
      <c r="O376" s="311">
        <f t="shared" si="167"/>
        <v>20.11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1.2443165668175558</v>
      </c>
      <c r="C383" s="302">
        <v>0.37889853495272652</v>
      </c>
      <c r="D383" s="302">
        <v>0.58257755104009901</v>
      </c>
      <c r="E383" s="302">
        <f>SUM(B383:D383)</f>
        <v>2.2057926528103815</v>
      </c>
      <c r="F383" s="303"/>
      <c r="G383" s="302">
        <v>1.1116290374660558</v>
      </c>
      <c r="H383" s="302">
        <v>0.6074106223953869</v>
      </c>
      <c r="I383" s="302">
        <v>0.4211136184977588</v>
      </c>
      <c r="J383" s="302">
        <f>SUM(G383:I383)</f>
        <v>2.1401532783592017</v>
      </c>
      <c r="K383" s="303"/>
      <c r="L383" s="302">
        <v>1.1069302806560104</v>
      </c>
      <c r="M383" s="302">
        <v>0.8132108184980682</v>
      </c>
      <c r="N383" s="302">
        <v>0.38710137055968191</v>
      </c>
      <c r="O383" s="302">
        <f>SUM(L383:N383)</f>
        <v>2.3072424697137603</v>
      </c>
    </row>
    <row r="384" spans="1:15" s="236" customFormat="1" x14ac:dyDescent="0.2">
      <c r="A384" s="237" t="str">
        <f>name!E$5</f>
        <v>Professional occupations</v>
      </c>
      <c r="B384" s="302">
        <v>1.6603191762029499</v>
      </c>
      <c r="C384" s="302">
        <v>0.41428743315838373</v>
      </c>
      <c r="D384" s="302">
        <v>1.4052795475704183</v>
      </c>
      <c r="E384" s="302">
        <f t="shared" ref="E384:E391" si="168">SUM(B384:D384)</f>
        <v>3.4798861569317516</v>
      </c>
      <c r="F384" s="303"/>
      <c r="G384" s="302">
        <v>1.4631384108132195</v>
      </c>
      <c r="H384" s="302">
        <v>0.60132758339231462</v>
      </c>
      <c r="I384" s="302">
        <v>1.1014431727470713</v>
      </c>
      <c r="J384" s="302">
        <f t="shared" ref="J384:J386" si="169">SUM(G384:I384)</f>
        <v>3.1659091669526056</v>
      </c>
      <c r="K384" s="303"/>
      <c r="L384" s="302">
        <v>1.5181919416997938</v>
      </c>
      <c r="M384" s="302">
        <v>0.62479478975737879</v>
      </c>
      <c r="N384" s="302">
        <v>0.94855700173201263</v>
      </c>
      <c r="O384" s="302">
        <f t="shared" ref="O384:O391" si="170">SUM(L384:N384)</f>
        <v>3.0915437331891855</v>
      </c>
    </row>
    <row r="385" spans="1:15" s="236" customFormat="1" x14ac:dyDescent="0.2">
      <c r="A385" s="237" t="str">
        <f>name!E$6</f>
        <v>Associate professional occupations</v>
      </c>
      <c r="B385" s="302">
        <v>0.74570319305285271</v>
      </c>
      <c r="C385" s="302">
        <v>0.36435393912946656</v>
      </c>
      <c r="D385" s="302">
        <v>1.0793172711507928</v>
      </c>
      <c r="E385" s="302">
        <f t="shared" si="168"/>
        <v>2.1893744033331117</v>
      </c>
      <c r="F385" s="303"/>
      <c r="G385" s="302">
        <v>0.62433147559210256</v>
      </c>
      <c r="H385" s="302">
        <v>0.44264001960665506</v>
      </c>
      <c r="I385" s="302">
        <v>0.96482624667409123</v>
      </c>
      <c r="J385" s="302">
        <f t="shared" si="169"/>
        <v>2.031797741872849</v>
      </c>
      <c r="K385" s="303"/>
      <c r="L385" s="302">
        <v>0.59982957837480788</v>
      </c>
      <c r="M385" s="302">
        <v>0.43347771705456151</v>
      </c>
      <c r="N385" s="302">
        <v>0.7153836984302584</v>
      </c>
      <c r="O385" s="302">
        <f t="shared" si="170"/>
        <v>1.7486909938596278</v>
      </c>
    </row>
    <row r="386" spans="1:15" s="236" customFormat="1" x14ac:dyDescent="0.2">
      <c r="A386" s="237" t="str">
        <f>name!E$7</f>
        <v>Administrative and secretarial occupations</v>
      </c>
      <c r="B386" s="302">
        <v>0.47265426016552464</v>
      </c>
      <c r="C386" s="302">
        <v>0.58647197638937842</v>
      </c>
      <c r="D386" s="302">
        <v>0.28187250047436269</v>
      </c>
      <c r="E386" s="302">
        <f t="shared" si="168"/>
        <v>1.3409987370292658</v>
      </c>
      <c r="F386" s="303"/>
      <c r="G386" s="302">
        <v>0.42110883029004792</v>
      </c>
      <c r="H386" s="302">
        <v>0.67231208622476468</v>
      </c>
      <c r="I386" s="302">
        <v>0.2385074817450667</v>
      </c>
      <c r="J386" s="302">
        <f t="shared" si="169"/>
        <v>1.3319283982598793</v>
      </c>
      <c r="K386" s="303"/>
      <c r="L386" s="302">
        <v>0.32699856438932934</v>
      </c>
      <c r="M386" s="302">
        <v>0.53676683036059936</v>
      </c>
      <c r="N386" s="302">
        <v>0.51445920394448896</v>
      </c>
      <c r="O386" s="302">
        <f t="shared" si="170"/>
        <v>1.3782245986944175</v>
      </c>
    </row>
    <row r="387" spans="1:15" s="236" customFormat="1" x14ac:dyDescent="0.2">
      <c r="A387" s="237" t="str">
        <f>name!E$8</f>
        <v>Skilled trades occupations</v>
      </c>
      <c r="B387" s="302">
        <v>0.38963670320447352</v>
      </c>
      <c r="C387" s="302">
        <v>0.15189226349013757</v>
      </c>
      <c r="D387" s="302">
        <v>0.36378277818079335</v>
      </c>
      <c r="E387" s="302">
        <f t="shared" si="168"/>
        <v>0.90531174487540444</v>
      </c>
      <c r="F387" s="303"/>
      <c r="G387" s="302">
        <v>0.25290533728291853</v>
      </c>
      <c r="H387" s="302">
        <v>0.13698150677689819</v>
      </c>
      <c r="I387" s="302">
        <v>0.23253007631305445</v>
      </c>
      <c r="J387" s="302">
        <f>SUM(G387:I387)</f>
        <v>0.62241692037287111</v>
      </c>
      <c r="K387" s="303"/>
      <c r="L387" s="302">
        <v>0.31376259564151204</v>
      </c>
      <c r="M387" s="302">
        <v>0.25897270759321828</v>
      </c>
      <c r="N387" s="302">
        <v>0.27312741993395095</v>
      </c>
      <c r="O387" s="302">
        <f t="shared" si="170"/>
        <v>0.84586272316868127</v>
      </c>
    </row>
    <row r="388" spans="1:15" s="236" customFormat="1" x14ac:dyDescent="0.2">
      <c r="A388" s="237" t="str">
        <f>name!E$9</f>
        <v>Caring, leisure and other service occupations</v>
      </c>
      <c r="B388" s="302">
        <v>1.6456094714735325</v>
      </c>
      <c r="C388" s="302">
        <v>1.4375639829649174</v>
      </c>
      <c r="D388" s="302">
        <v>2.1888381707745967</v>
      </c>
      <c r="E388" s="302">
        <f t="shared" si="168"/>
        <v>5.2720116252130467</v>
      </c>
      <c r="F388" s="303"/>
      <c r="G388" s="302">
        <v>1.3838926695220763</v>
      </c>
      <c r="H388" s="302">
        <v>1.3227860937471121</v>
      </c>
      <c r="I388" s="302">
        <v>2.0249841004021265</v>
      </c>
      <c r="J388" s="302">
        <f t="shared" ref="J388:J391" si="171">SUM(G388:I388)</f>
        <v>4.7316628636713149</v>
      </c>
      <c r="K388" s="303"/>
      <c r="L388" s="302">
        <v>0.99407861432996125</v>
      </c>
      <c r="M388" s="302">
        <v>0.87292422487562538</v>
      </c>
      <c r="N388" s="302">
        <v>1.9189536673775345</v>
      </c>
      <c r="O388" s="302">
        <f t="shared" si="170"/>
        <v>3.7859565065831209</v>
      </c>
    </row>
    <row r="389" spans="1:15" s="236" customFormat="1" x14ac:dyDescent="0.2">
      <c r="A389" s="237" t="str">
        <f>name!E$10</f>
        <v>Sales and customer service occupations</v>
      </c>
      <c r="B389" s="302">
        <v>0.29396635519623654</v>
      </c>
      <c r="C389" s="302">
        <v>0.29793334808676963</v>
      </c>
      <c r="D389" s="302">
        <v>0.22614831335898911</v>
      </c>
      <c r="E389" s="302">
        <f t="shared" si="168"/>
        <v>0.81804801664199533</v>
      </c>
      <c r="F389" s="303"/>
      <c r="G389" s="302">
        <v>0.2090217335693996</v>
      </c>
      <c r="H389" s="302">
        <v>0.31878366938987646</v>
      </c>
      <c r="I389" s="302">
        <v>0.1241560980257278</v>
      </c>
      <c r="J389" s="302">
        <f t="shared" si="171"/>
        <v>0.65196150098500383</v>
      </c>
      <c r="K389" s="303"/>
      <c r="L389" s="302">
        <v>0.22634962569345649</v>
      </c>
      <c r="M389" s="302">
        <v>0.35192349940215351</v>
      </c>
      <c r="N389" s="302">
        <v>8.182440159064816E-2</v>
      </c>
      <c r="O389" s="302">
        <f t="shared" si="170"/>
        <v>0.66009752668625821</v>
      </c>
    </row>
    <row r="390" spans="1:15" s="236" customFormat="1" x14ac:dyDescent="0.2">
      <c r="A390" s="237" t="str">
        <f>name!E$11</f>
        <v>Process, plant and machine operatives</v>
      </c>
      <c r="B390" s="302">
        <v>0.23016896179010388</v>
      </c>
      <c r="C390" s="302">
        <v>0.13123100952946287</v>
      </c>
      <c r="D390" s="302">
        <v>9.0027204921495213E-2</v>
      </c>
      <c r="E390" s="302">
        <f t="shared" si="168"/>
        <v>0.45142717624106199</v>
      </c>
      <c r="F390" s="303"/>
      <c r="G390" s="302">
        <v>0.1199840461849203</v>
      </c>
      <c r="H390" s="302">
        <v>0.10514482203901004</v>
      </c>
      <c r="I390" s="302">
        <v>8.5195387884058504E-2</v>
      </c>
      <c r="J390" s="302">
        <f t="shared" si="171"/>
        <v>0.31032425610798886</v>
      </c>
      <c r="K390" s="303"/>
      <c r="L390" s="302">
        <v>0.10098868215620418</v>
      </c>
      <c r="M390" s="302">
        <v>0.13528203301751385</v>
      </c>
      <c r="N390" s="302">
        <v>7.9095615763456112E-2</v>
      </c>
      <c r="O390" s="302">
        <f t="shared" si="170"/>
        <v>0.31536633093717414</v>
      </c>
    </row>
    <row r="391" spans="1:15" s="236" customFormat="1" x14ac:dyDescent="0.2">
      <c r="A391" s="237" t="str">
        <f>name!E$12</f>
        <v>Elementary occupations</v>
      </c>
      <c r="B391" s="302">
        <v>0.3693838246253357</v>
      </c>
      <c r="C391" s="302">
        <v>0.69489575232165002</v>
      </c>
      <c r="D391" s="302">
        <v>0.30686990997698366</v>
      </c>
      <c r="E391" s="302">
        <f t="shared" si="168"/>
        <v>1.3711494869239693</v>
      </c>
      <c r="F391" s="303"/>
      <c r="G391" s="302">
        <v>0.21829544972864492</v>
      </c>
      <c r="H391" s="302">
        <v>0.59029455823182808</v>
      </c>
      <c r="I391" s="302">
        <v>0.17525586545781377</v>
      </c>
      <c r="J391" s="302">
        <f t="shared" si="171"/>
        <v>0.98384587341828678</v>
      </c>
      <c r="K391" s="303"/>
      <c r="L391" s="302">
        <v>0.23974357174930344</v>
      </c>
      <c r="M391" s="302">
        <v>0.2987729727077259</v>
      </c>
      <c r="N391" s="302">
        <v>0.15649857271075529</v>
      </c>
      <c r="O391" s="302">
        <f t="shared" si="170"/>
        <v>0.69501511716778464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7.0517585125285649</v>
      </c>
      <c r="C393" s="311">
        <f t="shared" ref="C393:E393" si="172">SUM(C383:C391)</f>
        <v>4.4575282400228931</v>
      </c>
      <c r="D393" s="311">
        <f t="shared" si="172"/>
        <v>6.5247132474485303</v>
      </c>
      <c r="E393" s="311">
        <f t="shared" si="172"/>
        <v>18.033999999999988</v>
      </c>
      <c r="F393" s="311"/>
      <c r="G393" s="311">
        <f t="shared" ref="G393:J393" si="173">SUM(G383:G391)</f>
        <v>5.804306990449386</v>
      </c>
      <c r="H393" s="311">
        <f t="shared" si="173"/>
        <v>4.7976809618038461</v>
      </c>
      <c r="I393" s="311">
        <f t="shared" si="173"/>
        <v>5.3680120477467694</v>
      </c>
      <c r="J393" s="311">
        <f t="shared" si="173"/>
        <v>15.970000000000002</v>
      </c>
      <c r="K393" s="311"/>
      <c r="L393" s="311">
        <f t="shared" ref="L393:O393" si="174">SUM(L383:L391)</f>
        <v>5.4268734546903792</v>
      </c>
      <c r="M393" s="311">
        <f t="shared" si="174"/>
        <v>4.3261255932668448</v>
      </c>
      <c r="N393" s="311">
        <f t="shared" si="174"/>
        <v>5.0750009520427861</v>
      </c>
      <c r="O393" s="311">
        <f t="shared" si="174"/>
        <v>14.828000000000008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Solent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Solent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Solent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65.575766377211721</v>
      </c>
      <c r="C8" s="11">
        <f t="array" ref="C8:C16">MMULT(aggregation!$B$13:$AA$21,'Occ T2'!C8:C33)</f>
        <v>71.428787597385394</v>
      </c>
      <c r="D8" s="11">
        <f t="array" ref="D8:D16">MMULT(aggregation!$B$13:$AA$21,'Occ T2'!D8:D33)</f>
        <v>72.060539083855474</v>
      </c>
      <c r="E8" s="11">
        <f t="array" ref="E8:E16">MMULT(aggregation!$B$13:$AA$21,'Occ T2'!E8:E33)</f>
        <v>68.492183292606398</v>
      </c>
      <c r="F8" s="11">
        <f t="array" ref="F8:F16">MMULT(aggregation!$B$13:$AA$21,'Occ T2'!F8:F33)</f>
        <v>74.666776175794951</v>
      </c>
      <c r="G8" s="11"/>
      <c r="H8" s="11">
        <f>F8-D8</f>
        <v>2.6062370919394766</v>
      </c>
      <c r="I8" s="11">
        <f t="array" ref="I8:I16">MMULT(aggregation!$B$13:$AA$21,'Occ T2'!I8:I33)</f>
        <v>37.338934565232719</v>
      </c>
      <c r="J8" s="11">
        <f>SUM(H8:I8)</f>
        <v>39.945171657172196</v>
      </c>
      <c r="L8" s="10" t="str">
        <f>name!E4</f>
        <v>Managers, directors and senior officials</v>
      </c>
      <c r="M8" s="11">
        <f t="array" ref="M8:M16">MMULT(aggregation!$B$13:$AA$21,'Occ T2'!M8:M33)</f>
        <v>42.794341809624015</v>
      </c>
      <c r="N8" s="11">
        <f t="array" ref="N8:N16">MMULT(aggregation!$B$13:$AA$21,'Occ T2'!N8:N33)</f>
        <v>45.181215862430378</v>
      </c>
      <c r="O8" s="11">
        <f t="array" ref="O8:O16">MMULT(aggregation!$B$13:$AA$21,'Occ T2'!O8:O33)</f>
        <v>44.673864523529339</v>
      </c>
      <c r="P8" s="11">
        <f t="array" ref="P8:P16">MMULT(aggregation!$B$13:$AA$21,'Occ T2'!P8:P33)</f>
        <v>41.759103114231671</v>
      </c>
      <c r="Q8" s="11">
        <f t="array" ref="Q8:Q16">MMULT(aggregation!$B$13:$AA$21,'Occ T2'!Q8:Q33)</f>
        <v>44.060542064201712</v>
      </c>
      <c r="R8" s="11"/>
      <c r="S8" s="11">
        <f>Q8-O8</f>
        <v>-0.61332245932762675</v>
      </c>
      <c r="T8" s="11">
        <f t="array" ref="T8:T16">MMULT(aggregation!$B$13:$AA$21,'Occ T2'!T8:T33)</f>
        <v>20.354723457255368</v>
      </c>
      <c r="U8" s="11">
        <f>SUM(S8:T8)</f>
        <v>19.741400997927741</v>
      </c>
      <c r="W8" s="10" t="str">
        <f>name!E4</f>
        <v>Managers, directors and senior officials</v>
      </c>
      <c r="X8" s="11">
        <f t="array" ref="X8:X16">MMULT(aggregation!$B$13:$AA$21,'Occ T2'!X8:X33)</f>
        <v>22.781424567587649</v>
      </c>
      <c r="Y8" s="11">
        <f t="array" ref="Y8:Y16">MMULT(aggregation!$B$13:$AA$21,'Occ T2'!Y8:Y33)</f>
        <v>26.247571734954995</v>
      </c>
      <c r="Z8" s="11">
        <f t="array" ref="Z8:Z16">MMULT(aggregation!$B$13:$AA$21,'Occ T2'!Z8:Z33)</f>
        <v>27.386674560326181</v>
      </c>
      <c r="AA8" s="11">
        <f t="array" ref="AA8:AA16">MMULT(aggregation!$B$13:$AA$21,'Occ T2'!AA8:AA33)</f>
        <v>26.733080178374671</v>
      </c>
      <c r="AB8" s="11">
        <f t="array" ref="AB8:AB16">MMULT(aggregation!$B$13:$AA$21,'Occ T2'!AB8:AB33)</f>
        <v>30.606234111593295</v>
      </c>
      <c r="AC8" s="11"/>
      <c r="AD8" s="11">
        <f>AB8-Z8</f>
        <v>3.219559551267114</v>
      </c>
      <c r="AE8" s="11">
        <f t="array" ref="AE8:AE16">MMULT(aggregation!$B$13:$AA$21,'Occ T2'!AE8:AE33)</f>
        <v>16.984211107977348</v>
      </c>
      <c r="AF8" s="11">
        <f>SUM(AD8:AE8)</f>
        <v>20.203770659244462</v>
      </c>
    </row>
    <row r="9" spans="1:32" x14ac:dyDescent="0.2">
      <c r="A9" t="str">
        <f>name!E5</f>
        <v>Professional occupations</v>
      </c>
      <c r="B9" s="11">
        <v>122.09553264282567</v>
      </c>
      <c r="C9" s="11">
        <v>131.52392841432447</v>
      </c>
      <c r="D9" s="11">
        <v>136.24024819121524</v>
      </c>
      <c r="E9" s="11">
        <v>145.59811018451987</v>
      </c>
      <c r="F9" s="11">
        <v>157.90427498792502</v>
      </c>
      <c r="G9" s="11"/>
      <c r="H9" s="11">
        <f t="shared" ref="H9:H16" si="0">F9-D9</f>
        <v>21.664026796709777</v>
      </c>
      <c r="I9" s="11">
        <v>68.406819626032402</v>
      </c>
      <c r="J9" s="11">
        <f t="shared" ref="J9:J15" si="1">SUM(H9:I9)</f>
        <v>90.070846422742179</v>
      </c>
      <c r="L9" s="10" t="str">
        <f>name!E5</f>
        <v>Professional occupations</v>
      </c>
      <c r="M9" s="11">
        <v>62.336649495093141</v>
      </c>
      <c r="N9" s="11">
        <v>65.163535062589062</v>
      </c>
      <c r="O9" s="11">
        <v>67.435400619200564</v>
      </c>
      <c r="P9" s="11">
        <v>74.318697688813714</v>
      </c>
      <c r="Q9" s="11">
        <v>80.214928307469947</v>
      </c>
      <c r="R9" s="11"/>
      <c r="S9" s="11">
        <f t="shared" ref="S9:S16" si="2">Q9-O9</f>
        <v>12.779527688269383</v>
      </c>
      <c r="T9" s="11">
        <v>28.092975796306554</v>
      </c>
      <c r="U9" s="11">
        <f t="shared" ref="U9:U12" si="3">SUM(S9:T9)</f>
        <v>40.872503484575937</v>
      </c>
      <c r="W9" s="10" t="str">
        <f>name!E5</f>
        <v>Professional occupations</v>
      </c>
      <c r="X9" s="11">
        <v>59.75888314773249</v>
      </c>
      <c r="Y9" s="11">
        <v>66.360393351735524</v>
      </c>
      <c r="Z9" s="11">
        <v>68.804847572014722</v>
      </c>
      <c r="AA9" s="11">
        <v>71.27941249570614</v>
      </c>
      <c r="AB9" s="11">
        <v>77.689346680455145</v>
      </c>
      <c r="AC9" s="11"/>
      <c r="AD9" s="11">
        <f t="shared" ref="AD9:AD16" si="4">AB9-Z9</f>
        <v>8.8844991084404228</v>
      </c>
      <c r="AE9" s="11">
        <v>40.313843829725847</v>
      </c>
      <c r="AF9" s="11">
        <f t="shared" ref="AF9:AF12" si="5">SUM(AD9:AE9)</f>
        <v>49.19834293816627</v>
      </c>
    </row>
    <row r="10" spans="1:32" x14ac:dyDescent="0.2">
      <c r="A10" t="str">
        <f>name!E6</f>
        <v>Associate professional occupations</v>
      </c>
      <c r="B10" s="11">
        <v>80.727499091848472</v>
      </c>
      <c r="C10" s="11">
        <v>81.763693035800216</v>
      </c>
      <c r="D10" s="11">
        <v>85.078439405574414</v>
      </c>
      <c r="E10" s="11">
        <v>89.069403799452829</v>
      </c>
      <c r="F10" s="11">
        <v>95.513078325547283</v>
      </c>
      <c r="G10" s="11"/>
      <c r="H10" s="11">
        <f t="shared" si="0"/>
        <v>10.434638919972869</v>
      </c>
      <c r="I10" s="11">
        <v>42.281934238947173</v>
      </c>
      <c r="J10" s="11">
        <f t="shared" si="1"/>
        <v>52.716573158920042</v>
      </c>
      <c r="L10" s="10" t="str">
        <f>name!E6</f>
        <v>Associate professional occupations</v>
      </c>
      <c r="M10" s="11">
        <v>43.424970668767791</v>
      </c>
      <c r="N10" s="11">
        <v>42.587128407525086</v>
      </c>
      <c r="O10" s="11">
        <v>44.201714862608156</v>
      </c>
      <c r="P10" s="11">
        <v>42.652859671374387</v>
      </c>
      <c r="Q10" s="11">
        <v>43.917454265338364</v>
      </c>
      <c r="R10" s="11"/>
      <c r="S10" s="11">
        <f t="shared" si="2"/>
        <v>-0.28426059726979247</v>
      </c>
      <c r="T10" s="11">
        <v>16.084617057026218</v>
      </c>
      <c r="U10" s="11">
        <f t="shared" si="3"/>
        <v>15.800356459756426</v>
      </c>
      <c r="W10" s="10" t="str">
        <f>name!E6</f>
        <v>Associate professional occupations</v>
      </c>
      <c r="X10" s="11">
        <v>37.302528423080666</v>
      </c>
      <c r="Y10" s="11">
        <v>39.176564628275152</v>
      </c>
      <c r="Z10" s="11">
        <v>40.876724542966244</v>
      </c>
      <c r="AA10" s="11">
        <v>46.416544128078485</v>
      </c>
      <c r="AB10" s="11">
        <v>51.59562406020909</v>
      </c>
      <c r="AC10" s="11"/>
      <c r="AD10" s="11">
        <f t="shared" si="4"/>
        <v>10.718899517242846</v>
      </c>
      <c r="AE10" s="11">
        <v>26.197317181920955</v>
      </c>
      <c r="AF10" s="11">
        <f t="shared" si="5"/>
        <v>36.916216699163797</v>
      </c>
    </row>
    <row r="11" spans="1:32" x14ac:dyDescent="0.2">
      <c r="A11" t="str">
        <f>name!E7</f>
        <v>Administrative and secretarial occupations</v>
      </c>
      <c r="B11" s="11">
        <v>65.207702890321997</v>
      </c>
      <c r="C11" s="11">
        <v>60.723679012931299</v>
      </c>
      <c r="D11" s="11">
        <v>61.646278975949343</v>
      </c>
      <c r="E11" s="11">
        <v>61.587780554594922</v>
      </c>
      <c r="F11" s="11">
        <v>55.929071813605198</v>
      </c>
      <c r="G11" s="11"/>
      <c r="H11" s="11">
        <f t="shared" si="0"/>
        <v>-5.7172071623441454</v>
      </c>
      <c r="I11" s="11">
        <v>30.419310901835409</v>
      </c>
      <c r="J11" s="11">
        <f t="shared" si="1"/>
        <v>24.702103739491264</v>
      </c>
      <c r="L11" s="10" t="str">
        <f>name!E7</f>
        <v>Administrative and secretarial occupations</v>
      </c>
      <c r="M11" s="11">
        <v>13.325703213648186</v>
      </c>
      <c r="N11" s="11">
        <v>11.870447497257315</v>
      </c>
      <c r="O11" s="11">
        <v>13.66769731626961</v>
      </c>
      <c r="P11" s="11">
        <v>14.163915283110997</v>
      </c>
      <c r="Q11" s="11">
        <v>15.229389745633849</v>
      </c>
      <c r="R11" s="11"/>
      <c r="S11" s="11">
        <f t="shared" si="2"/>
        <v>1.5616924293642391</v>
      </c>
      <c r="T11" s="11">
        <v>5.3062482384273375</v>
      </c>
      <c r="U11" s="11">
        <f t="shared" si="3"/>
        <v>6.8679406677915766</v>
      </c>
      <c r="W11" s="10" t="str">
        <f>name!E7</f>
        <v>Administrative and secretarial occupations</v>
      </c>
      <c r="X11" s="11">
        <v>51.881999676673793</v>
      </c>
      <c r="Y11" s="11">
        <v>48.853231515674004</v>
      </c>
      <c r="Z11" s="11">
        <v>47.978581659679755</v>
      </c>
      <c r="AA11" s="11">
        <v>47.423865271483905</v>
      </c>
      <c r="AB11" s="11">
        <v>40.69968206797131</v>
      </c>
      <c r="AC11" s="11"/>
      <c r="AD11" s="11">
        <f t="shared" si="4"/>
        <v>-7.2788995917084449</v>
      </c>
      <c r="AE11" s="11">
        <v>25.113062663408069</v>
      </c>
      <c r="AF11" s="11">
        <f t="shared" si="5"/>
        <v>17.834163071699624</v>
      </c>
    </row>
    <row r="12" spans="1:32" x14ac:dyDescent="0.2">
      <c r="A12" t="str">
        <f>name!E8</f>
        <v>Skilled trades occupations</v>
      </c>
      <c r="B12" s="11">
        <v>57.69202045342827</v>
      </c>
      <c r="C12" s="11">
        <v>54.767109225404567</v>
      </c>
      <c r="D12" s="11">
        <v>48.301510286762806</v>
      </c>
      <c r="E12" s="11">
        <v>49.769364417566635</v>
      </c>
      <c r="F12" s="11">
        <v>49.006248348301725</v>
      </c>
      <c r="G12" s="11"/>
      <c r="H12" s="11">
        <f t="shared" si="0"/>
        <v>0.70473806153891871</v>
      </c>
      <c r="I12" s="11">
        <v>20.834359388222559</v>
      </c>
      <c r="J12" s="11">
        <f t="shared" si="1"/>
        <v>21.539097449761478</v>
      </c>
      <c r="L12" s="10" t="str">
        <f>name!E8</f>
        <v>Skilled trades occupations</v>
      </c>
      <c r="M12" s="11">
        <v>50.399486723438358</v>
      </c>
      <c r="N12" s="11">
        <v>48.197278682934666</v>
      </c>
      <c r="O12" s="11">
        <v>41.365833606518173</v>
      </c>
      <c r="P12" s="11">
        <v>41.977930083973853</v>
      </c>
      <c r="Q12" s="11">
        <v>40.220502800697204</v>
      </c>
      <c r="R12" s="11"/>
      <c r="S12" s="11">
        <f t="shared" si="2"/>
        <v>-1.1453308058209686</v>
      </c>
      <c r="T12" s="11">
        <v>16.104119067409439</v>
      </c>
      <c r="U12" s="11">
        <f t="shared" si="3"/>
        <v>14.95878826158847</v>
      </c>
      <c r="W12" s="10" t="str">
        <f>name!E8</f>
        <v>Skilled trades occupations</v>
      </c>
      <c r="X12" s="11">
        <v>7.2925337299898976</v>
      </c>
      <c r="Y12" s="11">
        <v>6.5698305424698953</v>
      </c>
      <c r="Z12" s="11">
        <v>6.9356766802446117</v>
      </c>
      <c r="AA12" s="11">
        <v>7.7914343335927949</v>
      </c>
      <c r="AB12" s="11">
        <v>8.7857455476045558</v>
      </c>
      <c r="AC12" s="11"/>
      <c r="AD12" s="11">
        <f t="shared" si="4"/>
        <v>1.8500688673599441</v>
      </c>
      <c r="AE12" s="11">
        <v>4.7302403208131203</v>
      </c>
      <c r="AF12" s="11">
        <f t="shared" si="5"/>
        <v>6.5803091881730644</v>
      </c>
    </row>
    <row r="13" spans="1:32" x14ac:dyDescent="0.2">
      <c r="A13" t="str">
        <f>name!E9</f>
        <v>Caring, leisure and other service occupations</v>
      </c>
      <c r="B13" s="11">
        <v>61.876753752716631</v>
      </c>
      <c r="C13" s="11">
        <v>61.982932435706999</v>
      </c>
      <c r="D13" s="11">
        <v>58.927407387622495</v>
      </c>
      <c r="E13" s="11">
        <v>59.564243330620478</v>
      </c>
      <c r="F13" s="11">
        <v>62.50345480890698</v>
      </c>
      <c r="G13" s="11"/>
      <c r="H13" s="11">
        <f t="shared" si="0"/>
        <v>3.5760474212844855</v>
      </c>
      <c r="I13" s="11">
        <v>32.624118739569838</v>
      </c>
      <c r="J13" s="11">
        <f>SUM(H13:I13)</f>
        <v>36.200166160854323</v>
      </c>
      <c r="L13" s="10" t="str">
        <f>name!E9</f>
        <v>Caring, leisure and other service occupations</v>
      </c>
      <c r="M13" s="11">
        <v>13.795010966767489</v>
      </c>
      <c r="N13" s="11">
        <v>13.524629288334211</v>
      </c>
      <c r="O13" s="11">
        <v>13.219515841063467</v>
      </c>
      <c r="P13" s="11">
        <v>14.523224764989582</v>
      </c>
      <c r="Q13" s="11">
        <v>16.522103849692144</v>
      </c>
      <c r="R13" s="11"/>
      <c r="S13" s="11">
        <f t="shared" si="2"/>
        <v>3.3025880086286765</v>
      </c>
      <c r="T13" s="11">
        <v>6.5983961607085186</v>
      </c>
      <c r="U13" s="11">
        <f>SUM(S13:T13)</f>
        <v>9.9009841693371961</v>
      </c>
      <c r="W13" s="10" t="str">
        <f>name!E9</f>
        <v>Caring, leisure and other service occupations</v>
      </c>
      <c r="X13" s="11">
        <v>48.08174278594916</v>
      </c>
      <c r="Y13" s="11">
        <v>48.458303147372824</v>
      </c>
      <c r="Z13" s="11">
        <v>45.707891546559004</v>
      </c>
      <c r="AA13" s="11">
        <v>45.041018565630878</v>
      </c>
      <c r="AB13" s="11">
        <v>45.981350959214836</v>
      </c>
      <c r="AC13" s="11"/>
      <c r="AD13" s="11">
        <f t="shared" si="4"/>
        <v>0.27345941265583207</v>
      </c>
      <c r="AE13" s="11">
        <v>26.025722578861327</v>
      </c>
      <c r="AF13" s="11">
        <f>SUM(AD13:AE13)</f>
        <v>26.299181991517159</v>
      </c>
    </row>
    <row r="14" spans="1:32" x14ac:dyDescent="0.2">
      <c r="A14" t="str">
        <f>name!E10</f>
        <v>Sales and customer service occupations</v>
      </c>
      <c r="B14" s="11">
        <v>45.009798328959988</v>
      </c>
      <c r="C14" s="11">
        <v>43.598332617891302</v>
      </c>
      <c r="D14" s="11">
        <v>43.959816273810517</v>
      </c>
      <c r="E14" s="11">
        <v>44.650087839001827</v>
      </c>
      <c r="F14" s="11">
        <v>44.917188661198658</v>
      </c>
      <c r="G14" s="11"/>
      <c r="H14" s="11">
        <f t="shared" si="0"/>
        <v>0.95737238738814057</v>
      </c>
      <c r="I14" s="11">
        <v>19.778475368118492</v>
      </c>
      <c r="J14" s="11">
        <f t="shared" si="1"/>
        <v>20.735847755506633</v>
      </c>
      <c r="L14" s="10" t="str">
        <f>name!E10</f>
        <v>Sales and customer service occupations</v>
      </c>
      <c r="M14" s="11">
        <v>18.873456891857717</v>
      </c>
      <c r="N14" s="11">
        <v>18.450731847638032</v>
      </c>
      <c r="O14" s="11">
        <v>18.891487709973763</v>
      </c>
      <c r="P14" s="11">
        <v>19.747271997819063</v>
      </c>
      <c r="Q14" s="11">
        <v>20.585737832546496</v>
      </c>
      <c r="R14" s="11"/>
      <c r="S14" s="11">
        <f t="shared" si="2"/>
        <v>1.6942501225727327</v>
      </c>
      <c r="T14" s="11">
        <v>6.6526499220383402</v>
      </c>
      <c r="U14" s="11">
        <f t="shared" ref="U14:U15" si="6">SUM(S14:T14)</f>
        <v>8.3469000446110719</v>
      </c>
      <c r="W14" s="10" t="str">
        <f>name!E10</f>
        <v>Sales and customer service occupations</v>
      </c>
      <c r="X14" s="11">
        <v>26.136341437102267</v>
      </c>
      <c r="Y14" s="11">
        <v>25.147600770253213</v>
      </c>
      <c r="Z14" s="11">
        <v>25.068328563836722</v>
      </c>
      <c r="AA14" s="11">
        <v>24.902815841182726</v>
      </c>
      <c r="AB14" s="11">
        <v>24.331450828652144</v>
      </c>
      <c r="AC14" s="11"/>
      <c r="AD14" s="11">
        <f t="shared" si="4"/>
        <v>-0.73687773518457789</v>
      </c>
      <c r="AE14" s="11">
        <v>13.125825446080151</v>
      </c>
      <c r="AF14" s="11">
        <f t="shared" ref="AF14:AF15" si="7">SUM(AD14:AE14)</f>
        <v>12.388947710895573</v>
      </c>
    </row>
    <row r="15" spans="1:32" x14ac:dyDescent="0.2">
      <c r="A15" t="str">
        <f>name!E11</f>
        <v>Process, plant and machine operatives</v>
      </c>
      <c r="B15" s="11">
        <v>30.217035038013648</v>
      </c>
      <c r="C15" s="11">
        <v>31.227915453915813</v>
      </c>
      <c r="D15" s="11">
        <v>26.218924433015651</v>
      </c>
      <c r="E15" s="11">
        <v>26.682520831714733</v>
      </c>
      <c r="F15" s="11">
        <v>25.608193851035395</v>
      </c>
      <c r="G15" s="11"/>
      <c r="H15" s="11">
        <f t="shared" si="0"/>
        <v>-0.6107305819802562</v>
      </c>
      <c r="I15" s="11">
        <v>12.538870822744705</v>
      </c>
      <c r="J15" s="11">
        <f t="shared" si="1"/>
        <v>11.928140240764449</v>
      </c>
      <c r="L15" s="10" t="str">
        <f>name!E11</f>
        <v>Process, plant and machine operatives</v>
      </c>
      <c r="M15" s="11">
        <v>26.743768416928837</v>
      </c>
      <c r="N15" s="11">
        <v>27.866491388236522</v>
      </c>
      <c r="O15" s="11">
        <v>23.32169853511375</v>
      </c>
      <c r="P15" s="11">
        <v>23.124446038940917</v>
      </c>
      <c r="Q15" s="11">
        <v>21.834486337150448</v>
      </c>
      <c r="R15" s="11"/>
      <c r="S15" s="11">
        <f t="shared" si="2"/>
        <v>-1.4872121979633022</v>
      </c>
      <c r="T15" s="11">
        <v>10.623586541356135</v>
      </c>
      <c r="U15" s="11">
        <f t="shared" si="6"/>
        <v>9.1363743433928324</v>
      </c>
      <c r="W15" s="10" t="str">
        <f>name!E11</f>
        <v>Process, plant and machine operatives</v>
      </c>
      <c r="X15" s="11">
        <v>3.4732666210847496</v>
      </c>
      <c r="Y15" s="11">
        <v>3.3614240656793033</v>
      </c>
      <c r="Z15" s="11">
        <v>2.8972258979018815</v>
      </c>
      <c r="AA15" s="11">
        <v>3.5580747927738519</v>
      </c>
      <c r="AB15" s="11">
        <v>3.773707513884943</v>
      </c>
      <c r="AC15" s="11"/>
      <c r="AD15" s="11">
        <f t="shared" si="4"/>
        <v>0.87648161598306151</v>
      </c>
      <c r="AE15" s="11">
        <v>1.9152842813885691</v>
      </c>
      <c r="AF15" s="11">
        <f t="shared" si="7"/>
        <v>2.7917658973716306</v>
      </c>
    </row>
    <row r="16" spans="1:32" x14ac:dyDescent="0.2">
      <c r="A16" t="str">
        <f>name!E12</f>
        <v>Elementary occupations</v>
      </c>
      <c r="B16" s="11">
        <v>71.626891424673715</v>
      </c>
      <c r="C16" s="11">
        <v>68.835622206640011</v>
      </c>
      <c r="D16" s="11">
        <v>62.730835962194242</v>
      </c>
      <c r="E16" s="11">
        <v>62.734305749922193</v>
      </c>
      <c r="F16" s="11">
        <v>60.541713027684487</v>
      </c>
      <c r="G16" s="11"/>
      <c r="H16" s="11">
        <f t="shared" si="0"/>
        <v>-2.1891229345097543</v>
      </c>
      <c r="I16" s="11">
        <v>29.305920468699469</v>
      </c>
      <c r="J16" s="11">
        <f>SUM(H16:I16)</f>
        <v>27.116797534189715</v>
      </c>
      <c r="L16" s="10" t="str">
        <f>name!E12</f>
        <v>Elementary occupations</v>
      </c>
      <c r="M16" s="11">
        <v>36.605714289534774</v>
      </c>
      <c r="N16" s="11">
        <v>34.458902601134348</v>
      </c>
      <c r="O16" s="11">
        <v>31.642086191126314</v>
      </c>
      <c r="P16" s="11">
        <v>32.626499702699533</v>
      </c>
      <c r="Q16" s="11">
        <v>31.01405930187974</v>
      </c>
      <c r="R16" s="11"/>
      <c r="S16" s="11">
        <f t="shared" si="2"/>
        <v>-0.62802688924657346</v>
      </c>
      <c r="T16" s="11">
        <v>12.071748139668909</v>
      </c>
      <c r="U16" s="11">
        <f>SUM(S16:T16)</f>
        <v>11.443721250422335</v>
      </c>
      <c r="W16" s="10" t="str">
        <f>name!E12</f>
        <v>Elementary occupations</v>
      </c>
      <c r="X16" s="11">
        <v>35.02117713513892</v>
      </c>
      <c r="Y16" s="11">
        <v>34.376719605505734</v>
      </c>
      <c r="Z16" s="11">
        <v>31.088749771067931</v>
      </c>
      <c r="AA16" s="11">
        <v>30.107806047222688</v>
      </c>
      <c r="AB16" s="11">
        <v>29.527653725804718</v>
      </c>
      <c r="AC16" s="11"/>
      <c r="AD16" s="11">
        <f t="shared" si="4"/>
        <v>-1.5610960452632128</v>
      </c>
      <c r="AE16" s="11">
        <v>17.23417232903056</v>
      </c>
      <c r="AF16" s="11">
        <f>SUM(AD16:AE16)</f>
        <v>15.673076283767347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600.029</v>
      </c>
      <c r="C18" s="34">
        <f>SUM(C8:C16)</f>
        <v>605.85199999999998</v>
      </c>
      <c r="D18" s="34">
        <f>SUM(D8:D16)</f>
        <v>595.16400000000021</v>
      </c>
      <c r="E18" s="34">
        <f>SUM(E8:E16)</f>
        <v>608.14799999999991</v>
      </c>
      <c r="F18" s="34">
        <f>SUM(F8:F16)</f>
        <v>626.58999999999969</v>
      </c>
      <c r="G18" s="11"/>
      <c r="H18" s="34">
        <f>SUM(H8:H16)</f>
        <v>31.425999999999512</v>
      </c>
      <c r="I18" s="34">
        <f>SUM(I8:I16)</f>
        <v>293.52874411940275</v>
      </c>
      <c r="J18" s="34">
        <f>SUM(H18:I18)</f>
        <v>324.95474411940228</v>
      </c>
      <c r="L18" s="231" t="str">
        <f>name!E3</f>
        <v>All occupations</v>
      </c>
      <c r="M18" s="34">
        <f>SUM(M8:M16)</f>
        <v>308.29910247566033</v>
      </c>
      <c r="N18" s="34">
        <f>SUM(N8:N16)</f>
        <v>307.30036063807961</v>
      </c>
      <c r="O18" s="34">
        <f>SUM(O8:O16)</f>
        <v>298.41929920540321</v>
      </c>
      <c r="P18" s="34">
        <f>SUM(P8:P16)</f>
        <v>304.89394834595373</v>
      </c>
      <c r="Q18" s="34">
        <f>SUM(Q8:Q16)</f>
        <v>313.59920450460993</v>
      </c>
      <c r="R18" s="11"/>
      <c r="S18" s="34">
        <f>SUM(S8:S16)</f>
        <v>15.179905299206769</v>
      </c>
      <c r="T18" s="34">
        <f>SUM(T8:T16)</f>
        <v>121.88906438019683</v>
      </c>
      <c r="U18" s="34">
        <f>SUM(S18:T18)</f>
        <v>137.06896967940361</v>
      </c>
      <c r="W18" s="231" t="str">
        <f>name!E3</f>
        <v>All occupations</v>
      </c>
      <c r="X18" s="34">
        <f>SUM(X8:X16)</f>
        <v>291.72989752433961</v>
      </c>
      <c r="Y18" s="34">
        <f>SUM(Y8:Y16)</f>
        <v>298.55163936192065</v>
      </c>
      <c r="Z18" s="34">
        <f>SUM(Z8:Z16)</f>
        <v>296.74470079459701</v>
      </c>
      <c r="AA18" s="34">
        <f>SUM(AA8:AA16)</f>
        <v>303.25405165404624</v>
      </c>
      <c r="AB18" s="34">
        <f>SUM(AB8:AB16)</f>
        <v>312.99079549539005</v>
      </c>
      <c r="AC18" s="11"/>
      <c r="AD18" s="34">
        <f>SUM(AD8:AD16)</f>
        <v>16.246094700792984</v>
      </c>
      <c r="AE18" s="34">
        <f>SUM(AE8:AE16)</f>
        <v>171.63967973920597</v>
      </c>
      <c r="AF18" s="34">
        <f>SUM(AD18:AE18)</f>
        <v>187.88577443999895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10.928766172503616</v>
      </c>
      <c r="C26" s="18">
        <f t="shared" si="8"/>
        <v>11.789808005484078</v>
      </c>
      <c r="D26" s="18">
        <f t="shared" si="8"/>
        <v>12.107677729811522</v>
      </c>
      <c r="E26" s="18">
        <f t="shared" si="8"/>
        <v>11.262420215573579</v>
      </c>
      <c r="F26" s="18">
        <f t="shared" si="8"/>
        <v>11.91636894552977</v>
      </c>
      <c r="G26" s="11"/>
      <c r="H26" s="40">
        <f>IF(D8&gt;0,(H8/D8)*100,0)</f>
        <v>3.6167327154001008</v>
      </c>
      <c r="I26" s="40">
        <f>IF(D8&gt;0,(I8/D8)*100,0)</f>
        <v>51.816063326673302</v>
      </c>
      <c r="J26" s="40">
        <f>IF(D8&gt;0,(J8/D8)*100,0)</f>
        <v>55.432796042073406</v>
      </c>
      <c r="L26" t="str">
        <f>$A$8</f>
        <v>Managers, directors and senior officials</v>
      </c>
      <c r="M26" s="18">
        <f t="shared" ref="M26:Q26" si="9">M8/M$18*100</f>
        <v>13.880787023375312</v>
      </c>
      <c r="N26" s="18">
        <f t="shared" si="9"/>
        <v>14.702623768034615</v>
      </c>
      <c r="O26" s="18">
        <f t="shared" si="9"/>
        <v>14.970166018914258</v>
      </c>
      <c r="P26" s="18">
        <f t="shared" si="9"/>
        <v>13.696271553034864</v>
      </c>
      <c r="Q26" s="18">
        <f t="shared" si="9"/>
        <v>14.049953389965955</v>
      </c>
      <c r="R26" s="11"/>
      <c r="S26" s="40">
        <f>IF(O8&gt;0,(S8/O8)*100,0)</f>
        <v>-1.3728887479716358</v>
      </c>
      <c r="T26" s="40">
        <f>IF(O8&gt;0,(T8/O8)*100,0)</f>
        <v>45.562934110020215</v>
      </c>
      <c r="U26" s="40">
        <f>IF(O8&gt;0,(U8/O8)*100,0)</f>
        <v>44.190045362048572</v>
      </c>
      <c r="W26" t="str">
        <f>$A$8</f>
        <v>Managers, directors and senior officials</v>
      </c>
      <c r="X26" s="18">
        <f t="shared" ref="X26:AB26" si="10">X8/X$18*100</f>
        <v>7.809081194938873</v>
      </c>
      <c r="Y26" s="18">
        <f t="shared" si="10"/>
        <v>8.7916354407072106</v>
      </c>
      <c r="Z26" s="18">
        <f t="shared" si="10"/>
        <v>9.2290357627255144</v>
      </c>
      <c r="AA26" s="18">
        <f t="shared" si="10"/>
        <v>8.8154074224445651</v>
      </c>
      <c r="AB26" s="18">
        <f t="shared" si="10"/>
        <v>9.7786371203507443</v>
      </c>
      <c r="AC26" s="11"/>
      <c r="AD26" s="40">
        <f>IF(Z8&gt;0,(AD8/Z8)*100,0)</f>
        <v>11.755934603068392</v>
      </c>
      <c r="AE26" s="40">
        <f>IF(Z8&gt;0,(AE8/Z8)*100,0)</f>
        <v>62.016332324559023</v>
      </c>
      <c r="AF26" s="40">
        <f>IF(Z8&gt;0,(AF8/Z8)*100,0)</f>
        <v>73.772266927627413</v>
      </c>
    </row>
    <row r="27" spans="1:32" x14ac:dyDescent="0.2">
      <c r="A27" t="str">
        <f>$A$9</f>
        <v>Professional occupations</v>
      </c>
      <c r="B27" s="18">
        <f t="shared" si="8"/>
        <v>20.348271940660482</v>
      </c>
      <c r="C27" s="18">
        <f t="shared" si="8"/>
        <v>21.708920398764793</v>
      </c>
      <c r="D27" s="18">
        <f t="shared" si="8"/>
        <v>22.891211194093593</v>
      </c>
      <c r="E27" s="18">
        <f t="shared" si="8"/>
        <v>23.941229796779716</v>
      </c>
      <c r="F27" s="18">
        <f t="shared" si="8"/>
        <v>25.200573738477328</v>
      </c>
      <c r="G27" s="11"/>
      <c r="H27" s="40">
        <f t="shared" ref="H27:H36" si="11">IF(D9&gt;0,(H9/D9)*100,0)</f>
        <v>15.901341258791593</v>
      </c>
      <c r="I27" s="40">
        <f t="shared" ref="I27:I36" si="12">IF(D9&gt;0,(I9/D9)*100,0)</f>
        <v>50.210433799285504</v>
      </c>
      <c r="J27" s="40">
        <f t="shared" ref="J27:J36" si="13">IF(D9&gt;0,(J9/D9)*100,0)</f>
        <v>66.1117750580771</v>
      </c>
      <c r="L27" t="str">
        <f>$A$9</f>
        <v>Professional occupations</v>
      </c>
      <c r="M27" s="18">
        <f t="shared" ref="M27:Q27" si="14">M9/M$18*100</f>
        <v>20.219536480815577</v>
      </c>
      <c r="N27" s="18">
        <f t="shared" si="14"/>
        <v>21.20516062112106</v>
      </c>
      <c r="O27" s="18">
        <f t="shared" si="14"/>
        <v>22.597533336067688</v>
      </c>
      <c r="P27" s="18">
        <f t="shared" si="14"/>
        <v>24.375261658026282</v>
      </c>
      <c r="Q27" s="18">
        <f t="shared" si="14"/>
        <v>25.578804778597831</v>
      </c>
      <c r="R27" s="11"/>
      <c r="S27" s="40">
        <f t="shared" ref="S27:S34" si="15">IF(O9&gt;0,(S9/O9)*100,0)</f>
        <v>18.950770027205454</v>
      </c>
      <c r="T27" s="40">
        <f t="shared" ref="T27:T34" si="16">IF(O9&gt;0,(T9/O9)*100,0)</f>
        <v>41.659092314056444</v>
      </c>
      <c r="U27" s="40">
        <f t="shared" ref="U27:U34" si="17">IF(O9&gt;0,(U9/O9)*100,0)</f>
        <v>60.609862341261902</v>
      </c>
      <c r="W27" t="str">
        <f>$A$9</f>
        <v>Professional occupations</v>
      </c>
      <c r="X27" s="18">
        <f t="shared" ref="X27:AB27" si="18">X9/X$18*100</f>
        <v>20.484319109852869</v>
      </c>
      <c r="Y27" s="18">
        <f t="shared" si="18"/>
        <v>22.227442292249421</v>
      </c>
      <c r="Z27" s="18">
        <f t="shared" si="18"/>
        <v>23.186546343633136</v>
      </c>
      <c r="AA27" s="18">
        <f t="shared" si="18"/>
        <v>23.504850836097667</v>
      </c>
      <c r="AB27" s="18">
        <f t="shared" si="18"/>
        <v>24.821607471712188</v>
      </c>
      <c r="AC27" s="11"/>
      <c r="AD27" s="40">
        <f t="shared" ref="AD27:AD34" si="19">IF(Z9&gt;0,(AD9/Z9)*100,0)</f>
        <v>12.912606338007574</v>
      </c>
      <c r="AE27" s="40">
        <f t="shared" ref="AE27:AE34" si="20">IF(Z9&gt;0,(AE9/Z9)*100,0)</f>
        <v>58.591574943220806</v>
      </c>
      <c r="AF27" s="40">
        <f t="shared" ref="AF27:AF34" si="21">IF(Z9&gt;0,(AF9/Z9)*100,0)</f>
        <v>71.504181281228384</v>
      </c>
    </row>
    <row r="28" spans="1:32" x14ac:dyDescent="0.2">
      <c r="A28" t="str">
        <f>$A$10</f>
        <v>Associate professional occupations</v>
      </c>
      <c r="B28" s="18">
        <f t="shared" si="8"/>
        <v>13.453932908550831</v>
      </c>
      <c r="C28" s="18">
        <f t="shared" si="8"/>
        <v>13.49565455520494</v>
      </c>
      <c r="D28" s="18">
        <f t="shared" si="8"/>
        <v>14.294957256415774</v>
      </c>
      <c r="E28" s="18">
        <f t="shared" si="8"/>
        <v>14.646007846684169</v>
      </c>
      <c r="F28" s="18">
        <f t="shared" si="8"/>
        <v>15.243313542435615</v>
      </c>
      <c r="G28" s="11"/>
      <c r="H28" s="40">
        <f t="shared" si="11"/>
        <v>12.264727694675113</v>
      </c>
      <c r="I28" s="40">
        <f t="shared" si="12"/>
        <v>49.697590287694936</v>
      </c>
      <c r="J28" s="40">
        <f t="shared" si="13"/>
        <v>61.962317982370053</v>
      </c>
      <c r="L28" t="str">
        <f>$A$10</f>
        <v>Associate professional occupations</v>
      </c>
      <c r="M28" s="18">
        <f t="shared" ref="M28:Q28" si="22">M10/M$18*100</f>
        <v>14.085338011062202</v>
      </c>
      <c r="N28" s="18">
        <f t="shared" si="22"/>
        <v>13.858470038595794</v>
      </c>
      <c r="O28" s="18">
        <f t="shared" si="22"/>
        <v>14.811949153524395</v>
      </c>
      <c r="P28" s="18">
        <f t="shared" si="22"/>
        <v>13.989408416521771</v>
      </c>
      <c r="Q28" s="18">
        <f t="shared" si="22"/>
        <v>14.004325787341967</v>
      </c>
      <c r="R28" s="11"/>
      <c r="S28" s="40">
        <f t="shared" si="15"/>
        <v>-0.64309857242724056</v>
      </c>
      <c r="T28" s="40">
        <f t="shared" si="16"/>
        <v>36.389124510263706</v>
      </c>
      <c r="U28" s="40">
        <f t="shared" si="17"/>
        <v>35.746025937836464</v>
      </c>
      <c r="W28" t="str">
        <f>$A$10</f>
        <v>Associate professional occupations</v>
      </c>
      <c r="X28" s="18">
        <f t="shared" ref="X28:AB28" si="23">X10/X$18*100</f>
        <v>12.786666275769162</v>
      </c>
      <c r="Y28" s="18">
        <f t="shared" si="23"/>
        <v>13.122207170593752</v>
      </c>
      <c r="Z28" s="18">
        <f t="shared" si="23"/>
        <v>13.775047855449523</v>
      </c>
      <c r="AA28" s="18">
        <f t="shared" si="23"/>
        <v>15.306157947406657</v>
      </c>
      <c r="AB28" s="18">
        <f t="shared" si="23"/>
        <v>16.484709711205877</v>
      </c>
      <c r="AC28" s="11"/>
      <c r="AD28" s="40">
        <f t="shared" si="19"/>
        <v>26.222501037175871</v>
      </c>
      <c r="AE28" s="40">
        <f t="shared" si="20"/>
        <v>64.088591918328717</v>
      </c>
      <c r="AF28" s="40">
        <f t="shared" si="21"/>
        <v>90.311092955504577</v>
      </c>
    </row>
    <row r="29" spans="1:32" x14ac:dyDescent="0.2">
      <c r="A29" t="str">
        <f>$A$11</f>
        <v>Administrative and secretarial occupations</v>
      </c>
      <c r="B29" s="18">
        <f t="shared" si="8"/>
        <v>10.867425222834562</v>
      </c>
      <c r="C29" s="18">
        <f t="shared" si="8"/>
        <v>10.022856904480188</v>
      </c>
      <c r="D29" s="18">
        <f t="shared" si="8"/>
        <v>10.357864214896956</v>
      </c>
      <c r="E29" s="18">
        <f t="shared" si="8"/>
        <v>10.127104019843019</v>
      </c>
      <c r="F29" s="18">
        <f t="shared" si="8"/>
        <v>8.9259438889234151</v>
      </c>
      <c r="G29" s="11"/>
      <c r="H29" s="40">
        <f t="shared" si="11"/>
        <v>-9.2742129084135865</v>
      </c>
      <c r="I29" s="40">
        <f t="shared" si="12"/>
        <v>49.344926258571405</v>
      </c>
      <c r="J29" s="40">
        <f t="shared" si="13"/>
        <v>40.070713350157817</v>
      </c>
      <c r="L29" t="str">
        <f>$A$11</f>
        <v>Administrative and secretarial occupations</v>
      </c>
      <c r="M29" s="18">
        <f t="shared" ref="M29:Q29" si="24">M11/M$18*100</f>
        <v>4.3223295516081581</v>
      </c>
      <c r="N29" s="18">
        <f t="shared" si="24"/>
        <v>3.8628159995027258</v>
      </c>
      <c r="O29" s="18">
        <f t="shared" si="24"/>
        <v>4.5800313024869341</v>
      </c>
      <c r="P29" s="18">
        <f t="shared" si="24"/>
        <v>4.6455219462209989</v>
      </c>
      <c r="Q29" s="18">
        <f t="shared" si="24"/>
        <v>4.85632282444453</v>
      </c>
      <c r="R29" s="11"/>
      <c r="S29" s="40">
        <f t="shared" si="15"/>
        <v>11.426156090720916</v>
      </c>
      <c r="T29" s="40">
        <f t="shared" si="16"/>
        <v>38.823278827743287</v>
      </c>
      <c r="U29" s="40">
        <f t="shared" si="17"/>
        <v>50.24943491846421</v>
      </c>
      <c r="W29" t="str">
        <f>$A$11</f>
        <v>Administrative and secretarial occupations</v>
      </c>
      <c r="X29" s="18">
        <f t="shared" ref="X29:AB29" si="25">X11/X$18*100</f>
        <v>17.784258698526152</v>
      </c>
      <c r="Y29" s="18">
        <f t="shared" si="25"/>
        <v>16.363410906095023</v>
      </c>
      <c r="Z29" s="18">
        <f t="shared" si="25"/>
        <v>16.168302763691113</v>
      </c>
      <c r="AA29" s="18">
        <f t="shared" si="25"/>
        <v>15.638328659689366</v>
      </c>
      <c r="AB29" s="18">
        <f t="shared" si="25"/>
        <v>13.003475710380998</v>
      </c>
      <c r="AC29" s="11"/>
      <c r="AD29" s="40">
        <f t="shared" si="19"/>
        <v>-15.171143747722512</v>
      </c>
      <c r="AE29" s="40">
        <f t="shared" si="20"/>
        <v>52.34223646196817</v>
      </c>
      <c r="AF29" s="40">
        <f t="shared" si="21"/>
        <v>37.17109271424566</v>
      </c>
    </row>
    <row r="30" spans="1:32" x14ac:dyDescent="0.2">
      <c r="A30" t="str">
        <f>$A$12</f>
        <v>Skilled trades occupations</v>
      </c>
      <c r="B30" s="18">
        <f t="shared" si="8"/>
        <v>9.6148720234235796</v>
      </c>
      <c r="C30" s="18">
        <f t="shared" si="8"/>
        <v>9.0396844815903172</v>
      </c>
      <c r="D30" s="18">
        <f t="shared" si="8"/>
        <v>8.1156639660266396</v>
      </c>
      <c r="E30" s="18">
        <f t="shared" si="8"/>
        <v>8.1837586274338872</v>
      </c>
      <c r="F30" s="18">
        <f t="shared" si="8"/>
        <v>7.8211028500776827</v>
      </c>
      <c r="G30" s="11"/>
      <c r="H30" s="40">
        <f t="shared" si="11"/>
        <v>1.4590393910147663</v>
      </c>
      <c r="I30" s="40">
        <f t="shared" si="12"/>
        <v>43.133970893519425</v>
      </c>
      <c r="J30" s="40">
        <f t="shared" si="13"/>
        <v>44.593010284534188</v>
      </c>
      <c r="L30" t="str">
        <f>$A$12</f>
        <v>Skilled trades occupations</v>
      </c>
      <c r="M30" s="18">
        <f t="shared" ref="M30:Q30" si="26">M12/M$18*100</f>
        <v>16.34759437141641</v>
      </c>
      <c r="N30" s="18">
        <f t="shared" si="26"/>
        <v>15.68409440941028</v>
      </c>
      <c r="O30" s="18">
        <f t="shared" si="26"/>
        <v>13.861648263588307</v>
      </c>
      <c r="P30" s="18">
        <f t="shared" si="26"/>
        <v>13.768043056185162</v>
      </c>
      <c r="Q30" s="18">
        <f t="shared" si="26"/>
        <v>12.825447967648133</v>
      </c>
      <c r="R30" s="11"/>
      <c r="S30" s="40">
        <f t="shared" si="15"/>
        <v>-2.7687845401971893</v>
      </c>
      <c r="T30" s="40">
        <f t="shared" si="16"/>
        <v>38.930967088916226</v>
      </c>
      <c r="U30" s="40">
        <f t="shared" si="17"/>
        <v>36.162182548719038</v>
      </c>
      <c r="W30" t="str">
        <f>$A$12</f>
        <v>Skilled trades occupations</v>
      </c>
      <c r="X30" s="18">
        <f t="shared" ref="X30:AB30" si="27">X12/X$18*100</f>
        <v>2.4997553531109942</v>
      </c>
      <c r="Y30" s="18">
        <f t="shared" si="27"/>
        <v>2.2005675656349641</v>
      </c>
      <c r="Z30" s="18">
        <f t="shared" si="27"/>
        <v>2.3372537611195292</v>
      </c>
      <c r="AA30" s="18">
        <f t="shared" si="27"/>
        <v>2.5692762524015023</v>
      </c>
      <c r="AB30" s="18">
        <f t="shared" si="27"/>
        <v>2.8070300066488563</v>
      </c>
      <c r="AC30" s="11"/>
      <c r="AD30" s="40">
        <f t="shared" si="19"/>
        <v>26.674670009195044</v>
      </c>
      <c r="AE30" s="40">
        <f t="shared" si="20"/>
        <v>68.201569059391204</v>
      </c>
      <c r="AF30" s="40">
        <f t="shared" si="21"/>
        <v>94.876239068586258</v>
      </c>
    </row>
    <row r="31" spans="1:32" x14ac:dyDescent="0.2">
      <c r="A31" t="str">
        <f>$A$13</f>
        <v>Caring, leisure and other service occupations</v>
      </c>
      <c r="B31" s="18">
        <f t="shared" si="8"/>
        <v>10.312293864582649</v>
      </c>
      <c r="C31" s="18">
        <f t="shared" si="8"/>
        <v>10.230705260642369</v>
      </c>
      <c r="D31" s="18">
        <f t="shared" si="8"/>
        <v>9.901036922196651</v>
      </c>
      <c r="E31" s="18">
        <f t="shared" si="8"/>
        <v>9.7943663928222229</v>
      </c>
      <c r="F31" s="18">
        <f t="shared" si="8"/>
        <v>9.9751759218798597</v>
      </c>
      <c r="G31" s="11"/>
      <c r="H31" s="40">
        <f t="shared" si="11"/>
        <v>6.0685639837526981</v>
      </c>
      <c r="I31" s="40">
        <f t="shared" si="12"/>
        <v>55.363234504734763</v>
      </c>
      <c r="J31" s="40">
        <f t="shared" si="13"/>
        <v>61.431798488487452</v>
      </c>
      <c r="L31" t="str">
        <f>$A$13</f>
        <v>Caring, leisure and other service occupations</v>
      </c>
      <c r="M31" s="18">
        <f t="shared" ref="M31:Q31" si="28">M13/M$18*100</f>
        <v>4.4745543713856843</v>
      </c>
      <c r="N31" s="18">
        <f t="shared" si="28"/>
        <v>4.4011107765222341</v>
      </c>
      <c r="O31" s="18">
        <f t="shared" si="28"/>
        <v>4.4298461514596692</v>
      </c>
      <c r="P31" s="18">
        <f t="shared" si="28"/>
        <v>4.7633693104693986</v>
      </c>
      <c r="Q31" s="18">
        <f t="shared" si="28"/>
        <v>5.2685413777729364</v>
      </c>
      <c r="R31" s="11"/>
      <c r="S31" s="40">
        <f t="shared" si="15"/>
        <v>24.982669927819341</v>
      </c>
      <c r="T31" s="40">
        <f t="shared" si="16"/>
        <v>49.914053132052523</v>
      </c>
      <c r="U31" s="40">
        <f t="shared" si="17"/>
        <v>74.89672305987186</v>
      </c>
      <c r="W31" t="str">
        <f>$A$13</f>
        <v>Caring, leisure and other service occupations</v>
      </c>
      <c r="X31" s="18">
        <f t="shared" ref="X31:AB31" si="29">X13/X$18*100</f>
        <v>16.481595885090115</v>
      </c>
      <c r="Y31" s="18">
        <f t="shared" si="29"/>
        <v>16.231129479288846</v>
      </c>
      <c r="Z31" s="18">
        <f t="shared" si="29"/>
        <v>15.403102877377897</v>
      </c>
      <c r="AA31" s="18">
        <f t="shared" si="29"/>
        <v>14.852569428161805</v>
      </c>
      <c r="AB31" s="18">
        <f t="shared" si="29"/>
        <v>14.690959485385916</v>
      </c>
      <c r="AC31" s="11"/>
      <c r="AD31" s="40">
        <f t="shared" si="19"/>
        <v>0.59827614751662883</v>
      </c>
      <c r="AE31" s="40">
        <f t="shared" si="20"/>
        <v>56.939232369427906</v>
      </c>
      <c r="AF31" s="40">
        <f t="shared" si="21"/>
        <v>57.537508516944534</v>
      </c>
    </row>
    <row r="32" spans="1:32" x14ac:dyDescent="0.2">
      <c r="A32" t="str">
        <f>$A$14</f>
        <v>Sales and customer service occupations</v>
      </c>
      <c r="B32" s="18">
        <f t="shared" si="8"/>
        <v>7.5012704934194829</v>
      </c>
      <c r="C32" s="18">
        <f t="shared" si="8"/>
        <v>7.1962018146166571</v>
      </c>
      <c r="D32" s="18">
        <f t="shared" si="8"/>
        <v>7.386168564263043</v>
      </c>
      <c r="E32" s="18">
        <f t="shared" si="8"/>
        <v>7.341977255372349</v>
      </c>
      <c r="F32" s="18">
        <f t="shared" si="8"/>
        <v>7.1685134874796397</v>
      </c>
      <c r="H32" s="40">
        <f t="shared" si="11"/>
        <v>2.1778352789852407</v>
      </c>
      <c r="I32" s="40">
        <f t="shared" si="12"/>
        <v>44.992170224109209</v>
      </c>
      <c r="J32" s="40">
        <f t="shared" si="13"/>
        <v>47.170005503094451</v>
      </c>
      <c r="L32" t="str">
        <f>$A$14</f>
        <v>Sales and customer service occupations</v>
      </c>
      <c r="M32" s="18">
        <f t="shared" ref="M32:Q32" si="30">M14/M$18*100</f>
        <v>6.121800790304845</v>
      </c>
      <c r="N32" s="18">
        <f t="shared" si="30"/>
        <v>6.0041360867025553</v>
      </c>
      <c r="O32" s="18">
        <f t="shared" si="30"/>
        <v>6.3305180865566859</v>
      </c>
      <c r="P32" s="18">
        <f t="shared" si="30"/>
        <v>6.4767674481398503</v>
      </c>
      <c r="Q32" s="18">
        <f t="shared" si="30"/>
        <v>6.5643463174804975</v>
      </c>
      <c r="S32" s="40">
        <f t="shared" si="15"/>
        <v>8.9683255685482788</v>
      </c>
      <c r="T32" s="40">
        <f t="shared" si="16"/>
        <v>35.215066299548617</v>
      </c>
      <c r="U32" s="40">
        <f t="shared" si="17"/>
        <v>44.183391868096891</v>
      </c>
      <c r="W32" t="str">
        <f>$A$14</f>
        <v>Sales and customer service occupations</v>
      </c>
      <c r="X32" s="18">
        <f t="shared" ref="X32:AB32" si="31">X14/X$18*100</f>
        <v>8.9590890953923079</v>
      </c>
      <c r="Y32" s="18">
        <f t="shared" si="31"/>
        <v>8.4231996930246016</v>
      </c>
      <c r="Z32" s="18">
        <f t="shared" si="31"/>
        <v>8.4477763197492486</v>
      </c>
      <c r="AA32" s="18">
        <f t="shared" si="31"/>
        <v>8.2118658284546129</v>
      </c>
      <c r="AB32" s="18">
        <f t="shared" si="31"/>
        <v>7.7738550714059302</v>
      </c>
      <c r="AD32" s="40">
        <f t="shared" si="19"/>
        <v>-2.9394769312525648</v>
      </c>
      <c r="AE32" s="40">
        <f t="shared" si="20"/>
        <v>52.360193910236653</v>
      </c>
      <c r="AF32" s="40">
        <f t="shared" si="21"/>
        <v>49.420716978984089</v>
      </c>
    </row>
    <row r="33" spans="1:32" x14ac:dyDescent="0.2">
      <c r="A33" t="str">
        <f>$A$15</f>
        <v>Process, plant and machine operatives</v>
      </c>
      <c r="B33" s="18">
        <f t="shared" si="8"/>
        <v>5.0359291030956248</v>
      </c>
      <c r="C33" s="18">
        <f t="shared" si="8"/>
        <v>5.1543801875566659</v>
      </c>
      <c r="D33" s="18">
        <f t="shared" si="8"/>
        <v>4.4053276799362262</v>
      </c>
      <c r="E33" s="18">
        <f t="shared" si="8"/>
        <v>4.3875044942538226</v>
      </c>
      <c r="F33" s="18">
        <f t="shared" si="8"/>
        <v>4.0869139071857843</v>
      </c>
      <c r="G33" s="11"/>
      <c r="H33" s="40">
        <f t="shared" si="11"/>
        <v>-2.3293502505816219</v>
      </c>
      <c r="I33" s="40">
        <f t="shared" si="12"/>
        <v>47.823742178208448</v>
      </c>
      <c r="J33" s="40">
        <f t="shared" si="13"/>
        <v>45.494391927626822</v>
      </c>
      <c r="L33" t="str">
        <f>$A$15</f>
        <v>Process, plant and machine operatives</v>
      </c>
      <c r="M33" s="18">
        <f t="shared" ref="M33:Q33" si="32">M15/M$18*100</f>
        <v>8.6746176690670733</v>
      </c>
      <c r="N33" s="18">
        <f t="shared" si="32"/>
        <v>9.0681609778701322</v>
      </c>
      <c r="O33" s="18">
        <f t="shared" si="32"/>
        <v>7.8150771740340197</v>
      </c>
      <c r="P33" s="18">
        <f t="shared" si="32"/>
        <v>7.584422768766248</v>
      </c>
      <c r="Q33" s="18">
        <f t="shared" si="32"/>
        <v>6.9625451925626551</v>
      </c>
      <c r="R33" s="11"/>
      <c r="S33" s="40">
        <f t="shared" si="15"/>
        <v>-6.3769463262897297</v>
      </c>
      <c r="T33" s="40">
        <f t="shared" si="16"/>
        <v>45.552370576101005</v>
      </c>
      <c r="U33" s="40">
        <f t="shared" si="17"/>
        <v>39.175424249811272</v>
      </c>
      <c r="W33" t="str">
        <f>$A$15</f>
        <v>Process, plant and machine operatives</v>
      </c>
      <c r="X33" s="18">
        <f t="shared" ref="X33:AB33" si="33">X15/X$18*100</f>
        <v>1.1905761632795857</v>
      </c>
      <c r="Y33" s="18">
        <f t="shared" si="33"/>
        <v>1.1259104364201467</v>
      </c>
      <c r="Z33" s="18">
        <f t="shared" si="33"/>
        <v>0.97633618735025207</v>
      </c>
      <c r="AA33" s="18">
        <f t="shared" si="33"/>
        <v>1.1732983527728498</v>
      </c>
      <c r="AB33" s="18">
        <f t="shared" si="33"/>
        <v>1.2056928089249592</v>
      </c>
      <c r="AC33" s="11"/>
      <c r="AD33" s="40">
        <f t="shared" si="19"/>
        <v>30.252443091089088</v>
      </c>
      <c r="AE33" s="40">
        <f t="shared" si="20"/>
        <v>66.107523157775972</v>
      </c>
      <c r="AF33" s="40">
        <f t="shared" si="21"/>
        <v>96.359966248865064</v>
      </c>
    </row>
    <row r="34" spans="1:32" x14ac:dyDescent="0.2">
      <c r="A34" t="str">
        <f>$A$16</f>
        <v>Elementary occupations</v>
      </c>
      <c r="B34" s="18">
        <f t="shared" si="8"/>
        <v>11.937238270929191</v>
      </c>
      <c r="C34" s="18">
        <f t="shared" si="8"/>
        <v>11.361788391660012</v>
      </c>
      <c r="D34" s="18">
        <f t="shared" si="8"/>
        <v>10.540092472359589</v>
      </c>
      <c r="E34" s="18">
        <f t="shared" si="8"/>
        <v>10.315631351237233</v>
      </c>
      <c r="F34" s="18">
        <f t="shared" si="8"/>
        <v>9.6620937180109028</v>
      </c>
      <c r="G34" s="11"/>
      <c r="H34" s="40">
        <f t="shared" si="11"/>
        <v>-3.4897078939440003</v>
      </c>
      <c r="I34" s="40">
        <f t="shared" si="12"/>
        <v>46.716929591630432</v>
      </c>
      <c r="J34" s="40">
        <f t="shared" si="13"/>
        <v>43.227221697686439</v>
      </c>
      <c r="L34" t="str">
        <f>$A$16</f>
        <v>Elementary occupations</v>
      </c>
      <c r="M34" s="18">
        <f t="shared" ref="M34:Q34" si="34">M16/M$18*100</f>
        <v>11.87344173096473</v>
      </c>
      <c r="N34" s="18">
        <f t="shared" si="34"/>
        <v>11.21342732224061</v>
      </c>
      <c r="O34" s="18">
        <f t="shared" si="34"/>
        <v>10.603230513368016</v>
      </c>
      <c r="P34" s="18">
        <f t="shared" si="34"/>
        <v>10.700933842635424</v>
      </c>
      <c r="Q34" s="18">
        <f t="shared" si="34"/>
        <v>9.8897123641854883</v>
      </c>
      <c r="R34" s="11"/>
      <c r="S34" s="40">
        <f t="shared" si="15"/>
        <v>-1.9847834477573003</v>
      </c>
      <c r="T34" s="40">
        <f t="shared" si="16"/>
        <v>38.150923636173843</v>
      </c>
      <c r="U34" s="40">
        <f t="shared" si="17"/>
        <v>36.166140188416549</v>
      </c>
      <c r="W34" t="str">
        <f>$A$16</f>
        <v>Elementary occupations</v>
      </c>
      <c r="X34" s="18">
        <f t="shared" ref="X34:AB34" si="35">X16/X$18*100</f>
        <v>12.00465822403994</v>
      </c>
      <c r="Y34" s="18">
        <f t="shared" si="35"/>
        <v>11.514497015986032</v>
      </c>
      <c r="Z34" s="18">
        <f t="shared" si="35"/>
        <v>10.476598128903801</v>
      </c>
      <c r="AA34" s="18">
        <f t="shared" si="35"/>
        <v>9.9282452725709422</v>
      </c>
      <c r="AB34" s="18">
        <f t="shared" si="35"/>
        <v>9.4340326139845292</v>
      </c>
      <c r="AC34" s="11"/>
      <c r="AD34" s="40">
        <f t="shared" si="19"/>
        <v>-5.0214178979819026</v>
      </c>
      <c r="AE34" s="40">
        <f t="shared" si="20"/>
        <v>55.435398515347082</v>
      </c>
      <c r="AF34" s="40">
        <f t="shared" si="21"/>
        <v>50.413980617365169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5.2802252824430749</v>
      </c>
      <c r="I36" s="43">
        <f t="shared" si="12"/>
        <v>49.31896823722581</v>
      </c>
      <c r="J36" s="43">
        <f t="shared" si="13"/>
        <v>54.599193519668887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5.0867706410497195</v>
      </c>
      <c r="T36" s="43">
        <f t="shared" ref="T36" si="37">IF(O18&gt;0,(T18/O18)*100,0)</f>
        <v>40.844900013085308</v>
      </c>
      <c r="U36" s="43">
        <f t="shared" ref="U36" si="38">IF(O18&gt;0,(U18/O18)*100,0)</f>
        <v>45.931670654135033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5.4747716327505129</v>
      </c>
      <c r="AE36" s="43">
        <f t="shared" ref="AE36" si="40">IF(Z18&gt;0,(AE18/Z18)*100,0)</f>
        <v>57.840857572049053</v>
      </c>
      <c r="AF36" s="43">
        <f t="shared" ref="AF36" si="41">IF(Z18&gt;0,(AF18/Z18)*100,0)</f>
        <v>63.315629204799563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Solent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Solent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Solent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2.1603744186934337</v>
      </c>
      <c r="C46" s="18">
        <f t="shared" si="42"/>
        <v>0.88444940439280639</v>
      </c>
      <c r="D46" s="18">
        <f t="shared" si="42"/>
        <v>-1.0105979930518649</v>
      </c>
      <c r="E46" s="18">
        <f t="shared" si="42"/>
        <v>0.86689196881006847</v>
      </c>
      <c r="F46" s="18">
        <f>IF(F$6-D$6 &lt;&gt; 0,(EXP(LN(F8/D8)/(F$6-D$6))-1)*100,0)</f>
        <v>0.23713835255054772</v>
      </c>
      <c r="H46" s="18">
        <f>IF($F$6-$D$6 &lt;&gt; 0,(EXP(LN(1+(H26/100))/($F$6-$D$6))-1)*100,0)</f>
        <v>0.23713835255054772</v>
      </c>
      <c r="I46" s="18">
        <f>IF($F$6-$D$6 &lt;&gt; 0,(EXP(LN(1+(I26/100))/($F$6-$D$6))-1)*100,0)</f>
        <v>2.8224264627461526</v>
      </c>
      <c r="J46" s="18">
        <f>IF($F$6-$D$6 &lt;&gt; 0,(EXP(LN(1+(J26/100))/($F$6-$D$6))-1)*100,0)</f>
        <v>2.9839417583230832</v>
      </c>
      <c r="L46" t="str">
        <f>$A$8</f>
        <v>Managers, directors and senior officials</v>
      </c>
      <c r="M46" s="18">
        <f t="shared" ref="M46:M54" si="43">IF(N$6-M$6 &lt;&gt; 0,(EXP(LN(N8/M8)/(N$6-M$6))-1)*100,0)</f>
        <v>1.3661357335208679</v>
      </c>
      <c r="N46" s="18">
        <f t="shared" ref="N46:N54" si="44">IF(O$6-N$6 &lt;&gt; 0,(EXP(LN(O8/N8)/(O$6-N$6))-1)*100,0)</f>
        <v>-1.1229253777628401</v>
      </c>
      <c r="O46" s="18">
        <f t="shared" ref="O46:O54" si="45">IF(P$6-O$6 &lt;&gt; 0,(EXP(LN(P8/O8)/(P$6-O$6))-1)*100,0)</f>
        <v>-1.340359659297774</v>
      </c>
      <c r="P46" s="18">
        <f t="shared" ref="P46:P54" si="46">IF(Q$6-P$6 &lt;&gt; 0,(EXP(LN(Q8/P8)/(Q$6-P$6))-1)*100,0)</f>
        <v>0.5379133662879898</v>
      </c>
      <c r="Q46" s="18">
        <f>IF(Q$6-O$6 &lt;&gt; 0,(EXP(LN(Q8/O8)/(Q$6-O$6))-1)*100,0)</f>
        <v>-9.2117546957171115E-2</v>
      </c>
      <c r="S46" s="18">
        <f>IF($F$6-$D$6 &lt;&gt; 0,(EXP(LN(1+(S26/100))/($F$6-$D$6))-1)*100,0)</f>
        <v>-9.2117546957171115E-2</v>
      </c>
      <c r="T46" s="18">
        <f>IF($F$6-$D$6 &lt;&gt; 0,(EXP(LN(1+(T26/100))/($F$6-$D$6))-1)*100,0)</f>
        <v>2.5345083673884661</v>
      </c>
      <c r="U46" s="18">
        <f>IF($F$6-$D$6 &lt;&gt; 0,(EXP(LN(1+(U26/100))/($F$6-$D$6))-1)*100,0)</f>
        <v>2.4697520268384343</v>
      </c>
      <c r="W46" t="str">
        <f>$A$8</f>
        <v>Managers, directors and senior officials</v>
      </c>
      <c r="X46" s="18">
        <f t="shared" ref="X46:X54" si="47">IF(Y$6-X$6 &lt;&gt; 0,(EXP(LN(Y8/X8)/(Y$6-X$6))-1)*100,0)</f>
        <v>3.6041288561863061</v>
      </c>
      <c r="Y46" s="18">
        <f t="shared" ref="Y46:Y54" si="48">IF(Z$6-Y$6 &lt;&gt; 0,(EXP(LN(Z8/Y8)/(Z$6-Y$6))-1)*100,0)</f>
        <v>4.3398407931739991</v>
      </c>
      <c r="Z46" s="18">
        <f t="shared" ref="Z46:Z54" si="49">IF(AA$6-Z$6 &lt;&gt; 0,(EXP(LN(AA8/Z8)/(AA$6-Z$6))-1)*100,0)</f>
        <v>-0.48193114045862462</v>
      </c>
      <c r="AA46" s="18">
        <f t="shared" ref="AA46:AA54" si="50">IF(AB$6-AA$6 &lt;&gt; 0,(EXP(LN(AB8/AA8)/(AB$6-AA$6))-1)*100,0)</f>
        <v>1.3622143405736198</v>
      </c>
      <c r="AB46" s="18">
        <f>IF(AB$6-Z$6 &lt;&gt; 0,(EXP(LN(AB8/Z8)/(AB$6-Z$6))-1)*100,0)</f>
        <v>0.74373307194879335</v>
      </c>
      <c r="AD46" s="18">
        <f>IF($F$6-$D$6 &lt;&gt; 0,(EXP(LN(1+(AD26/100))/($F$6-$D$6))-1)*100,0)</f>
        <v>0.74373307194879335</v>
      </c>
      <c r="AE46" s="18">
        <f>IF($F$6-$D$6 &lt;&gt; 0,(EXP(LN(1+(AE26/100))/($F$6-$D$6))-1)*100,0)</f>
        <v>3.269146205397</v>
      </c>
      <c r="AF46" s="18">
        <f>IF($F$6-$D$6 &lt;&gt; 0,(EXP(LN(1+(AF26/100))/($F$6-$D$6))-1)*100,0)</f>
        <v>3.7525304821821148</v>
      </c>
    </row>
    <row r="47" spans="1:32" x14ac:dyDescent="0.2">
      <c r="A47" t="str">
        <f>$A$9</f>
        <v>Professional occupations</v>
      </c>
      <c r="B47" s="18">
        <f t="shared" si="42"/>
        <v>1.8770238980129417</v>
      </c>
      <c r="C47" s="18">
        <f t="shared" si="42"/>
        <v>3.5859024542161722</v>
      </c>
      <c r="D47" s="18">
        <f t="shared" si="42"/>
        <v>1.3374711486985547</v>
      </c>
      <c r="E47" s="18">
        <f t="shared" si="42"/>
        <v>0.81468906403627805</v>
      </c>
      <c r="F47" s="18">
        <f>IF(F$6-D$6 &lt;&gt; 0,(EXP(LN(F9/D9)/(F$6-D$6))-1)*100,0)</f>
        <v>0.9886494097540055</v>
      </c>
      <c r="H47" s="18">
        <f t="shared" ref="H47:J56" si="51">IF($F$6-$D$6 &lt;&gt; 0,(EXP(LN(1+(H27/100))/($F$6-$D$6))-1)*100,0)</f>
        <v>0.9886494097540055</v>
      </c>
      <c r="I47" s="18">
        <f t="shared" si="51"/>
        <v>2.7495684930062936</v>
      </c>
      <c r="J47" s="18">
        <f t="shared" si="51"/>
        <v>3.4411550337974939</v>
      </c>
      <c r="L47" t="str">
        <f>$A$9</f>
        <v>Professional occupations</v>
      </c>
      <c r="M47" s="18">
        <f t="shared" si="43"/>
        <v>1.114932230929</v>
      </c>
      <c r="N47" s="18">
        <f t="shared" si="44"/>
        <v>3.4864062461150924</v>
      </c>
      <c r="O47" s="18">
        <f t="shared" si="45"/>
        <v>1.9628649522399177</v>
      </c>
      <c r="P47" s="18">
        <f t="shared" si="46"/>
        <v>0.76639251548631382</v>
      </c>
      <c r="Q47" s="18">
        <f>IF(Q$6-O$6 &lt;&gt; 0,(EXP(LN(Q9/O9)/(Q$6-O$6))-1)*100,0)</f>
        <v>1.163648482603552</v>
      </c>
      <c r="S47" s="18">
        <f t="shared" ref="S47:U47" si="52">IF($F$6-$D$6 &lt;&gt; 0,(EXP(LN(1+(S27/100))/($F$6-$D$6))-1)*100,0)</f>
        <v>1.163648482603552</v>
      </c>
      <c r="T47" s="18">
        <f t="shared" si="52"/>
        <v>2.3488491491741703</v>
      </c>
      <c r="U47" s="18">
        <f t="shared" si="52"/>
        <v>3.2091371620939002</v>
      </c>
      <c r="W47" t="str">
        <f>$A$9</f>
        <v>Professional occupations</v>
      </c>
      <c r="X47" s="18">
        <f t="shared" si="47"/>
        <v>2.6541756623906787</v>
      </c>
      <c r="Y47" s="18">
        <f t="shared" si="48"/>
        <v>3.6836041753439464</v>
      </c>
      <c r="Z47" s="18">
        <f t="shared" si="49"/>
        <v>0.70916957317845863</v>
      </c>
      <c r="AA47" s="18">
        <f t="shared" si="50"/>
        <v>0.86482416932815998</v>
      </c>
      <c r="AB47" s="18">
        <f>IF(AB$6-Z$6 &lt;&gt; 0,(EXP(LN(AB9/Z9)/(AB$6-Z$6))-1)*100,0)</f>
        <v>0.81291259146483164</v>
      </c>
      <c r="AD47" s="18">
        <f t="shared" ref="AD47:AF47" si="53">IF($F$6-$D$6 &lt;&gt; 0,(EXP(LN(1+(AD27/100))/($F$6-$D$6))-1)*100,0)</f>
        <v>0.81291259146483164</v>
      </c>
      <c r="AE47" s="18">
        <f t="shared" si="53"/>
        <v>3.1221614916993046</v>
      </c>
      <c r="AF47" s="18">
        <f t="shared" si="53"/>
        <v>3.6616969928241483</v>
      </c>
    </row>
    <row r="48" spans="1:32" x14ac:dyDescent="0.2">
      <c r="A48" t="str">
        <f>$A$10</f>
        <v>Associate professional occupations</v>
      </c>
      <c r="B48" s="18">
        <f t="shared" si="42"/>
        <v>0.31935937904645773</v>
      </c>
      <c r="C48" s="18">
        <f t="shared" si="42"/>
        <v>4.0540565704668463</v>
      </c>
      <c r="D48" s="18">
        <f t="shared" si="42"/>
        <v>0.92106062202359507</v>
      </c>
      <c r="E48" s="18">
        <f t="shared" si="42"/>
        <v>0.70091801317755387</v>
      </c>
      <c r="F48" s="18">
        <f t="shared" ref="F48:F56" si="54">IF(F$6-D$6 &lt;&gt; 0,(EXP(LN(F10/D10)/(F$6-D$6))-1)*100,0)</f>
        <v>0.77424547492079832</v>
      </c>
      <c r="H48" s="18">
        <f t="shared" si="51"/>
        <v>0.77424547492079832</v>
      </c>
      <c r="I48" s="18">
        <f t="shared" si="51"/>
        <v>2.7261442029268723</v>
      </c>
      <c r="J48" s="18">
        <f t="shared" si="51"/>
        <v>3.26685060019829</v>
      </c>
      <c r="L48" t="str">
        <f>$A$10</f>
        <v>Associate professional occupations</v>
      </c>
      <c r="M48" s="18">
        <f t="shared" si="43"/>
        <v>-0.48588024242695038</v>
      </c>
      <c r="N48" s="18">
        <f t="shared" si="44"/>
        <v>3.7912545772815553</v>
      </c>
      <c r="O48" s="18">
        <f t="shared" si="45"/>
        <v>-0.71084674122279257</v>
      </c>
      <c r="P48" s="18">
        <f>IF(Q$6-P$6 &lt;&gt; 0,(EXP(LN(Q10/P10)/(Q$6-P$6))-1)*100,0)</f>
        <v>0.29260235847021754</v>
      </c>
      <c r="Q48" s="18">
        <f t="shared" ref="Q48:Q54" si="55">IF(Q$6-O$6 &lt;&gt; 0,(EXP(LN(Q10/O10)/(Q$6-O$6))-1)*100,0)</f>
        <v>-4.3002441961403903E-2</v>
      </c>
      <c r="S48" s="18">
        <f t="shared" ref="S48:U48" si="56">IF($F$6-$D$6 &lt;&gt; 0,(EXP(LN(1+(S28/100))/($F$6-$D$6))-1)*100,0)</f>
        <v>-4.3002441961403903E-2</v>
      </c>
      <c r="T48" s="18">
        <f t="shared" si="56"/>
        <v>2.0904965398833353</v>
      </c>
      <c r="U48" s="18">
        <f t="shared" si="56"/>
        <v>2.0583340733976829</v>
      </c>
      <c r="W48" t="str">
        <f>$A$10</f>
        <v>Associate professional occupations</v>
      </c>
      <c r="X48" s="18">
        <f t="shared" si="47"/>
        <v>1.232979696224823</v>
      </c>
      <c r="Y48" s="18">
        <f t="shared" si="48"/>
        <v>4.339737112794273</v>
      </c>
      <c r="Z48" s="18">
        <f t="shared" si="49"/>
        <v>2.5744844487680218</v>
      </c>
      <c r="AA48" s="18">
        <f t="shared" si="50"/>
        <v>1.0634237174734551</v>
      </c>
      <c r="AB48" s="18">
        <f t="shared" ref="AB48:AB54" si="57">IF(AB$6-Z$6 &lt;&gt; 0,(EXP(LN(AB10/Z10)/(AB$6-Z$6))-1)*100,0)</f>
        <v>1.5646209642659059</v>
      </c>
      <c r="AD48" s="18">
        <f t="shared" ref="AD48:AF48" si="58">IF($F$6-$D$6 &lt;&gt; 0,(EXP(LN(1+(AD28/100))/($F$6-$D$6))-1)*100,0)</f>
        <v>1.5646209642659059</v>
      </c>
      <c r="AE48" s="18">
        <f t="shared" si="58"/>
        <v>3.3566820588527335</v>
      </c>
      <c r="AF48" s="18">
        <f t="shared" si="58"/>
        <v>4.3832801940411947</v>
      </c>
    </row>
    <row r="49" spans="1:32" x14ac:dyDescent="0.2">
      <c r="A49" t="str">
        <f>$A$11</f>
        <v>Administrative and secretarial occupations</v>
      </c>
      <c r="B49" s="18">
        <f t="shared" si="42"/>
        <v>-1.7653293025118755</v>
      </c>
      <c r="C49" s="18">
        <f t="shared" si="42"/>
        <v>1.5193413475846462</v>
      </c>
      <c r="D49" s="18">
        <f t="shared" si="42"/>
        <v>-1.8985943514759906E-2</v>
      </c>
      <c r="E49" s="18">
        <f t="shared" si="42"/>
        <v>-0.95916211339476254</v>
      </c>
      <c r="F49" s="18">
        <f t="shared" si="54"/>
        <v>-0.64675651726200378</v>
      </c>
      <c r="H49" s="18">
        <f t="shared" si="51"/>
        <v>-0.64675651726200378</v>
      </c>
      <c r="I49" s="18">
        <f t="shared" si="51"/>
        <v>2.7099926603238345</v>
      </c>
      <c r="J49" s="18">
        <f t="shared" si="51"/>
        <v>2.2719388667721496</v>
      </c>
      <c r="L49" t="str">
        <f>$A$11</f>
        <v>Administrative and secretarial occupations</v>
      </c>
      <c r="M49" s="18">
        <f t="shared" si="43"/>
        <v>-2.8496792646733549</v>
      </c>
      <c r="N49" s="18">
        <f t="shared" si="44"/>
        <v>15.140539726303937</v>
      </c>
      <c r="O49" s="18">
        <f t="shared" si="45"/>
        <v>0.7157969569276057</v>
      </c>
      <c r="P49" s="18">
        <f t="shared" si="46"/>
        <v>0.7279320758228458</v>
      </c>
      <c r="Q49" s="18">
        <f t="shared" si="55"/>
        <v>0.72388687373923233</v>
      </c>
      <c r="S49" s="18">
        <f t="shared" ref="S49:U49" si="59">IF($F$6-$D$6 &lt;&gt; 0,(EXP(LN(1+(S29/100))/($F$6-$D$6))-1)*100,0)</f>
        <v>0.72388687373923233</v>
      </c>
      <c r="T49" s="18">
        <f t="shared" si="59"/>
        <v>2.210964510073854</v>
      </c>
      <c r="U49" s="18">
        <f t="shared" si="59"/>
        <v>2.7513468260592644</v>
      </c>
      <c r="W49" t="str">
        <f>$A$11</f>
        <v>Administrative and secretarial occupations</v>
      </c>
      <c r="X49" s="18">
        <f t="shared" si="47"/>
        <v>-1.4925339989122932</v>
      </c>
      <c r="Y49" s="18">
        <f t="shared" si="48"/>
        <v>-1.7903623339914132</v>
      </c>
      <c r="Z49" s="18">
        <f t="shared" si="49"/>
        <v>-0.23231188063218555</v>
      </c>
      <c r="AA49" s="18">
        <f t="shared" si="50"/>
        <v>-1.5174224176659701</v>
      </c>
      <c r="AB49" s="18">
        <f t="shared" si="57"/>
        <v>-1.0909021311504508</v>
      </c>
      <c r="AD49" s="18">
        <f t="shared" ref="AD49:AF49" si="60">IF($F$6-$D$6 &lt;&gt; 0,(EXP(LN(1+(AD29/100))/($F$6-$D$6))-1)*100,0)</f>
        <v>-1.0909021311504508</v>
      </c>
      <c r="AE49" s="18">
        <f t="shared" si="60"/>
        <v>2.8461459941326206</v>
      </c>
      <c r="AF49" s="18">
        <f t="shared" si="60"/>
        <v>2.1294139700264836</v>
      </c>
    </row>
    <row r="50" spans="1:32" x14ac:dyDescent="0.2">
      <c r="A50" t="str">
        <f>$A$12</f>
        <v>Skilled trades occupations</v>
      </c>
      <c r="B50" s="18">
        <f t="shared" si="42"/>
        <v>-1.292303441769227</v>
      </c>
      <c r="C50" s="18">
        <f t="shared" si="42"/>
        <v>-11.805623904726003</v>
      </c>
      <c r="D50" s="18">
        <f t="shared" si="42"/>
        <v>0.60053187284079268</v>
      </c>
      <c r="E50" s="18">
        <f t="shared" si="42"/>
        <v>-0.15439883320065295</v>
      </c>
      <c r="F50" s="18">
        <f t="shared" si="54"/>
        <v>9.6613162120817719E-2</v>
      </c>
      <c r="H50" s="18">
        <f t="shared" si="51"/>
        <v>9.6613162120817719E-2</v>
      </c>
      <c r="I50" s="18">
        <f t="shared" si="51"/>
        <v>2.4195463786834015</v>
      </c>
      <c r="J50" s="18">
        <f t="shared" si="51"/>
        <v>2.4888185120405248</v>
      </c>
      <c r="L50" t="str">
        <f>$A$12</f>
        <v>Skilled trades occupations</v>
      </c>
      <c r="M50" s="18">
        <f t="shared" si="43"/>
        <v>-1.1107459130725639</v>
      </c>
      <c r="N50" s="18">
        <f t="shared" si="44"/>
        <v>-14.173922808706873</v>
      </c>
      <c r="O50" s="18">
        <f t="shared" si="45"/>
        <v>0.29420676276343816</v>
      </c>
      <c r="P50" s="18">
        <f t="shared" si="46"/>
        <v>-0.42675799356921562</v>
      </c>
      <c r="Q50" s="18">
        <f t="shared" si="55"/>
        <v>-0.18701410610805214</v>
      </c>
      <c r="S50" s="18">
        <f t="shared" ref="S50:U50" si="61">IF($F$6-$D$6 &lt;&gt; 0,(EXP(LN(1+(S30/100))/($F$6-$D$6))-1)*100,0)</f>
        <v>-0.18701410610805214</v>
      </c>
      <c r="T50" s="18">
        <f t="shared" si="61"/>
        <v>2.2162484166251328</v>
      </c>
      <c r="U50" s="18">
        <f t="shared" si="61"/>
        <v>2.0791629738162065</v>
      </c>
      <c r="W50" t="str">
        <f>$A$12</f>
        <v>Skilled trades occupations</v>
      </c>
      <c r="X50" s="18">
        <f t="shared" si="47"/>
        <v>-2.5753329360459487</v>
      </c>
      <c r="Y50" s="18">
        <f t="shared" si="48"/>
        <v>5.5685779931422541</v>
      </c>
      <c r="Z50" s="18">
        <f t="shared" si="49"/>
        <v>2.3542110451250098</v>
      </c>
      <c r="AA50" s="18">
        <f t="shared" si="50"/>
        <v>1.2082978035454106</v>
      </c>
      <c r="AB50" s="18">
        <f t="shared" si="57"/>
        <v>1.5888362838748948</v>
      </c>
      <c r="AD50" s="18">
        <f t="shared" ref="AD50:AF50" si="62">IF($F$6-$D$6 &lt;&gt; 0,(EXP(LN(1+(AD30/100))/($F$6-$D$6))-1)*100,0)</f>
        <v>1.5888362838748948</v>
      </c>
      <c r="AE50" s="18">
        <f t="shared" si="62"/>
        <v>3.5274069040869938</v>
      </c>
      <c r="AF50" s="18">
        <f t="shared" si="62"/>
        <v>4.5483683451073897</v>
      </c>
    </row>
    <row r="51" spans="1:32" x14ac:dyDescent="0.2">
      <c r="A51" t="str">
        <f>$A$13</f>
        <v>Caring, leisure and other service occupations</v>
      </c>
      <c r="B51" s="18">
        <f t="shared" si="42"/>
        <v>4.2871684461109894E-2</v>
      </c>
      <c r="C51" s="18">
        <f t="shared" si="42"/>
        <v>-4.9296232495193877</v>
      </c>
      <c r="D51" s="18">
        <f t="shared" si="42"/>
        <v>0.21521419027477062</v>
      </c>
      <c r="E51" s="18">
        <f t="shared" si="42"/>
        <v>0.48282568728208464</v>
      </c>
      <c r="F51" s="18">
        <f t="shared" si="54"/>
        <v>0.39354254668497735</v>
      </c>
      <c r="H51" s="18">
        <f t="shared" si="51"/>
        <v>0.39354254668497735</v>
      </c>
      <c r="I51" s="18">
        <f t="shared" si="51"/>
        <v>2.9808685253619016</v>
      </c>
      <c r="J51" s="18">
        <f t="shared" si="51"/>
        <v>3.244265511795108</v>
      </c>
      <c r="L51" t="str">
        <f>$A$13</f>
        <v>Caring, leisure and other service occupations</v>
      </c>
      <c r="M51" s="18">
        <f t="shared" si="43"/>
        <v>-0.49364225345517321</v>
      </c>
      <c r="N51" s="18">
        <f t="shared" si="44"/>
        <v>-2.2559838112082065</v>
      </c>
      <c r="O51" s="18">
        <f t="shared" si="45"/>
        <v>1.8989014067884558</v>
      </c>
      <c r="P51" s="18">
        <f t="shared" si="46"/>
        <v>1.2978502646446399</v>
      </c>
      <c r="Q51" s="18">
        <f t="shared" si="55"/>
        <v>1.4978056865515788</v>
      </c>
      <c r="S51" s="18">
        <f t="shared" ref="S51:U51" si="63">IF($F$6-$D$6 &lt;&gt; 0,(EXP(LN(1+(S31/100))/($F$6-$D$6))-1)*100,0)</f>
        <v>1.4978056865515788</v>
      </c>
      <c r="T51" s="18">
        <f t="shared" si="63"/>
        <v>2.7360403329234062</v>
      </c>
      <c r="U51" s="18">
        <f t="shared" si="63"/>
        <v>3.7971537643219699</v>
      </c>
      <c r="W51" t="str">
        <f>$A$13</f>
        <v>Caring, leisure and other service occupations</v>
      </c>
      <c r="X51" s="18">
        <f t="shared" si="47"/>
        <v>0.19521935651352074</v>
      </c>
      <c r="Y51" s="18">
        <f t="shared" si="48"/>
        <v>-5.6758314306821429</v>
      </c>
      <c r="Z51" s="18">
        <f t="shared" si="49"/>
        <v>-0.29351572326331565</v>
      </c>
      <c r="AA51" s="18">
        <f t="shared" si="50"/>
        <v>0.20683663337228708</v>
      </c>
      <c r="AB51" s="18">
        <f t="shared" si="57"/>
        <v>3.9774146617976847E-2</v>
      </c>
      <c r="AD51" s="18">
        <f t="shared" ref="AD51:AF51" si="64">IF($F$6-$D$6 &lt;&gt; 0,(EXP(LN(1+(AD31/100))/($F$6-$D$6))-1)*100,0)</f>
        <v>3.9774146617976847E-2</v>
      </c>
      <c r="AE51" s="18">
        <f t="shared" si="64"/>
        <v>3.0501832178255972</v>
      </c>
      <c r="AF51" s="18">
        <f t="shared" si="64"/>
        <v>3.0763262688223936</v>
      </c>
    </row>
    <row r="52" spans="1:32" x14ac:dyDescent="0.2">
      <c r="A52" t="str">
        <f>$A$14</f>
        <v>Sales and customer service occupations</v>
      </c>
      <c r="B52" s="18">
        <f t="shared" si="42"/>
        <v>-0.79336858095553353</v>
      </c>
      <c r="C52" s="18">
        <f t="shared" si="42"/>
        <v>0.82912266183976513</v>
      </c>
      <c r="D52" s="18">
        <f t="shared" si="42"/>
        <v>0.31209248703858439</v>
      </c>
      <c r="E52" s="18">
        <f t="shared" si="42"/>
        <v>5.9660468318289972E-2</v>
      </c>
      <c r="F52" s="18">
        <f t="shared" si="54"/>
        <v>0.14373381364429783</v>
      </c>
      <c r="H52" s="18">
        <f t="shared" si="51"/>
        <v>0.14373381364429783</v>
      </c>
      <c r="I52" s="18">
        <f t="shared" si="51"/>
        <v>2.5076561316267565</v>
      </c>
      <c r="J52" s="18">
        <f t="shared" si="51"/>
        <v>2.6095903426396561</v>
      </c>
      <c r="L52" t="str">
        <f>$A$14</f>
        <v>Sales and customer service occupations</v>
      </c>
      <c r="M52" s="18">
        <f t="shared" si="43"/>
        <v>-0.56471201032496365</v>
      </c>
      <c r="N52" s="18">
        <f t="shared" si="44"/>
        <v>2.3888259066111583</v>
      </c>
      <c r="O52" s="18">
        <f t="shared" si="45"/>
        <v>0.89001569964060057</v>
      </c>
      <c r="P52" s="18">
        <f t="shared" si="46"/>
        <v>0.41669720530923549</v>
      </c>
      <c r="Q52" s="18">
        <f t="shared" si="55"/>
        <v>0.57422279413910093</v>
      </c>
      <c r="S52" s="18">
        <f t="shared" ref="S52:U52" si="65">IF($F$6-$D$6 &lt;&gt; 0,(EXP(LN(1+(S32/100))/($F$6-$D$6))-1)*100,0)</f>
        <v>0.57422279413910093</v>
      </c>
      <c r="T52" s="18">
        <f t="shared" si="65"/>
        <v>2.0316725102285549</v>
      </c>
      <c r="U52" s="18">
        <f t="shared" si="65"/>
        <v>2.4694367963126629</v>
      </c>
      <c r="W52" t="str">
        <f>$A$14</f>
        <v>Sales and customer service occupations</v>
      </c>
      <c r="X52" s="18">
        <f t="shared" si="47"/>
        <v>-0.95947346933272781</v>
      </c>
      <c r="Y52" s="18">
        <f t="shared" si="48"/>
        <v>-0.31522771154479656</v>
      </c>
      <c r="Z52" s="18">
        <f t="shared" si="49"/>
        <v>-0.13239939677875956</v>
      </c>
      <c r="AA52" s="18">
        <f t="shared" si="50"/>
        <v>-0.23184179865713972</v>
      </c>
      <c r="AB52" s="18">
        <f t="shared" si="57"/>
        <v>-0.19870533834879245</v>
      </c>
      <c r="AD52" s="18">
        <f t="shared" ref="AD52:AF52" si="66">IF($F$6-$D$6 &lt;&gt; 0,(EXP(LN(1+(AD32/100))/($F$6-$D$6))-1)*100,0)</f>
        <v>-0.19870533834879245</v>
      </c>
      <c r="AE52" s="18">
        <f t="shared" si="66"/>
        <v>2.8469541537972987</v>
      </c>
      <c r="AF52" s="18">
        <f t="shared" si="66"/>
        <v>2.7134667751615993</v>
      </c>
    </row>
    <row r="53" spans="1:32" x14ac:dyDescent="0.2">
      <c r="A53" t="str">
        <f>$A$15</f>
        <v>Process, plant and machine operatives</v>
      </c>
      <c r="B53" s="18">
        <f t="shared" si="42"/>
        <v>0.82605771855606136</v>
      </c>
      <c r="C53" s="18">
        <f t="shared" si="42"/>
        <v>-16.040106898240182</v>
      </c>
      <c r="D53" s="18">
        <f t="shared" si="42"/>
        <v>0.35116000508468304</v>
      </c>
      <c r="E53" s="18">
        <f t="shared" si="42"/>
        <v>-0.410119981046142</v>
      </c>
      <c r="F53" s="18">
        <f t="shared" si="54"/>
        <v>-0.15700384682546531</v>
      </c>
      <c r="H53" s="18">
        <f t="shared" si="51"/>
        <v>-0.15700384682546531</v>
      </c>
      <c r="I53" s="18">
        <f t="shared" si="51"/>
        <v>2.6399140016492018</v>
      </c>
      <c r="J53" s="18">
        <f t="shared" si="51"/>
        <v>2.5312889196986044</v>
      </c>
      <c r="L53" t="str">
        <f>$A$15</f>
        <v>Process, plant and machine operatives</v>
      </c>
      <c r="M53" s="18">
        <f t="shared" si="43"/>
        <v>1.0333892565553837</v>
      </c>
      <c r="N53" s="18">
        <f t="shared" si="44"/>
        <v>-16.309167845368922</v>
      </c>
      <c r="O53" s="18">
        <f t="shared" si="45"/>
        <v>-0.1697331256004464</v>
      </c>
      <c r="P53" s="18">
        <f t="shared" si="46"/>
        <v>-0.57235244782731787</v>
      </c>
      <c r="Q53" s="18">
        <f t="shared" si="55"/>
        <v>-0.43832675116342035</v>
      </c>
      <c r="S53" s="18">
        <f t="shared" ref="S53:U53" si="67">IF($F$6-$D$6 &lt;&gt; 0,(EXP(LN(1+(S33/100))/($F$6-$D$6))-1)*100,0)</f>
        <v>-0.43832675116342035</v>
      </c>
      <c r="T53" s="18">
        <f t="shared" si="67"/>
        <v>2.5340122871435833</v>
      </c>
      <c r="U53" s="18">
        <f t="shared" si="67"/>
        <v>2.228228946587274</v>
      </c>
      <c r="W53" t="str">
        <f>$A$15</f>
        <v>Process, plant and machine operatives</v>
      </c>
      <c r="X53" s="18">
        <f t="shared" si="47"/>
        <v>-0.81493195914243977</v>
      </c>
      <c r="Y53" s="18">
        <f t="shared" si="48"/>
        <v>-13.809568763339385</v>
      </c>
      <c r="Z53" s="18">
        <f t="shared" si="49"/>
        <v>4.1949193556605868</v>
      </c>
      <c r="AA53" s="18">
        <f t="shared" si="50"/>
        <v>0.5901177107649147</v>
      </c>
      <c r="AB53" s="18">
        <f t="shared" si="57"/>
        <v>1.7776436426226727</v>
      </c>
      <c r="AD53" s="18">
        <f t="shared" ref="AD53:AF53" si="68">IF($F$6-$D$6 &lt;&gt; 0,(EXP(LN(1+(AD33/100))/($F$6-$D$6))-1)*100,0)</f>
        <v>1.7776436426226727</v>
      </c>
      <c r="AE53" s="18">
        <f t="shared" si="68"/>
        <v>3.4409785154132733</v>
      </c>
      <c r="AF53" s="18">
        <f t="shared" si="68"/>
        <v>4.6012473043963498</v>
      </c>
    </row>
    <row r="54" spans="1:32" x14ac:dyDescent="0.2">
      <c r="A54" t="str">
        <f>$A$16</f>
        <v>Elementary occupations</v>
      </c>
      <c r="B54" s="18">
        <f t="shared" si="42"/>
        <v>-0.98880897728939043</v>
      </c>
      <c r="C54" s="18">
        <f t="shared" si="42"/>
        <v>-8.8686439502494885</v>
      </c>
      <c r="D54" s="18">
        <f t="shared" si="42"/>
        <v>1.1062218153057302E-3</v>
      </c>
      <c r="E54" s="18">
        <f t="shared" si="42"/>
        <v>-0.35512633123176984</v>
      </c>
      <c r="F54" s="18">
        <f t="shared" si="54"/>
        <v>-0.23652337083811537</v>
      </c>
      <c r="H54" s="18">
        <f t="shared" si="51"/>
        <v>-0.23652337083811537</v>
      </c>
      <c r="I54" s="18">
        <f t="shared" si="51"/>
        <v>2.5885005119892224</v>
      </c>
      <c r="J54" s="18">
        <f t="shared" si="51"/>
        <v>2.4239934024606891</v>
      </c>
      <c r="L54" t="str">
        <f>$A$16</f>
        <v>Elementary occupations</v>
      </c>
      <c r="M54" s="18">
        <f t="shared" si="43"/>
        <v>-1.4995670940666894</v>
      </c>
      <c r="N54" s="18">
        <f t="shared" si="44"/>
        <v>-8.1744228555766796</v>
      </c>
      <c r="O54" s="18">
        <f t="shared" si="45"/>
        <v>0.61461619201603757</v>
      </c>
      <c r="P54" s="18">
        <f t="shared" si="46"/>
        <v>-0.50555977241970584</v>
      </c>
      <c r="Q54" s="18">
        <f t="shared" si="55"/>
        <v>-0.13356038481873167</v>
      </c>
      <c r="S54" s="18">
        <f t="shared" ref="S54:U54" si="69">IF($F$6-$D$6 &lt;&gt; 0,(EXP(LN(1+(S34/100))/($F$6-$D$6))-1)*100,0)</f>
        <v>-0.13356038481873167</v>
      </c>
      <c r="T54" s="18">
        <f t="shared" si="69"/>
        <v>2.177887500672826</v>
      </c>
      <c r="U54" s="18">
        <f t="shared" si="69"/>
        <v>2.0793607708160522</v>
      </c>
      <c r="W54" t="str">
        <f>$A$16</f>
        <v>Elementary occupations</v>
      </c>
      <c r="X54" s="18">
        <f t="shared" si="47"/>
        <v>-0.46325763368318951</v>
      </c>
      <c r="Y54" s="18">
        <f t="shared" si="48"/>
        <v>-9.5645246904570982</v>
      </c>
      <c r="Z54" s="18">
        <f t="shared" si="49"/>
        <v>-0.63917919915329469</v>
      </c>
      <c r="AA54" s="18">
        <f t="shared" si="50"/>
        <v>-0.19438319636778667</v>
      </c>
      <c r="AB54" s="18">
        <f t="shared" si="57"/>
        <v>-0.34286933181361112</v>
      </c>
      <c r="AD54" s="18">
        <f t="shared" ref="AD54:AF54" si="70">IF($F$6-$D$6 &lt;&gt; 0,(EXP(LN(1+(AD34/100))/($F$6-$D$6))-1)*100,0)</f>
        <v>-0.34286933181361112</v>
      </c>
      <c r="AE54" s="18">
        <f t="shared" si="70"/>
        <v>2.9840567108379235</v>
      </c>
      <c r="AF54" s="18">
        <f t="shared" si="70"/>
        <v>2.7588448719888081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0.24173532075488779</v>
      </c>
      <c r="C56" s="26">
        <f>IF(D$6-C$6 &lt;&gt; 0,(EXP(LN(D18/C18)/(D$6-C$6))-1)*100,0)</f>
        <v>-1.7641272125865304</v>
      </c>
      <c r="D56" s="26">
        <f>IF(E$6-D$6 &lt;&gt; 0,(EXP(LN(E18/D18)/(E$6-D$6))-1)*100,0)</f>
        <v>0.43255835612014959</v>
      </c>
      <c r="E56" s="26">
        <f>IF(F$6-E$6 &lt;&gt; 0,(EXP(LN(F18/E18)/(F$6-E$6))-1)*100,0)</f>
        <v>0.29918813548199807</v>
      </c>
      <c r="F56" s="26">
        <f t="shared" si="54"/>
        <v>0.34362518517634388</v>
      </c>
      <c r="H56" s="26">
        <f t="shared" si="51"/>
        <v>0.34362518517634388</v>
      </c>
      <c r="I56" s="26">
        <f t="shared" ref="I56" si="71">IF($F$6-$D$6 &lt;&gt; 0,(EXP(LN(1+(I36/100))/($F$6-$D$6))-1)*100,0)</f>
        <v>2.7088024114456655</v>
      </c>
      <c r="J56" s="26">
        <f t="shared" ref="J56" si="72">IF($F$6-$D$6 &lt;&gt; 0,(EXP(LN(1+(J36/100))/($F$6-$D$6))-1)*100,0)</f>
        <v>2.9470283657787588</v>
      </c>
      <c r="L56" s="24" t="str">
        <f>$A$18</f>
        <v>All occupations</v>
      </c>
      <c r="M56" s="26">
        <f>IF(N$6-M$6 &lt;&gt; 0,(EXP(LN(N18/M18)/(N$6-M$6))-1)*100,0)</f>
        <v>-8.10866314481129E-2</v>
      </c>
      <c r="N56" s="26">
        <f>IF(O$6-N$6 &lt;&gt; 0,(EXP(LN(O18/N18)/(O$6-N$6))-1)*100,0)</f>
        <v>-2.8900263619072053</v>
      </c>
      <c r="O56" s="26">
        <f>IF(P$6-O$6 &lt;&gt; 0,(EXP(LN(P18/O18)/(P$6-O$6))-1)*100,0)</f>
        <v>0.43021204522715184</v>
      </c>
      <c r="P56" s="26">
        <f>IF(Q$6-P$6 &lt;&gt; 0,(EXP(LN(Q18/P18)/(Q$6-P$6))-1)*100,0)</f>
        <v>0.28191409266911105</v>
      </c>
      <c r="Q56" s="26">
        <f t="shared" ref="Q56" si="73">IF(Q$6-O$6 &lt;&gt; 0,(EXP(LN(Q18/O18)/(Q$6-O$6))-1)*100,0)</f>
        <v>0.33132239634598992</v>
      </c>
      <c r="S56" s="26">
        <f t="shared" ref="S56:U56" si="74">IF($F$6-$D$6 &lt;&gt; 0,(EXP(LN(1+(S36/100))/($F$6-$D$6))-1)*100,0)</f>
        <v>0.33132239634601213</v>
      </c>
      <c r="T56" s="26">
        <f t="shared" si="74"/>
        <v>2.3095265820158861</v>
      </c>
      <c r="U56" s="26">
        <f t="shared" si="74"/>
        <v>2.551803795139973</v>
      </c>
      <c r="W56" s="24" t="str">
        <f>$A$18</f>
        <v>All occupations</v>
      </c>
      <c r="X56" s="26">
        <f>IF(Y$6-X$6 &lt;&gt; 0,(EXP(LN(Y18/X18)/(Y$6-X$6))-1)*100,0)</f>
        <v>0.57953656185367741</v>
      </c>
      <c r="Y56" s="26">
        <f>IF(Z$6-Y$6 &lt;&gt; 0,(EXP(LN(Z18/Y18)/(Z$6-Y$6))-1)*100,0)</f>
        <v>-0.60523485022072609</v>
      </c>
      <c r="Z56" s="26">
        <f>IF(AA$6-Z$6 &lt;&gt; 0,(EXP(LN(AA18/Z18)/(AA$6-Z$6))-1)*100,0)</f>
        <v>0.43491768668639796</v>
      </c>
      <c r="AA56" s="26">
        <f>IF(AB$6-AA$6 &lt;&gt; 0,(EXP(LN(AB18/AA18)/(AB$6-AA$6))-1)*100,0)</f>
        <v>0.31652863967850386</v>
      </c>
      <c r="AB56" s="26">
        <f t="shared" ref="AB56" si="75">IF(AB$6-Z$6 &lt;&gt; 0,(EXP(LN(AB18/Z18)/(AB$6-Z$6))-1)*100,0)</f>
        <v>0.35597614136042566</v>
      </c>
      <c r="AD56" s="26">
        <f t="shared" ref="AD56:AF56" si="76">IF($F$6-$D$6 &lt;&gt; 0,(EXP(LN(1+(AD36/100))/($F$6-$D$6))-1)*100,0)</f>
        <v>0.35597614136042566</v>
      </c>
      <c r="AE56" s="26">
        <f t="shared" si="76"/>
        <v>3.0895464193041455</v>
      </c>
      <c r="AF56" s="26">
        <f t="shared" si="76"/>
        <v>3.3241520620747478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5.8530212201736731</v>
      </c>
      <c r="C64" s="27">
        <f t="shared" si="77"/>
        <v>0.63175148647007973</v>
      </c>
      <c r="D64" s="27">
        <f t="shared" si="77"/>
        <v>-3.5683557912490755</v>
      </c>
      <c r="E64" s="27">
        <f t="shared" si="77"/>
        <v>6.1745928831885522</v>
      </c>
      <c r="F64" s="27">
        <f>F8-D8</f>
        <v>2.6062370919394766</v>
      </c>
      <c r="L64" t="str">
        <f>$A$8</f>
        <v>Managers, directors and senior officials</v>
      </c>
      <c r="M64" s="27">
        <f t="shared" ref="M64:M72" si="78">N8-M8</f>
        <v>2.3868740528063626</v>
      </c>
      <c r="N64" s="27">
        <f t="shared" ref="N64:N72" si="79">O8-N8</f>
        <v>-0.50735133890103867</v>
      </c>
      <c r="O64" s="27">
        <f t="shared" ref="O64:O72" si="80">P8-O8</f>
        <v>-2.9147614092976681</v>
      </c>
      <c r="P64" s="27">
        <f t="shared" ref="P64:P72" si="81">Q8-P8</f>
        <v>2.3014389499700414</v>
      </c>
      <c r="Q64" s="27">
        <f>Q8-O8</f>
        <v>-0.61332245932762675</v>
      </c>
      <c r="W64" t="str">
        <f>$A$8</f>
        <v>Managers, directors and senior officials</v>
      </c>
      <c r="X64" s="27">
        <f t="shared" ref="X64:X72" si="82">Y8-X8</f>
        <v>3.4661471673673461</v>
      </c>
      <c r="Y64" s="27">
        <f t="shared" ref="Y64:Y72" si="83">Z8-Y8</f>
        <v>1.1391028253711859</v>
      </c>
      <c r="Z64" s="27">
        <f t="shared" ref="Z64:Z72" si="84">AA8-Z8</f>
        <v>-0.65359438195151043</v>
      </c>
      <c r="AA64" s="27">
        <f t="shared" ref="AA64:AA72" si="85">AB8-AA8</f>
        <v>3.8731539332186244</v>
      </c>
      <c r="AB64" s="27">
        <f>AB8-Z8</f>
        <v>3.219559551267114</v>
      </c>
    </row>
    <row r="65" spans="1:31" x14ac:dyDescent="0.2">
      <c r="A65" t="str">
        <f>$A$9</f>
        <v>Professional occupations</v>
      </c>
      <c r="B65" s="27">
        <f t="shared" si="77"/>
        <v>9.4283957714987991</v>
      </c>
      <c r="C65" s="27">
        <f t="shared" si="77"/>
        <v>4.7163197768907708</v>
      </c>
      <c r="D65" s="27">
        <f t="shared" si="77"/>
        <v>9.3578619933046241</v>
      </c>
      <c r="E65" s="27">
        <f t="shared" si="77"/>
        <v>12.306164803405153</v>
      </c>
      <c r="F65" s="27">
        <f t="shared" ref="F65:F72" si="86">F9-D9</f>
        <v>21.664026796709777</v>
      </c>
      <c r="L65" t="str">
        <f>$A$9</f>
        <v>Professional occupations</v>
      </c>
      <c r="M65" s="27">
        <f t="shared" si="78"/>
        <v>2.8268855674959212</v>
      </c>
      <c r="N65" s="27">
        <f t="shared" si="79"/>
        <v>2.2718655566115018</v>
      </c>
      <c r="O65" s="27">
        <f t="shared" si="80"/>
        <v>6.8832970696131497</v>
      </c>
      <c r="P65" s="27">
        <f t="shared" si="81"/>
        <v>5.896230618656233</v>
      </c>
      <c r="Q65" s="27">
        <f t="shared" ref="Q65:Q72" si="87">Q9-O9</f>
        <v>12.779527688269383</v>
      </c>
      <c r="W65" t="str">
        <f>$A$9</f>
        <v>Professional occupations</v>
      </c>
      <c r="X65" s="27">
        <f t="shared" si="82"/>
        <v>6.6015102040030342</v>
      </c>
      <c r="Y65" s="27">
        <f t="shared" si="83"/>
        <v>2.4444542202791979</v>
      </c>
      <c r="Z65" s="27">
        <f t="shared" si="84"/>
        <v>2.4745649236914176</v>
      </c>
      <c r="AA65" s="27">
        <f t="shared" si="85"/>
        <v>6.4099341847490052</v>
      </c>
      <c r="AB65" s="27">
        <f t="shared" ref="AB65:AB72" si="88">AB9-Z9</f>
        <v>8.8844991084404228</v>
      </c>
    </row>
    <row r="66" spans="1:31" x14ac:dyDescent="0.2">
      <c r="A66" t="str">
        <f>$A$10</f>
        <v>Associate professional occupations</v>
      </c>
      <c r="B66" s="27">
        <f t="shared" si="77"/>
        <v>1.0361939439517442</v>
      </c>
      <c r="C66" s="27">
        <f t="shared" si="77"/>
        <v>3.3147463697741983</v>
      </c>
      <c r="D66" s="27">
        <f t="shared" si="77"/>
        <v>3.9909643938784143</v>
      </c>
      <c r="E66" s="27">
        <f t="shared" si="77"/>
        <v>6.4436745260944548</v>
      </c>
      <c r="F66" s="27">
        <f t="shared" si="86"/>
        <v>10.434638919972869</v>
      </c>
      <c r="L66" t="str">
        <f>$A$10</f>
        <v>Associate professional occupations</v>
      </c>
      <c r="M66" s="27">
        <f t="shared" si="78"/>
        <v>-0.83784226124270589</v>
      </c>
      <c r="N66" s="27">
        <f t="shared" si="79"/>
        <v>1.6145864550830709</v>
      </c>
      <c r="O66" s="27">
        <f t="shared" si="80"/>
        <v>-1.5488551912337698</v>
      </c>
      <c r="P66" s="27">
        <f t="shared" si="81"/>
        <v>1.2645945939639773</v>
      </c>
      <c r="Q66" s="27">
        <f t="shared" si="87"/>
        <v>-0.28426059726979247</v>
      </c>
      <c r="W66" t="str">
        <f>$A$10</f>
        <v>Associate professional occupations</v>
      </c>
      <c r="X66" s="27">
        <f t="shared" si="82"/>
        <v>1.8740362051944857</v>
      </c>
      <c r="Y66" s="27">
        <f t="shared" si="83"/>
        <v>1.700159914691092</v>
      </c>
      <c r="Z66" s="27">
        <f t="shared" si="84"/>
        <v>5.5398195851122409</v>
      </c>
      <c r="AA66" s="27">
        <f t="shared" si="85"/>
        <v>5.1790799321306054</v>
      </c>
      <c r="AB66" s="27">
        <f t="shared" si="88"/>
        <v>10.718899517242846</v>
      </c>
    </row>
    <row r="67" spans="1:31" x14ac:dyDescent="0.2">
      <c r="A67" t="str">
        <f>$A$11</f>
        <v>Administrative and secretarial occupations</v>
      </c>
      <c r="B67" s="27">
        <f t="shared" si="77"/>
        <v>-4.4840238773906975</v>
      </c>
      <c r="C67" s="27">
        <f t="shared" si="77"/>
        <v>0.92259996301804392</v>
      </c>
      <c r="D67" s="27">
        <f t="shared" si="77"/>
        <v>-5.8498421354421737E-2</v>
      </c>
      <c r="E67" s="27">
        <f t="shared" si="77"/>
        <v>-5.6587087409897237</v>
      </c>
      <c r="F67" s="27">
        <f t="shared" si="86"/>
        <v>-5.7172071623441454</v>
      </c>
      <c r="L67" t="str">
        <f>$A$11</f>
        <v>Administrative and secretarial occupations</v>
      </c>
      <c r="M67" s="27">
        <f t="shared" si="78"/>
        <v>-1.4552557163908713</v>
      </c>
      <c r="N67" s="27">
        <f t="shared" si="79"/>
        <v>1.7972498190122952</v>
      </c>
      <c r="O67" s="27">
        <f t="shared" si="80"/>
        <v>0.49621796684138708</v>
      </c>
      <c r="P67" s="27">
        <f t="shared" si="81"/>
        <v>1.0654744625228521</v>
      </c>
      <c r="Q67" s="27">
        <f t="shared" si="87"/>
        <v>1.5616924293642391</v>
      </c>
      <c r="W67" t="str">
        <f>$A$11</f>
        <v>Administrative and secretarial occupations</v>
      </c>
      <c r="X67" s="27">
        <f t="shared" si="82"/>
        <v>-3.028768160999789</v>
      </c>
      <c r="Y67" s="27">
        <f t="shared" si="83"/>
        <v>-0.87464985599424949</v>
      </c>
      <c r="Z67" s="27">
        <f t="shared" si="84"/>
        <v>-0.55471638819584967</v>
      </c>
      <c r="AA67" s="27">
        <f t="shared" si="85"/>
        <v>-6.7241832035125952</v>
      </c>
      <c r="AB67" s="27">
        <f t="shared" si="88"/>
        <v>-7.2788995917084449</v>
      </c>
    </row>
    <row r="68" spans="1:31" x14ac:dyDescent="0.2">
      <c r="A68" t="str">
        <f>$A$12</f>
        <v>Skilled trades occupations</v>
      </c>
      <c r="B68" s="27">
        <f t="shared" si="77"/>
        <v>-2.9249112280237028</v>
      </c>
      <c r="C68" s="27">
        <f t="shared" si="77"/>
        <v>-6.4655989386417616</v>
      </c>
      <c r="D68" s="27">
        <f t="shared" si="77"/>
        <v>1.4678541308038291</v>
      </c>
      <c r="E68" s="27">
        <f t="shared" si="77"/>
        <v>-0.76311606926491038</v>
      </c>
      <c r="F68" s="27">
        <f t="shared" si="86"/>
        <v>0.70473806153891871</v>
      </c>
      <c r="L68" t="str">
        <f>$A$12</f>
        <v>Skilled trades occupations</v>
      </c>
      <c r="M68" s="27">
        <f t="shared" si="78"/>
        <v>-2.2022080405036917</v>
      </c>
      <c r="N68" s="27">
        <f t="shared" si="79"/>
        <v>-6.8314450764164931</v>
      </c>
      <c r="O68" s="27">
        <f t="shared" si="80"/>
        <v>0.61209647745567963</v>
      </c>
      <c r="P68" s="27">
        <f t="shared" si="81"/>
        <v>-1.7574272832766482</v>
      </c>
      <c r="Q68" s="27">
        <f t="shared" si="87"/>
        <v>-1.1453308058209686</v>
      </c>
      <c r="W68" t="str">
        <f>$A$12</f>
        <v>Skilled trades occupations</v>
      </c>
      <c r="X68" s="27">
        <f t="shared" si="82"/>
        <v>-0.72270318752000229</v>
      </c>
      <c r="Y68" s="27">
        <f t="shared" si="83"/>
        <v>0.36584613777471642</v>
      </c>
      <c r="Z68" s="27">
        <f t="shared" si="84"/>
        <v>0.85575765334818321</v>
      </c>
      <c r="AA68" s="27">
        <f t="shared" si="85"/>
        <v>0.99431121401176092</v>
      </c>
      <c r="AB68" s="27">
        <f t="shared" si="88"/>
        <v>1.8500688673599441</v>
      </c>
    </row>
    <row r="69" spans="1:31" x14ac:dyDescent="0.2">
      <c r="A69" t="str">
        <f>$A$13</f>
        <v>Caring, leisure and other service occupations</v>
      </c>
      <c r="B69" s="27">
        <f t="shared" si="77"/>
        <v>0.10617868299036815</v>
      </c>
      <c r="C69" s="27">
        <f t="shared" si="77"/>
        <v>-3.0555250480845046</v>
      </c>
      <c r="D69" s="27">
        <f t="shared" si="77"/>
        <v>0.6368359429979833</v>
      </c>
      <c r="E69" s="27">
        <f t="shared" si="77"/>
        <v>2.9392114782865022</v>
      </c>
      <c r="F69" s="27">
        <f t="shared" si="86"/>
        <v>3.5760474212844855</v>
      </c>
      <c r="L69" t="str">
        <f>$A$13</f>
        <v>Caring, leisure and other service occupations</v>
      </c>
      <c r="M69" s="27">
        <f t="shared" si="78"/>
        <v>-0.27038167843327798</v>
      </c>
      <c r="N69" s="27">
        <f t="shared" si="79"/>
        <v>-0.30511344727074352</v>
      </c>
      <c r="O69" s="27">
        <f t="shared" si="80"/>
        <v>1.3037089239261146</v>
      </c>
      <c r="P69" s="27">
        <f t="shared" si="81"/>
        <v>1.9988790847025619</v>
      </c>
      <c r="Q69" s="27">
        <f t="shared" si="87"/>
        <v>3.3025880086286765</v>
      </c>
      <c r="W69" t="str">
        <f>$A$13</f>
        <v>Caring, leisure and other service occupations</v>
      </c>
      <c r="X69" s="27">
        <f t="shared" si="82"/>
        <v>0.37656036142366389</v>
      </c>
      <c r="Y69" s="27">
        <f t="shared" si="83"/>
        <v>-2.7504116008138197</v>
      </c>
      <c r="Z69" s="27">
        <f t="shared" si="84"/>
        <v>-0.66687298092812597</v>
      </c>
      <c r="AA69" s="27">
        <f t="shared" si="85"/>
        <v>0.94033239358395804</v>
      </c>
      <c r="AB69" s="27">
        <f t="shared" si="88"/>
        <v>0.27345941265583207</v>
      </c>
    </row>
    <row r="70" spans="1:31" x14ac:dyDescent="0.2">
      <c r="A70" t="str">
        <f>$A$14</f>
        <v>Sales and customer service occupations</v>
      </c>
      <c r="B70" s="27">
        <f t="shared" si="77"/>
        <v>-1.4114657110686863</v>
      </c>
      <c r="C70" s="27">
        <f t="shared" si="77"/>
        <v>0.36148365591921561</v>
      </c>
      <c r="D70" s="27">
        <f t="shared" si="77"/>
        <v>0.69027156519130983</v>
      </c>
      <c r="E70" s="27">
        <f t="shared" si="77"/>
        <v>0.26710082219683073</v>
      </c>
      <c r="F70" s="27">
        <f t="shared" si="86"/>
        <v>0.95737238738814057</v>
      </c>
      <c r="L70" t="str">
        <f>$A$14</f>
        <v>Sales and customer service occupations</v>
      </c>
      <c r="M70" s="27">
        <f t="shared" si="78"/>
        <v>-0.42272504421968549</v>
      </c>
      <c r="N70" s="27">
        <f t="shared" si="79"/>
        <v>0.44075586233573105</v>
      </c>
      <c r="O70" s="27">
        <f t="shared" si="80"/>
        <v>0.85578428784529947</v>
      </c>
      <c r="P70" s="27">
        <f t="shared" si="81"/>
        <v>0.83846583472743319</v>
      </c>
      <c r="Q70" s="27">
        <f t="shared" si="87"/>
        <v>1.6942501225727327</v>
      </c>
      <c r="W70" t="str">
        <f>$A$14</f>
        <v>Sales and customer service occupations</v>
      </c>
      <c r="X70" s="27">
        <f t="shared" si="82"/>
        <v>-0.98874066684905415</v>
      </c>
      <c r="Y70" s="27">
        <f t="shared" si="83"/>
        <v>-7.9272206416490576E-2</v>
      </c>
      <c r="Z70" s="27">
        <f t="shared" si="84"/>
        <v>-0.16551272265399675</v>
      </c>
      <c r="AA70" s="27">
        <f t="shared" si="85"/>
        <v>-0.57136501253058114</v>
      </c>
      <c r="AB70" s="27">
        <f t="shared" si="88"/>
        <v>-0.73687773518457789</v>
      </c>
    </row>
    <row r="71" spans="1:31" x14ac:dyDescent="0.2">
      <c r="A71" t="str">
        <f>$A$15</f>
        <v>Process, plant and machine operatives</v>
      </c>
      <c r="B71" s="27">
        <f t="shared" si="77"/>
        <v>1.0108804159021645</v>
      </c>
      <c r="C71" s="27">
        <f t="shared" si="77"/>
        <v>-5.0089910209001616</v>
      </c>
      <c r="D71" s="27">
        <f t="shared" si="77"/>
        <v>0.46359639869908165</v>
      </c>
      <c r="E71" s="27">
        <f t="shared" si="77"/>
        <v>-1.0743269806793379</v>
      </c>
      <c r="F71" s="27">
        <f t="shared" si="86"/>
        <v>-0.6107305819802562</v>
      </c>
      <c r="L71" t="str">
        <f>$A$15</f>
        <v>Process, plant and machine operatives</v>
      </c>
      <c r="M71" s="27">
        <f t="shared" si="78"/>
        <v>1.1227229713076845</v>
      </c>
      <c r="N71" s="27">
        <f t="shared" si="79"/>
        <v>-4.5447928531227717</v>
      </c>
      <c r="O71" s="27">
        <f t="shared" si="80"/>
        <v>-0.19725249617283325</v>
      </c>
      <c r="P71" s="27">
        <f t="shared" si="81"/>
        <v>-1.2899597017904689</v>
      </c>
      <c r="Q71" s="27">
        <f t="shared" si="87"/>
        <v>-1.4872121979633022</v>
      </c>
      <c r="W71" t="str">
        <f>$A$15</f>
        <v>Process, plant and machine operatives</v>
      </c>
      <c r="X71" s="27">
        <f t="shared" si="82"/>
        <v>-0.1118425554054463</v>
      </c>
      <c r="Y71" s="27">
        <f t="shared" si="83"/>
        <v>-0.46419816777742184</v>
      </c>
      <c r="Z71" s="27">
        <f t="shared" si="84"/>
        <v>0.6608488948719704</v>
      </c>
      <c r="AA71" s="27">
        <f t="shared" si="85"/>
        <v>0.21563272111109111</v>
      </c>
      <c r="AB71" s="27">
        <f t="shared" si="88"/>
        <v>0.87648161598306151</v>
      </c>
    </row>
    <row r="72" spans="1:31" x14ac:dyDescent="0.2">
      <c r="A72" t="str">
        <f>$A$16</f>
        <v>Elementary occupations</v>
      </c>
      <c r="B72" s="27">
        <f t="shared" si="77"/>
        <v>-2.7912692180337046</v>
      </c>
      <c r="C72" s="27">
        <f t="shared" si="77"/>
        <v>-6.1047862444457692</v>
      </c>
      <c r="D72" s="27">
        <f t="shared" si="77"/>
        <v>3.4697877279512568E-3</v>
      </c>
      <c r="E72" s="27">
        <f t="shared" si="77"/>
        <v>-2.1925927222377055</v>
      </c>
      <c r="F72" s="27">
        <f t="shared" si="86"/>
        <v>-2.1891229345097543</v>
      </c>
      <c r="L72" t="str">
        <f>$A$16</f>
        <v>Elementary occupations</v>
      </c>
      <c r="M72" s="27">
        <f t="shared" si="78"/>
        <v>-2.146811688400426</v>
      </c>
      <c r="N72" s="27">
        <f t="shared" si="79"/>
        <v>-2.816816410008034</v>
      </c>
      <c r="O72" s="27">
        <f t="shared" si="80"/>
        <v>0.98441351157321932</v>
      </c>
      <c r="P72" s="27">
        <f t="shared" si="81"/>
        <v>-1.6124404008197928</v>
      </c>
      <c r="Q72" s="27">
        <f t="shared" si="87"/>
        <v>-0.62802688924657346</v>
      </c>
      <c r="W72" t="str">
        <f>$A$16</f>
        <v>Elementary occupations</v>
      </c>
      <c r="X72" s="27">
        <f t="shared" si="82"/>
        <v>-0.64445752963318625</v>
      </c>
      <c r="Y72" s="27">
        <f t="shared" si="83"/>
        <v>-3.2879698344378028</v>
      </c>
      <c r="Z72" s="27">
        <f t="shared" si="84"/>
        <v>-0.9809437238452432</v>
      </c>
      <c r="AA72" s="27">
        <f t="shared" si="85"/>
        <v>-0.58015232141796957</v>
      </c>
      <c r="AB72" s="27">
        <f t="shared" si="88"/>
        <v>-1.5610960452632128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5.8229999999999791</v>
      </c>
      <c r="C74" s="29">
        <f t="shared" ref="C74" si="89">D18-C18</f>
        <v>-10.687999999999761</v>
      </c>
      <c r="D74" s="29">
        <f>E18-D18</f>
        <v>12.983999999999696</v>
      </c>
      <c r="E74" s="29">
        <f>F18-E18</f>
        <v>18.44199999999978</v>
      </c>
      <c r="F74" s="29">
        <f>F18-D18</f>
        <v>31.425999999999476</v>
      </c>
      <c r="L74" s="24" t="str">
        <f>$A$18</f>
        <v>All occupations</v>
      </c>
      <c r="M74" s="29">
        <f>N18-M18</f>
        <v>-0.99874183758072377</v>
      </c>
      <c r="N74" s="29">
        <f t="shared" ref="N74" si="90">O18-N18</f>
        <v>-8.8810614326764039</v>
      </c>
      <c r="O74" s="29">
        <f>P18-O18</f>
        <v>6.4746491405505253</v>
      </c>
      <c r="P74" s="29">
        <f>Q18-P18</f>
        <v>8.7052561586561978</v>
      </c>
      <c r="Q74" s="29">
        <f>Q18-O18</f>
        <v>15.179905299206723</v>
      </c>
      <c r="W74" s="24" t="str">
        <f>$A$18</f>
        <v>All occupations</v>
      </c>
      <c r="X74" s="29">
        <f>Y18-X18</f>
        <v>6.8217418375810439</v>
      </c>
      <c r="Y74" s="29">
        <f t="shared" ref="Y74" si="91">Z18-Y18</f>
        <v>-1.8069385673236411</v>
      </c>
      <c r="Z74" s="29">
        <f>AA18-Z18</f>
        <v>6.5093508594492278</v>
      </c>
      <c r="AA74" s="29">
        <f>AB18-AA18</f>
        <v>9.7367438413438094</v>
      </c>
      <c r="AB74" s="29">
        <f>AB18-Z18</f>
        <v>16.246094700793037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65.575766377211721</v>
      </c>
      <c r="C80" s="11">
        <f t="shared" si="92"/>
        <v>71.428787597385394</v>
      </c>
      <c r="D80" s="11">
        <f t="shared" si="92"/>
        <v>72.060539083855474</v>
      </c>
      <c r="E80" s="11">
        <f t="shared" si="92"/>
        <v>68.492183292606398</v>
      </c>
      <c r="F80" s="11">
        <f t="shared" si="92"/>
        <v>74.666776175794951</v>
      </c>
      <c r="H80" s="40">
        <f>IF(D$6-B$6 &lt;&gt; 0,(EXP(LN(D8/B8)/(D$6-B$6))-1)*100,0)</f>
        <v>1.903904931987821</v>
      </c>
      <c r="I80" s="40">
        <f t="shared" ref="I80:I88" si="93">F46</f>
        <v>0.23713835255054772</v>
      </c>
      <c r="L80" t="str">
        <f t="shared" ref="L80:Q88" si="94">L8</f>
        <v>Managers, directors and senior officials</v>
      </c>
      <c r="M80" s="11">
        <f t="shared" si="94"/>
        <v>42.794341809624015</v>
      </c>
      <c r="N80" s="11">
        <f t="shared" si="94"/>
        <v>45.181215862430378</v>
      </c>
      <c r="O80" s="11">
        <f t="shared" si="94"/>
        <v>44.673864523529339</v>
      </c>
      <c r="P80" s="11">
        <f t="shared" si="94"/>
        <v>41.759103114231671</v>
      </c>
      <c r="Q80" s="11">
        <f t="shared" si="94"/>
        <v>44.060542064201712</v>
      </c>
      <c r="S80" s="40">
        <f t="shared" ref="S80:S88" si="95">IF(O$6-M$6 &lt;&gt; 0,(EXP(LN(O8/M8)/(O$6-M$6))-1)*100,0)</f>
        <v>0.86336066899090902</v>
      </c>
      <c r="T80" s="40">
        <f t="shared" ref="T80:T88" si="96">Q46</f>
        <v>-9.2117546957171115E-2</v>
      </c>
      <c r="W80" t="str">
        <f t="shared" ref="W80:AB88" si="97">W8</f>
        <v>Managers, directors and senior officials</v>
      </c>
      <c r="X80" s="11">
        <f t="shared" si="97"/>
        <v>22.781424567587649</v>
      </c>
      <c r="Y80" s="11">
        <f t="shared" si="97"/>
        <v>26.247571734954995</v>
      </c>
      <c r="Z80" s="11">
        <f t="shared" si="97"/>
        <v>27.386674560326181</v>
      </c>
      <c r="AA80" s="11">
        <f t="shared" si="97"/>
        <v>26.733080178374671</v>
      </c>
      <c r="AB80" s="11">
        <f t="shared" si="97"/>
        <v>30.606234111593295</v>
      </c>
      <c r="AD80" s="40">
        <f t="shared" ref="AD80:AD88" si="98">IF(Z$6-X$6 &lt;&gt; 0,(EXP(LN(Z8/X8)/(Z$6-X$6))-1)*100,0)</f>
        <v>3.7508550615192204</v>
      </c>
      <c r="AE80" s="40">
        <f t="shared" ref="AE80:AE88" si="99">AB46</f>
        <v>0.74373307194879335</v>
      </c>
    </row>
    <row r="81" spans="1:31" x14ac:dyDescent="0.2">
      <c r="A81" t="str">
        <f t="shared" si="92"/>
        <v>Professional occupations</v>
      </c>
      <c r="B81" s="11">
        <f t="shared" si="92"/>
        <v>122.09553264282567</v>
      </c>
      <c r="C81" s="11">
        <f t="shared" si="92"/>
        <v>131.52392841432447</v>
      </c>
      <c r="D81" s="11">
        <f t="shared" si="92"/>
        <v>136.24024819121524</v>
      </c>
      <c r="E81" s="11">
        <f t="shared" si="92"/>
        <v>145.59811018451987</v>
      </c>
      <c r="F81" s="11">
        <f t="shared" si="92"/>
        <v>157.90427498792502</v>
      </c>
      <c r="H81" s="40">
        <f t="shared" ref="H81:H88" si="100">IF(D$6-B$6 &lt;&gt; 0,(EXP(LN(D9/B9)/(D$6-B$6))-1)*100,0)</f>
        <v>2.2165292515573531</v>
      </c>
      <c r="I81" s="40">
        <f t="shared" si="93"/>
        <v>0.9886494097540055</v>
      </c>
      <c r="L81" t="str">
        <f t="shared" si="94"/>
        <v>Professional occupations</v>
      </c>
      <c r="M81" s="11">
        <f t="shared" si="94"/>
        <v>62.336649495093141</v>
      </c>
      <c r="N81" s="11">
        <f t="shared" si="94"/>
        <v>65.163535062589062</v>
      </c>
      <c r="O81" s="11">
        <f t="shared" si="94"/>
        <v>67.435400619200564</v>
      </c>
      <c r="P81" s="11">
        <f t="shared" si="94"/>
        <v>74.318697688813714</v>
      </c>
      <c r="Q81" s="11">
        <f t="shared" si="94"/>
        <v>80.214928307469947</v>
      </c>
      <c r="S81" s="40">
        <f t="shared" si="95"/>
        <v>1.584839134924243</v>
      </c>
      <c r="T81" s="40">
        <f t="shared" si="96"/>
        <v>1.163648482603552</v>
      </c>
      <c r="W81" t="str">
        <f t="shared" si="97"/>
        <v>Professional occupations</v>
      </c>
      <c r="X81" s="11">
        <f t="shared" si="97"/>
        <v>59.75888314773249</v>
      </c>
      <c r="Y81" s="11">
        <f t="shared" si="97"/>
        <v>66.360393351735524</v>
      </c>
      <c r="Z81" s="11">
        <f t="shared" si="97"/>
        <v>68.804847572014722</v>
      </c>
      <c r="AA81" s="11">
        <f t="shared" si="97"/>
        <v>71.27941249570614</v>
      </c>
      <c r="AB81" s="11">
        <f t="shared" si="97"/>
        <v>77.689346680455145</v>
      </c>
      <c r="AD81" s="40">
        <f t="shared" si="98"/>
        <v>2.8592404407406402</v>
      </c>
      <c r="AE81" s="40">
        <f t="shared" si="99"/>
        <v>0.81291259146483164</v>
      </c>
    </row>
    <row r="82" spans="1:31" x14ac:dyDescent="0.2">
      <c r="A82" t="str">
        <f t="shared" si="92"/>
        <v>Associate professional occupations</v>
      </c>
      <c r="B82" s="11">
        <f t="shared" si="92"/>
        <v>80.727499091848472</v>
      </c>
      <c r="C82" s="11">
        <f t="shared" si="92"/>
        <v>81.763693035800216</v>
      </c>
      <c r="D82" s="11">
        <f t="shared" si="92"/>
        <v>85.078439405574414</v>
      </c>
      <c r="E82" s="11">
        <f t="shared" si="92"/>
        <v>89.069403799452829</v>
      </c>
      <c r="F82" s="11">
        <f t="shared" si="92"/>
        <v>95.513078325547283</v>
      </c>
      <c r="H82" s="40">
        <f t="shared" si="100"/>
        <v>1.0554181214716296</v>
      </c>
      <c r="I82" s="40">
        <f t="shared" si="93"/>
        <v>0.77424547492079832</v>
      </c>
      <c r="L82" t="str">
        <f t="shared" si="94"/>
        <v>Associate professional occupations</v>
      </c>
      <c r="M82" s="11">
        <f t="shared" si="94"/>
        <v>43.424970668767791</v>
      </c>
      <c r="N82" s="11">
        <f t="shared" si="94"/>
        <v>42.587128407525086</v>
      </c>
      <c r="O82" s="11">
        <f t="shared" si="94"/>
        <v>44.201714862608156</v>
      </c>
      <c r="P82" s="11">
        <f t="shared" si="94"/>
        <v>42.652859671374387</v>
      </c>
      <c r="Q82" s="11">
        <f t="shared" si="94"/>
        <v>43.917454265338364</v>
      </c>
      <c r="S82" s="40">
        <f t="shared" si="95"/>
        <v>0.35520836388267529</v>
      </c>
      <c r="T82" s="40">
        <f t="shared" si="96"/>
        <v>-4.3002441961403903E-2</v>
      </c>
      <c r="W82" t="str">
        <f t="shared" si="97"/>
        <v>Associate professional occupations</v>
      </c>
      <c r="X82" s="11">
        <f t="shared" si="97"/>
        <v>37.302528423080666</v>
      </c>
      <c r="Y82" s="11">
        <f t="shared" si="97"/>
        <v>39.176564628275152</v>
      </c>
      <c r="Z82" s="11">
        <f t="shared" si="97"/>
        <v>40.876724542966244</v>
      </c>
      <c r="AA82" s="11">
        <f t="shared" si="97"/>
        <v>46.416544128078485</v>
      </c>
      <c r="AB82" s="11">
        <f t="shared" si="97"/>
        <v>51.59562406020909</v>
      </c>
      <c r="AD82" s="40">
        <f t="shared" si="98"/>
        <v>1.8468411725280687</v>
      </c>
      <c r="AE82" s="40">
        <f t="shared" si="99"/>
        <v>1.5646209642659059</v>
      </c>
    </row>
    <row r="83" spans="1:31" x14ac:dyDescent="0.2">
      <c r="A83" t="str">
        <f t="shared" si="92"/>
        <v>Administrative and secretarial occupations</v>
      </c>
      <c r="B83" s="11">
        <f t="shared" si="92"/>
        <v>65.207702890321997</v>
      </c>
      <c r="C83" s="11">
        <f t="shared" si="92"/>
        <v>60.723679012931299</v>
      </c>
      <c r="D83" s="11">
        <f t="shared" si="92"/>
        <v>61.646278975949343</v>
      </c>
      <c r="E83" s="11">
        <f t="shared" si="92"/>
        <v>61.587780554594922</v>
      </c>
      <c r="F83" s="11">
        <f t="shared" si="92"/>
        <v>55.929071813605198</v>
      </c>
      <c r="H83" s="40">
        <f t="shared" si="100"/>
        <v>-1.1170092798295839</v>
      </c>
      <c r="I83" s="40">
        <f t="shared" si="93"/>
        <v>-0.64675651726200378</v>
      </c>
      <c r="L83" t="str">
        <f t="shared" si="94"/>
        <v>Administrative and secretarial occupations</v>
      </c>
      <c r="M83" s="11">
        <f t="shared" si="94"/>
        <v>13.325703213648186</v>
      </c>
      <c r="N83" s="11">
        <f t="shared" si="94"/>
        <v>11.870447497257315</v>
      </c>
      <c r="O83" s="11">
        <f t="shared" si="94"/>
        <v>13.66769731626961</v>
      </c>
      <c r="P83" s="11">
        <f t="shared" si="94"/>
        <v>14.163915283110997</v>
      </c>
      <c r="Q83" s="11">
        <f t="shared" si="94"/>
        <v>15.229389745633849</v>
      </c>
      <c r="S83" s="40">
        <f t="shared" si="95"/>
        <v>0.50809536698992463</v>
      </c>
      <c r="T83" s="40">
        <f t="shared" si="96"/>
        <v>0.72388687373923233</v>
      </c>
      <c r="W83" t="str">
        <f t="shared" si="97"/>
        <v>Administrative and secretarial occupations</v>
      </c>
      <c r="X83" s="11">
        <f t="shared" si="97"/>
        <v>51.881999676673793</v>
      </c>
      <c r="Y83" s="11">
        <f t="shared" si="97"/>
        <v>48.853231515674004</v>
      </c>
      <c r="Z83" s="11">
        <f t="shared" si="97"/>
        <v>47.978581659679755</v>
      </c>
      <c r="AA83" s="11">
        <f t="shared" si="97"/>
        <v>47.423865271483905</v>
      </c>
      <c r="AB83" s="11">
        <f t="shared" si="97"/>
        <v>40.69968206797131</v>
      </c>
      <c r="AD83" s="40">
        <f t="shared" si="98"/>
        <v>-1.5521718334265078</v>
      </c>
      <c r="AE83" s="40">
        <f t="shared" si="99"/>
        <v>-1.0909021311504508</v>
      </c>
    </row>
    <row r="84" spans="1:31" x14ac:dyDescent="0.2">
      <c r="A84" t="str">
        <f t="shared" si="92"/>
        <v>Skilled trades occupations</v>
      </c>
      <c r="B84" s="11">
        <f t="shared" si="92"/>
        <v>57.69202045342827</v>
      </c>
      <c r="C84" s="11">
        <f t="shared" si="92"/>
        <v>54.767109225404567</v>
      </c>
      <c r="D84" s="11">
        <f t="shared" si="92"/>
        <v>48.301510286762806</v>
      </c>
      <c r="E84" s="11">
        <f t="shared" si="92"/>
        <v>49.769364417566635</v>
      </c>
      <c r="F84" s="11">
        <f t="shared" si="92"/>
        <v>49.006248348301725</v>
      </c>
      <c r="H84" s="40">
        <f t="shared" si="100"/>
        <v>-3.4907385082401876</v>
      </c>
      <c r="I84" s="40">
        <f t="shared" si="93"/>
        <v>9.6613162120817719E-2</v>
      </c>
      <c r="L84" t="str">
        <f t="shared" si="94"/>
        <v>Skilled trades occupations</v>
      </c>
      <c r="M84" s="11">
        <f t="shared" si="94"/>
        <v>50.399486723438358</v>
      </c>
      <c r="N84" s="11">
        <f t="shared" si="94"/>
        <v>48.197278682934666</v>
      </c>
      <c r="O84" s="11">
        <f t="shared" si="94"/>
        <v>41.365833606518173</v>
      </c>
      <c r="P84" s="11">
        <f t="shared" si="94"/>
        <v>41.977930083973853</v>
      </c>
      <c r="Q84" s="11">
        <f t="shared" si="94"/>
        <v>40.220502800697204</v>
      </c>
      <c r="S84" s="40">
        <f t="shared" si="95"/>
        <v>-3.8734991935796437</v>
      </c>
      <c r="T84" s="40">
        <f t="shared" si="96"/>
        <v>-0.18701410610805214</v>
      </c>
      <c r="W84" t="str">
        <f t="shared" si="97"/>
        <v>Skilled trades occupations</v>
      </c>
      <c r="X84" s="11">
        <f t="shared" si="97"/>
        <v>7.2925337299898976</v>
      </c>
      <c r="Y84" s="11">
        <f t="shared" si="97"/>
        <v>6.5698305424698953</v>
      </c>
      <c r="Z84" s="11">
        <f t="shared" si="97"/>
        <v>6.9356766802446117</v>
      </c>
      <c r="AA84" s="11">
        <f t="shared" si="97"/>
        <v>7.7914343335927949</v>
      </c>
      <c r="AB84" s="11">
        <f t="shared" si="97"/>
        <v>8.7857455476045558</v>
      </c>
      <c r="AD84" s="40">
        <f t="shared" si="98"/>
        <v>-0.99843074087276884</v>
      </c>
      <c r="AE84" s="40">
        <f t="shared" si="99"/>
        <v>1.5888362838748948</v>
      </c>
    </row>
    <row r="85" spans="1:31" x14ac:dyDescent="0.2">
      <c r="A85" t="str">
        <f t="shared" si="92"/>
        <v>Caring, leisure and other service occupations</v>
      </c>
      <c r="B85" s="11">
        <f t="shared" si="92"/>
        <v>61.876753752716631</v>
      </c>
      <c r="C85" s="11">
        <f t="shared" si="92"/>
        <v>61.982932435706999</v>
      </c>
      <c r="D85" s="11">
        <f t="shared" si="92"/>
        <v>58.927407387622495</v>
      </c>
      <c r="E85" s="11">
        <f t="shared" si="92"/>
        <v>59.564243330620478</v>
      </c>
      <c r="F85" s="11">
        <f t="shared" si="92"/>
        <v>62.50345480890698</v>
      </c>
      <c r="H85" s="40">
        <f t="shared" si="100"/>
        <v>-0.97201035967534599</v>
      </c>
      <c r="I85" s="40">
        <f t="shared" si="93"/>
        <v>0.39354254668497735</v>
      </c>
      <c r="L85" t="str">
        <f t="shared" si="94"/>
        <v>Caring, leisure and other service occupations</v>
      </c>
      <c r="M85" s="11">
        <f t="shared" si="94"/>
        <v>13.795010966767489</v>
      </c>
      <c r="N85" s="11">
        <f t="shared" si="94"/>
        <v>13.524629288334211</v>
      </c>
      <c r="O85" s="11">
        <f t="shared" si="94"/>
        <v>13.219515841063467</v>
      </c>
      <c r="P85" s="11">
        <f t="shared" si="94"/>
        <v>14.523224764989582</v>
      </c>
      <c r="Q85" s="11">
        <f t="shared" si="94"/>
        <v>16.522103849692144</v>
      </c>
      <c r="S85" s="40">
        <f t="shared" si="95"/>
        <v>-0.84863443737634991</v>
      </c>
      <c r="T85" s="40">
        <f t="shared" si="96"/>
        <v>1.4978056865515788</v>
      </c>
      <c r="W85" t="str">
        <f t="shared" si="97"/>
        <v>Caring, leisure and other service occupations</v>
      </c>
      <c r="X85" s="11">
        <f t="shared" si="97"/>
        <v>48.08174278594916</v>
      </c>
      <c r="Y85" s="11">
        <f t="shared" si="97"/>
        <v>48.458303147372824</v>
      </c>
      <c r="Z85" s="11">
        <f t="shared" si="97"/>
        <v>45.707891546559004</v>
      </c>
      <c r="AA85" s="11">
        <f t="shared" si="97"/>
        <v>45.041018565630878</v>
      </c>
      <c r="AB85" s="11">
        <f t="shared" si="97"/>
        <v>45.981350959214836</v>
      </c>
      <c r="AD85" s="40">
        <f>IF(Z$6-X$6 &lt;&gt; 0,(EXP(LN(Z13/X13)/(Z$6-X$6))-1)*100,0)</f>
        <v>-1.0075216034574619</v>
      </c>
      <c r="AE85" s="40">
        <f t="shared" si="99"/>
        <v>3.9774146617976847E-2</v>
      </c>
    </row>
    <row r="86" spans="1:31" x14ac:dyDescent="0.2">
      <c r="A86" t="str">
        <f t="shared" si="92"/>
        <v>Sales and customer service occupations</v>
      </c>
      <c r="B86" s="11">
        <f t="shared" si="92"/>
        <v>45.009798328959988</v>
      </c>
      <c r="C86" s="11">
        <f t="shared" si="92"/>
        <v>43.598332617891302</v>
      </c>
      <c r="D86" s="11">
        <f t="shared" si="92"/>
        <v>43.959816273810517</v>
      </c>
      <c r="E86" s="11">
        <f t="shared" si="92"/>
        <v>44.650087839001827</v>
      </c>
      <c r="F86" s="11">
        <f t="shared" si="92"/>
        <v>44.917188661198658</v>
      </c>
      <c r="H86" s="40">
        <f t="shared" si="100"/>
        <v>-0.47097256118699971</v>
      </c>
      <c r="I86" s="40">
        <f t="shared" si="93"/>
        <v>0.14373381364429783</v>
      </c>
      <c r="L86" t="str">
        <f t="shared" si="94"/>
        <v>Sales and customer service occupations</v>
      </c>
      <c r="M86" s="11">
        <f t="shared" si="94"/>
        <v>18.873456891857717</v>
      </c>
      <c r="N86" s="11">
        <f t="shared" si="94"/>
        <v>18.450731847638032</v>
      </c>
      <c r="O86" s="11">
        <f t="shared" si="94"/>
        <v>18.891487709973763</v>
      </c>
      <c r="P86" s="11">
        <f t="shared" si="94"/>
        <v>19.747271997819063</v>
      </c>
      <c r="Q86" s="11">
        <f t="shared" si="94"/>
        <v>20.585737832546496</v>
      </c>
      <c r="S86" s="40">
        <f t="shared" si="95"/>
        <v>1.9099767304031623E-2</v>
      </c>
      <c r="T86" s="40">
        <f t="shared" si="96"/>
        <v>0.57422279413910093</v>
      </c>
      <c r="W86" t="str">
        <f t="shared" si="97"/>
        <v>Sales and customer service occupations</v>
      </c>
      <c r="X86" s="11">
        <f t="shared" si="97"/>
        <v>26.136341437102267</v>
      </c>
      <c r="Y86" s="11">
        <f t="shared" si="97"/>
        <v>25.147600770253213</v>
      </c>
      <c r="Z86" s="11">
        <f t="shared" si="97"/>
        <v>25.068328563836722</v>
      </c>
      <c r="AA86" s="11">
        <f t="shared" si="97"/>
        <v>24.902815841182726</v>
      </c>
      <c r="AB86" s="11">
        <f t="shared" si="97"/>
        <v>24.331450828652144</v>
      </c>
      <c r="AD86" s="40">
        <f t="shared" si="98"/>
        <v>-0.8309582740113175</v>
      </c>
      <c r="AE86" s="40">
        <f t="shared" si="99"/>
        <v>-0.19870533834879245</v>
      </c>
    </row>
    <row r="87" spans="1:31" x14ac:dyDescent="0.2">
      <c r="A87" t="str">
        <f t="shared" si="92"/>
        <v>Process, plant and machine operatives</v>
      </c>
      <c r="B87" s="11">
        <f t="shared" si="92"/>
        <v>30.217035038013648</v>
      </c>
      <c r="C87" s="11">
        <f t="shared" si="92"/>
        <v>31.227915453915813</v>
      </c>
      <c r="D87" s="11">
        <f t="shared" si="92"/>
        <v>26.218924433015651</v>
      </c>
      <c r="E87" s="11">
        <f t="shared" si="92"/>
        <v>26.682520831714733</v>
      </c>
      <c r="F87" s="11">
        <f t="shared" si="92"/>
        <v>25.608193851035395</v>
      </c>
      <c r="H87" s="40">
        <f t="shared" si="100"/>
        <v>-2.7985810682406242</v>
      </c>
      <c r="I87" s="40">
        <f t="shared" si="93"/>
        <v>-0.15700384682546531</v>
      </c>
      <c r="L87" t="str">
        <f t="shared" si="94"/>
        <v>Process, plant and machine operatives</v>
      </c>
      <c r="M87" s="11">
        <f t="shared" si="94"/>
        <v>26.743768416928837</v>
      </c>
      <c r="N87" s="11">
        <f t="shared" si="94"/>
        <v>27.866491388236522</v>
      </c>
      <c r="O87" s="11">
        <f t="shared" si="94"/>
        <v>23.32169853511375</v>
      </c>
      <c r="P87" s="11">
        <f t="shared" si="94"/>
        <v>23.124446038940917</v>
      </c>
      <c r="Q87" s="11">
        <f t="shared" si="94"/>
        <v>21.834486337150448</v>
      </c>
      <c r="S87" s="40">
        <f t="shared" si="95"/>
        <v>-2.7011931054036986</v>
      </c>
      <c r="T87" s="40">
        <f t="shared" si="96"/>
        <v>-0.43832675116342035</v>
      </c>
      <c r="W87" t="str">
        <f t="shared" si="97"/>
        <v>Process, plant and machine operatives</v>
      </c>
      <c r="X87" s="11">
        <f t="shared" si="97"/>
        <v>3.4732666210847496</v>
      </c>
      <c r="Y87" s="11">
        <f t="shared" si="97"/>
        <v>3.3614240656793033</v>
      </c>
      <c r="Z87" s="11">
        <f t="shared" si="97"/>
        <v>2.8972258979018815</v>
      </c>
      <c r="AA87" s="11">
        <f t="shared" si="97"/>
        <v>3.5580747927738519</v>
      </c>
      <c r="AB87" s="11">
        <f t="shared" si="97"/>
        <v>3.773707513884943</v>
      </c>
      <c r="AD87" s="40">
        <f t="shared" si="98"/>
        <v>-3.5618551960231004</v>
      </c>
      <c r="AE87" s="40">
        <f t="shared" si="99"/>
        <v>1.7776436426226727</v>
      </c>
    </row>
    <row r="88" spans="1:31" x14ac:dyDescent="0.2">
      <c r="A88" t="str">
        <f t="shared" si="92"/>
        <v>Elementary occupations</v>
      </c>
      <c r="B88" s="11">
        <f t="shared" si="92"/>
        <v>71.626891424673715</v>
      </c>
      <c r="C88" s="11">
        <f t="shared" si="92"/>
        <v>68.835622206640011</v>
      </c>
      <c r="D88" s="11">
        <f t="shared" si="92"/>
        <v>62.730835962194242</v>
      </c>
      <c r="E88" s="11">
        <f t="shared" si="92"/>
        <v>62.734305749922193</v>
      </c>
      <c r="F88" s="11">
        <f t="shared" si="92"/>
        <v>60.541713027684487</v>
      </c>
      <c r="H88" s="40">
        <f t="shared" si="100"/>
        <v>-2.6174832294807771</v>
      </c>
      <c r="I88" s="40">
        <f t="shared" si="93"/>
        <v>-0.23652337083811537</v>
      </c>
      <c r="L88" t="str">
        <f t="shared" si="94"/>
        <v>Elementary occupations</v>
      </c>
      <c r="M88" s="11">
        <f t="shared" si="94"/>
        <v>36.605714289534774</v>
      </c>
      <c r="N88" s="11">
        <f t="shared" si="94"/>
        <v>34.458902601134348</v>
      </c>
      <c r="O88" s="11">
        <f t="shared" si="94"/>
        <v>31.642086191126314</v>
      </c>
      <c r="P88" s="11">
        <f t="shared" si="94"/>
        <v>32.626499702699533</v>
      </c>
      <c r="Q88" s="11">
        <f t="shared" si="94"/>
        <v>31.01405930187974</v>
      </c>
      <c r="S88" s="40">
        <f t="shared" si="95"/>
        <v>-2.8722686876869741</v>
      </c>
      <c r="T88" s="40">
        <f t="shared" si="96"/>
        <v>-0.13356038481873167</v>
      </c>
      <c r="W88" t="str">
        <f t="shared" si="97"/>
        <v>Elementary occupations</v>
      </c>
      <c r="X88" s="11">
        <f t="shared" si="97"/>
        <v>35.02117713513892</v>
      </c>
      <c r="Y88" s="11">
        <f t="shared" si="97"/>
        <v>34.376719605505734</v>
      </c>
      <c r="Z88" s="11">
        <f t="shared" si="97"/>
        <v>31.088749771067931</v>
      </c>
      <c r="AA88" s="11">
        <f t="shared" si="97"/>
        <v>30.107806047222688</v>
      </c>
      <c r="AB88" s="11">
        <f t="shared" si="97"/>
        <v>29.527653725804718</v>
      </c>
      <c r="AD88" s="40">
        <f t="shared" si="98"/>
        <v>-2.3539896269316074</v>
      </c>
      <c r="AE88" s="40">
        <f t="shared" si="99"/>
        <v>-0.34286933181361112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600.029</v>
      </c>
      <c r="C90" s="34">
        <f t="shared" si="101"/>
        <v>605.85199999999998</v>
      </c>
      <c r="D90" s="34">
        <f t="shared" si="101"/>
        <v>595.16400000000021</v>
      </c>
      <c r="E90" s="34">
        <f t="shared" si="101"/>
        <v>608.14799999999991</v>
      </c>
      <c r="F90" s="34">
        <f t="shared" si="101"/>
        <v>626.58999999999969</v>
      </c>
      <c r="H90" s="43">
        <f>IF(D$6-B$6 &lt;&gt; 0,(EXP(LN(D18/B18)/(D$6-B$6))-1)*100,0)</f>
        <v>-0.16268731174399198</v>
      </c>
      <c r="I90" s="43">
        <f>F56</f>
        <v>0.34362518517634388</v>
      </c>
      <c r="L90" s="24" t="str">
        <f t="shared" ref="L90:Q90" si="102">L18</f>
        <v>All occupations</v>
      </c>
      <c r="M90" s="34">
        <f t="shared" si="102"/>
        <v>308.29910247566033</v>
      </c>
      <c r="N90" s="34">
        <f t="shared" si="102"/>
        <v>307.30036063807961</v>
      </c>
      <c r="O90" s="34">
        <f t="shared" si="102"/>
        <v>298.41929920540321</v>
      </c>
      <c r="P90" s="34">
        <f t="shared" si="102"/>
        <v>304.89394834595373</v>
      </c>
      <c r="Q90" s="34">
        <f t="shared" si="102"/>
        <v>313.59920450460993</v>
      </c>
      <c r="S90" s="43">
        <f>IF(O$6-M$6 &lt;&gt; 0,(EXP(LN(O18/M18)/(O$6-M$6))-1)*100,0)</f>
        <v>-0.6493005113944017</v>
      </c>
      <c r="T90" s="43">
        <f>Q56</f>
        <v>0.33132239634598992</v>
      </c>
      <c r="W90" s="24" t="str">
        <f t="shared" ref="W90:AB90" si="103">W18</f>
        <v>All occupations</v>
      </c>
      <c r="X90" s="34">
        <f t="shared" si="103"/>
        <v>291.72989752433961</v>
      </c>
      <c r="Y90" s="34">
        <f t="shared" si="103"/>
        <v>298.55163936192065</v>
      </c>
      <c r="Z90" s="34">
        <f t="shared" si="103"/>
        <v>296.74470079459701</v>
      </c>
      <c r="AA90" s="34">
        <f t="shared" si="103"/>
        <v>303.25405165404624</v>
      </c>
      <c r="AB90" s="34">
        <f t="shared" si="103"/>
        <v>312.99079549539005</v>
      </c>
      <c r="AD90" s="43">
        <f>IF(Z$6-X$6 &lt;&gt; 0,(EXP(LN(Z18/X18)/(Z$6-X$6))-1)*100,0)</f>
        <v>0.34145784665025047</v>
      </c>
      <c r="AE90" s="43">
        <f>AB56</f>
        <v>0.35597614136042566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Solent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Solent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Solent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44.715554087157052</v>
      </c>
      <c r="C8" s="11">
        <v>50.249615874941036</v>
      </c>
      <c r="D8" s="11">
        <v>51.191342848369629</v>
      </c>
      <c r="E8" s="11">
        <v>46.601702571943761</v>
      </c>
      <c r="F8" s="11">
        <v>50.063924410411254</v>
      </c>
      <c r="G8" s="10"/>
      <c r="H8" s="11">
        <f>F8-D8</f>
        <v>-1.1274184379583758</v>
      </c>
      <c r="I8" s="11">
        <f>'RD T1'!E7</f>
        <v>24.580980775489184</v>
      </c>
      <c r="J8" s="11">
        <f>SUM(H8:I8)</f>
        <v>23.453562337530808</v>
      </c>
      <c r="L8" s="10" t="str">
        <f>name!D4</f>
        <v>11 Corporate managers and directors</v>
      </c>
      <c r="M8" s="11">
        <v>30.721928982275625</v>
      </c>
      <c r="N8" s="11">
        <v>32.989922474323713</v>
      </c>
      <c r="O8" s="11">
        <v>33.260840412515215</v>
      </c>
      <c r="P8" s="11">
        <v>28.804588305115285</v>
      </c>
      <c r="Q8" s="11">
        <v>29.565325682121614</v>
      </c>
      <c r="R8" s="10"/>
      <c r="S8" s="11">
        <f>Q8-O8</f>
        <v>-3.6955147303936009</v>
      </c>
      <c r="T8" s="11">
        <f>'RD T1'!T7</f>
        <v>13.625583375400419</v>
      </c>
      <c r="U8" s="11">
        <f>SUM(S8:T8)</f>
        <v>9.9300686450068181</v>
      </c>
      <c r="W8" s="10" t="str">
        <f>name!D4</f>
        <v>11 Corporate managers and directors</v>
      </c>
      <c r="X8" s="11">
        <v>13.993625104881405</v>
      </c>
      <c r="Y8" s="11">
        <v>17.259693400617323</v>
      </c>
      <c r="Z8" s="11">
        <v>17.930502435854457</v>
      </c>
      <c r="AA8" s="11">
        <v>17.797114266828469</v>
      </c>
      <c r="AB8" s="11">
        <v>20.498598728289661</v>
      </c>
      <c r="AC8" s="10"/>
      <c r="AD8" s="11">
        <f>AB8-Z8</f>
        <v>2.5680962924352038</v>
      </c>
      <c r="AE8" s="11">
        <f>'RD T1'!T36</f>
        <v>10.955397400088765</v>
      </c>
      <c r="AF8" s="11">
        <f>SUM(AD8:AE8)</f>
        <v>13.523493692523969</v>
      </c>
    </row>
    <row r="9" spans="1:32" x14ac:dyDescent="0.2">
      <c r="A9" s="10" t="str">
        <f>name!D5</f>
        <v>12 Other managers and proprietors</v>
      </c>
      <c r="B9" s="11">
        <v>20.860212290054676</v>
      </c>
      <c r="C9" s="11">
        <v>21.179171722444366</v>
      </c>
      <c r="D9" s="11">
        <v>20.869196235485845</v>
      </c>
      <c r="E9" s="11">
        <v>21.890480720662644</v>
      </c>
      <c r="F9" s="11">
        <v>24.60285176538369</v>
      </c>
      <c r="H9" s="11">
        <f t="shared" ref="H9:H32" si="2">F9-D9</f>
        <v>3.7336555298978453</v>
      </c>
      <c r="I9" s="11">
        <f>'RD T1'!E8</f>
        <v>12.757953789743532</v>
      </c>
      <c r="J9" s="11">
        <f>SUM(H9:I9)</f>
        <v>16.491609319641377</v>
      </c>
      <c r="L9" s="10" t="str">
        <f>name!D5</f>
        <v>12 Other managers and proprietors</v>
      </c>
      <c r="M9" s="11">
        <v>12.072412827348389</v>
      </c>
      <c r="N9" s="11">
        <v>12.191293388106669</v>
      </c>
      <c r="O9" s="11">
        <v>11.413024111014122</v>
      </c>
      <c r="P9" s="11">
        <v>12.954514809116386</v>
      </c>
      <c r="Q9" s="11">
        <v>14.495216382080102</v>
      </c>
      <c r="S9" s="11">
        <f t="shared" ref="S9:S32" si="3">Q9-O9</f>
        <v>3.0821922710659795</v>
      </c>
      <c r="T9" s="11">
        <f>'RD T1'!T8</f>
        <v>6.7291400818549478</v>
      </c>
      <c r="U9" s="11">
        <f>SUM(S9:T9)</f>
        <v>9.8113323529209282</v>
      </c>
      <c r="W9" s="10" t="str">
        <f>name!D5</f>
        <v>12 Other managers and proprietors</v>
      </c>
      <c r="X9" s="11">
        <v>8.7877994627062446</v>
      </c>
      <c r="Y9" s="11">
        <v>8.9878783343376742</v>
      </c>
      <c r="Z9" s="11">
        <v>9.4561721244717241</v>
      </c>
      <c r="AA9" s="11">
        <v>8.9359659115461998</v>
      </c>
      <c r="AB9" s="11">
        <v>10.107635383303636</v>
      </c>
      <c r="AD9" s="11">
        <f t="shared" ref="AD9:AD32" si="4">AB9-Z9</f>
        <v>0.65146325883191203</v>
      </c>
      <c r="AE9" s="11">
        <f>'RD T1'!T37</f>
        <v>6.0288137078885828</v>
      </c>
      <c r="AF9" s="11">
        <f>SUM(AD9:AE9)</f>
        <v>6.6802769667204949</v>
      </c>
    </row>
    <row r="10" spans="1:32" x14ac:dyDescent="0.2">
      <c r="A10" s="10" t="str">
        <f>name!D6</f>
        <v>21 Science, research, engineering and technology professionals</v>
      </c>
      <c r="B10" s="11">
        <v>36.027413431090764</v>
      </c>
      <c r="C10" s="11">
        <v>37.575277567671087</v>
      </c>
      <c r="D10" s="11">
        <v>39.189633765776215</v>
      </c>
      <c r="E10" s="11">
        <v>48.096068249248901</v>
      </c>
      <c r="F10" s="11">
        <v>53.901861586057663</v>
      </c>
      <c r="G10" s="11"/>
      <c r="H10" s="11">
        <f t="shared" si="2"/>
        <v>14.712227820281448</v>
      </c>
      <c r="I10" s="11">
        <f>'RD T1'!E9</f>
        <v>18.429816675640705</v>
      </c>
      <c r="J10" s="11">
        <f t="shared" ref="J10:J32" si="5">SUM(H10:I10)</f>
        <v>33.14204449592215</v>
      </c>
      <c r="L10" s="10" t="str">
        <f>name!D6</f>
        <v>21 Science, research, engineering and technology professionals</v>
      </c>
      <c r="M10" s="11">
        <v>28.442531108436444</v>
      </c>
      <c r="N10" s="11">
        <v>29.815465109479078</v>
      </c>
      <c r="O10" s="11">
        <v>29.82907766008061</v>
      </c>
      <c r="P10" s="11">
        <v>35.406159035115692</v>
      </c>
      <c r="Q10" s="11">
        <v>38.753497776206515</v>
      </c>
      <c r="R10" s="11"/>
      <c r="S10" s="11">
        <f t="shared" si="3"/>
        <v>8.9244201161259049</v>
      </c>
      <c r="T10" s="11">
        <f>'RD T1'!T9</f>
        <v>11.695388889165313</v>
      </c>
      <c r="U10" s="11">
        <f t="shared" ref="U10:U32" si="6">SUM(S10:T10)</f>
        <v>20.619809005291216</v>
      </c>
      <c r="W10" s="10" t="str">
        <f>name!D6</f>
        <v>21 Science, research, engineering and technology professionals</v>
      </c>
      <c r="X10" s="11">
        <v>7.5848823226543018</v>
      </c>
      <c r="Y10" s="11">
        <v>7.75981245819204</v>
      </c>
      <c r="Z10" s="11">
        <v>9.3605561056955722</v>
      </c>
      <c r="AA10" s="11">
        <v>12.68990921413323</v>
      </c>
      <c r="AB10" s="11">
        <v>15.148363809851219</v>
      </c>
      <c r="AC10" s="11"/>
      <c r="AD10" s="11">
        <f t="shared" si="4"/>
        <v>5.7878077041556466</v>
      </c>
      <c r="AE10" s="11">
        <f>'RD T1'!T38</f>
        <v>6.7344277864753934</v>
      </c>
      <c r="AF10" s="11">
        <f t="shared" ref="AF10:AF32" si="7">SUM(AD10:AE10)</f>
        <v>12.52223549063104</v>
      </c>
    </row>
    <row r="11" spans="1:32" x14ac:dyDescent="0.2">
      <c r="A11" s="10" t="str">
        <f>name!D7</f>
        <v>22 Health professionals</v>
      </c>
      <c r="B11" s="11">
        <v>22.326761989425368</v>
      </c>
      <c r="C11" s="11">
        <v>26.09154071679465</v>
      </c>
      <c r="D11" s="11">
        <v>25.983379554715977</v>
      </c>
      <c r="E11" s="11">
        <v>25.251843080243162</v>
      </c>
      <c r="F11" s="11">
        <v>25.92555384748588</v>
      </c>
      <c r="G11" s="11"/>
      <c r="H11" s="11">
        <f t="shared" si="2"/>
        <v>-5.7825707230097834E-2</v>
      </c>
      <c r="I11" s="11">
        <f>'RD T1'!E10</f>
        <v>13.646326591132947</v>
      </c>
      <c r="J11" s="11">
        <f t="shared" si="5"/>
        <v>13.588500883902849</v>
      </c>
      <c r="L11" s="10" t="str">
        <f>name!D7</f>
        <v>22 Health professionals</v>
      </c>
      <c r="M11" s="11">
        <v>4.6676121582173202</v>
      </c>
      <c r="N11" s="11">
        <v>5.363584163528988</v>
      </c>
      <c r="O11" s="11">
        <v>5.8801584449695161</v>
      </c>
      <c r="P11" s="11">
        <v>5.7663982160151139</v>
      </c>
      <c r="Q11" s="11">
        <v>5.9702247511120001</v>
      </c>
      <c r="R11" s="11"/>
      <c r="S11" s="11">
        <f t="shared" si="3"/>
        <v>9.0066306142484009E-2</v>
      </c>
      <c r="T11" s="11">
        <f>'RD T1'!T10</f>
        <v>2.1693038992943308</v>
      </c>
      <c r="U11" s="11">
        <f t="shared" si="6"/>
        <v>2.2593702054368148</v>
      </c>
      <c r="W11" s="10" t="str">
        <f>name!D7</f>
        <v>22 Health professionals</v>
      </c>
      <c r="X11" s="11">
        <v>17.659149831208047</v>
      </c>
      <c r="Y11" s="11">
        <v>20.727956553265649</v>
      </c>
      <c r="Z11" s="11">
        <v>20.103221109746482</v>
      </c>
      <c r="AA11" s="11">
        <v>19.485444864228054</v>
      </c>
      <c r="AB11" s="11">
        <v>19.955329096373877</v>
      </c>
      <c r="AC11" s="11"/>
      <c r="AD11" s="11">
        <f t="shared" si="4"/>
        <v>-0.14789201337260494</v>
      </c>
      <c r="AE11" s="11">
        <f>'RD T1'!T39</f>
        <v>11.477022691838615</v>
      </c>
      <c r="AF11" s="11">
        <f t="shared" si="7"/>
        <v>11.32913067846601</v>
      </c>
    </row>
    <row r="12" spans="1:32" x14ac:dyDescent="0.2">
      <c r="A12" s="10" t="str">
        <f>name!D8</f>
        <v>23 Teaching and other educational professionals</v>
      </c>
      <c r="B12" s="11">
        <v>28.933436938136428</v>
      </c>
      <c r="C12" s="11">
        <v>29.001594328109345</v>
      </c>
      <c r="D12" s="11">
        <v>29.467248046214365</v>
      </c>
      <c r="E12" s="11">
        <v>28.593684417680365</v>
      </c>
      <c r="F12" s="11">
        <v>30.253064678216603</v>
      </c>
      <c r="G12" s="11"/>
      <c r="H12" s="11">
        <f t="shared" si="2"/>
        <v>0.78581663200223772</v>
      </c>
      <c r="I12" s="11">
        <f>'RD T1'!E11</f>
        <v>15.076536356440984</v>
      </c>
      <c r="J12" s="11">
        <f t="shared" si="5"/>
        <v>15.862352988443222</v>
      </c>
      <c r="L12" s="10" t="str">
        <f>name!D8</f>
        <v>23 Teaching and other educational professionals</v>
      </c>
      <c r="M12" s="11">
        <v>8.9708743807585751</v>
      </c>
      <c r="N12" s="11">
        <v>8.5409229877278214</v>
      </c>
      <c r="O12" s="11">
        <v>9.0955066572860339</v>
      </c>
      <c r="P12" s="11">
        <v>9.1130326395398935</v>
      </c>
      <c r="Q12" s="11">
        <v>9.5894937722369491</v>
      </c>
      <c r="R12" s="11"/>
      <c r="S12" s="11">
        <f t="shared" si="3"/>
        <v>0.49398711495091518</v>
      </c>
      <c r="T12" s="11">
        <f>'RD T1'!T11</f>
        <v>3.9765924020880892</v>
      </c>
      <c r="U12" s="11">
        <f t="shared" si="6"/>
        <v>4.4705795170390044</v>
      </c>
      <c r="W12" s="10" t="str">
        <f>name!D8</f>
        <v>23 Teaching and other educational professionals</v>
      </c>
      <c r="X12" s="11">
        <v>19.962562557377872</v>
      </c>
      <c r="Y12" s="11">
        <v>20.460671340381527</v>
      </c>
      <c r="Z12" s="11">
        <v>20.371741388928349</v>
      </c>
      <c r="AA12" s="11">
        <v>19.480651778140473</v>
      </c>
      <c r="AB12" s="11">
        <v>20.663570905979661</v>
      </c>
      <c r="AC12" s="11"/>
      <c r="AD12" s="11">
        <f t="shared" si="4"/>
        <v>0.29182951705131188</v>
      </c>
      <c r="AE12" s="11">
        <f>'RD T1'!T40</f>
        <v>11.099943954352897</v>
      </c>
      <c r="AF12" s="11">
        <f t="shared" si="7"/>
        <v>11.391773471404209</v>
      </c>
    </row>
    <row r="13" spans="1:32" x14ac:dyDescent="0.2">
      <c r="A13" s="10" t="str">
        <f>name!D9</f>
        <v>24 Business, media and public service professionals</v>
      </c>
      <c r="B13" s="11">
        <v>34.807920284173129</v>
      </c>
      <c r="C13" s="11">
        <v>38.855515801749398</v>
      </c>
      <c r="D13" s="11">
        <v>41.599986824508676</v>
      </c>
      <c r="E13" s="11">
        <v>43.65651443734744</v>
      </c>
      <c r="F13" s="11">
        <v>47.823794876164868</v>
      </c>
      <c r="G13" s="11"/>
      <c r="H13" s="11">
        <f t="shared" si="2"/>
        <v>6.2238080516561922</v>
      </c>
      <c r="I13" s="11">
        <f>'RD T1'!E12</f>
        <v>21.254140002817763</v>
      </c>
      <c r="J13" s="11">
        <f t="shared" si="5"/>
        <v>27.477948054473956</v>
      </c>
      <c r="L13" s="10" t="str">
        <f>name!D9</f>
        <v>24 Business, media and public service professionals</v>
      </c>
      <c r="M13" s="11">
        <v>20.255631847680799</v>
      </c>
      <c r="N13" s="11">
        <v>21.443562801853176</v>
      </c>
      <c r="O13" s="11">
        <v>22.630657856864406</v>
      </c>
      <c r="P13" s="11">
        <v>24.033107798143018</v>
      </c>
      <c r="Q13" s="11">
        <v>25.90171200791448</v>
      </c>
      <c r="R13" s="11"/>
      <c r="S13" s="11">
        <f t="shared" si="3"/>
        <v>3.2710541510500732</v>
      </c>
      <c r="T13" s="11">
        <f>'RD T1'!T12</f>
        <v>10.251690605758821</v>
      </c>
      <c r="U13" s="11">
        <f t="shared" si="6"/>
        <v>13.522744756808894</v>
      </c>
      <c r="W13" s="10" t="str">
        <f>name!D9</f>
        <v>24 Business, media and public service professionals</v>
      </c>
      <c r="X13" s="11">
        <v>14.552288436492267</v>
      </c>
      <c r="Y13" s="11">
        <v>17.411952999896304</v>
      </c>
      <c r="Z13" s="11">
        <v>18.969328967644309</v>
      </c>
      <c r="AA13" s="11">
        <v>19.623406639204386</v>
      </c>
      <c r="AB13" s="11">
        <v>21.922082868250385</v>
      </c>
      <c r="AC13" s="11"/>
      <c r="AD13" s="11">
        <f t="shared" si="4"/>
        <v>2.9527539006060763</v>
      </c>
      <c r="AE13" s="11">
        <f>'RD T1'!T41</f>
        <v>11.002449397058946</v>
      </c>
      <c r="AF13" s="11">
        <f t="shared" si="7"/>
        <v>13.955203297665022</v>
      </c>
    </row>
    <row r="14" spans="1:32" x14ac:dyDescent="0.2">
      <c r="A14" s="10" t="str">
        <f>name!D10</f>
        <v>31 Science, engineering and technology associate professionals</v>
      </c>
      <c r="B14" s="11">
        <v>9.3172969866129094</v>
      </c>
      <c r="C14" s="11">
        <v>10.277196366867951</v>
      </c>
      <c r="D14" s="11">
        <v>11.173409584976428</v>
      </c>
      <c r="E14" s="11">
        <v>10.504646630493568</v>
      </c>
      <c r="F14" s="11">
        <v>11.227662198987549</v>
      </c>
      <c r="G14" s="11"/>
      <c r="H14" s="11">
        <f t="shared" si="2"/>
        <v>5.4252614011121025E-2</v>
      </c>
      <c r="I14" s="11">
        <f>'RD T1'!E13</f>
        <v>4.4184103990182617</v>
      </c>
      <c r="J14" s="11">
        <f t="shared" si="5"/>
        <v>4.4726630130293827</v>
      </c>
      <c r="L14" s="10" t="str">
        <f>name!D10</f>
        <v>31 Science, engineering and technology associate professionals</v>
      </c>
      <c r="M14" s="11">
        <v>6.454241861452906</v>
      </c>
      <c r="N14" s="11">
        <v>7.4696668598357689</v>
      </c>
      <c r="O14" s="11">
        <v>7.7738933961582388</v>
      </c>
      <c r="P14" s="11">
        <v>6.8687284875490331</v>
      </c>
      <c r="Q14" s="11">
        <v>6.9768650083465005</v>
      </c>
      <c r="R14" s="11"/>
      <c r="S14" s="11">
        <f t="shared" si="3"/>
        <v>-0.79702838781173835</v>
      </c>
      <c r="T14" s="11">
        <f>'RD T1'!T13</f>
        <v>2.5029361540190429</v>
      </c>
      <c r="U14" s="11">
        <f t="shared" si="6"/>
        <v>1.7059077662073046</v>
      </c>
      <c r="W14" s="10" t="str">
        <f>name!D10</f>
        <v>31 Science, engineering and technology associate professionals</v>
      </c>
      <c r="X14" s="11">
        <v>2.8630551251600234</v>
      </c>
      <c r="Y14" s="11">
        <v>2.8075295070321835</v>
      </c>
      <c r="Z14" s="11">
        <v>3.3995161888181884</v>
      </c>
      <c r="AA14" s="11">
        <v>3.6359181429445435</v>
      </c>
      <c r="AB14" s="11">
        <v>4.2507971906410633</v>
      </c>
      <c r="AC14" s="11"/>
      <c r="AD14" s="11">
        <f t="shared" si="4"/>
        <v>0.85128100182287492</v>
      </c>
      <c r="AE14" s="11">
        <f>'RD T1'!T42</f>
        <v>1.9154742449992188</v>
      </c>
      <c r="AF14" s="11">
        <f t="shared" si="7"/>
        <v>2.7667552468220937</v>
      </c>
    </row>
    <row r="15" spans="1:32" x14ac:dyDescent="0.2">
      <c r="A15" s="10" t="str">
        <f>name!D11</f>
        <v>32 Health and social care associate professionals</v>
      </c>
      <c r="B15" s="11">
        <v>10.097062166130877</v>
      </c>
      <c r="C15" s="11">
        <v>11.224393150907735</v>
      </c>
      <c r="D15" s="11">
        <v>11.465228731666402</v>
      </c>
      <c r="E15" s="11">
        <v>17.684807774350507</v>
      </c>
      <c r="F15" s="11">
        <v>20.049158080513795</v>
      </c>
      <c r="G15" s="11"/>
      <c r="H15" s="11">
        <f t="shared" si="2"/>
        <v>8.5839293488473931</v>
      </c>
      <c r="I15" s="11">
        <f>'RD T1'!E14</f>
        <v>10.326720699433398</v>
      </c>
      <c r="J15" s="11">
        <f t="shared" si="5"/>
        <v>18.910650048280793</v>
      </c>
      <c r="L15" s="10" t="str">
        <f>name!D11</f>
        <v>32 Health and social care associate professionals</v>
      </c>
      <c r="M15" s="11">
        <v>2.049944764526932</v>
      </c>
      <c r="N15" s="11">
        <v>2.0272852823268508</v>
      </c>
      <c r="O15" s="11">
        <v>2.3236556427461568</v>
      </c>
      <c r="P15" s="11">
        <v>3.0598562421999316</v>
      </c>
      <c r="Q15" s="11">
        <v>3.3494021341906501</v>
      </c>
      <c r="R15" s="11"/>
      <c r="S15" s="11">
        <f t="shared" si="3"/>
        <v>1.0257464914444934</v>
      </c>
      <c r="T15" s="11">
        <f>'RD T1'!T14</f>
        <v>1.4209474784474736</v>
      </c>
      <c r="U15" s="11">
        <f t="shared" si="6"/>
        <v>2.446693969891967</v>
      </c>
      <c r="W15" s="10" t="str">
        <f>name!D11</f>
        <v>32 Health and social care associate professionals</v>
      </c>
      <c r="X15" s="11">
        <v>8.0471174016039466</v>
      </c>
      <c r="Y15" s="11">
        <v>9.1971078685808827</v>
      </c>
      <c r="Z15" s="11">
        <v>9.1415730889202429</v>
      </c>
      <c r="AA15" s="11">
        <v>14.624951532150574</v>
      </c>
      <c r="AB15" s="11">
        <v>16.69975594632314</v>
      </c>
      <c r="AC15" s="11"/>
      <c r="AD15" s="11">
        <f t="shared" si="4"/>
        <v>7.5581828574028975</v>
      </c>
      <c r="AE15" s="11">
        <f>'RD T1'!T43</f>
        <v>8.9057732209859246</v>
      </c>
      <c r="AF15" s="11">
        <f t="shared" si="7"/>
        <v>16.463956078388822</v>
      </c>
    </row>
    <row r="16" spans="1:32" x14ac:dyDescent="0.2">
      <c r="A16" s="10" t="str">
        <f>name!D12</f>
        <v>33 Protective service occupations</v>
      </c>
      <c r="B16" s="11">
        <v>9.1728860985746383</v>
      </c>
      <c r="C16" s="11">
        <v>8.7592597464328392</v>
      </c>
      <c r="D16" s="11">
        <v>9.2568612007928461</v>
      </c>
      <c r="E16" s="11">
        <v>8.1991076429707395</v>
      </c>
      <c r="F16" s="11">
        <v>8.6669970258460527</v>
      </c>
      <c r="G16" s="11"/>
      <c r="H16" s="11">
        <f t="shared" si="2"/>
        <v>-0.58986417494679344</v>
      </c>
      <c r="I16" s="11">
        <f>'RD T1'!E15</f>
        <v>2.9064372847195408</v>
      </c>
      <c r="J16" s="11">
        <f t="shared" si="5"/>
        <v>2.3165731097727473</v>
      </c>
      <c r="L16" s="10" t="str">
        <f>name!D12</f>
        <v>33 Protective service occupations</v>
      </c>
      <c r="M16" s="11">
        <v>7.1235528803774395</v>
      </c>
      <c r="N16" s="11">
        <v>6.5369333781179506</v>
      </c>
      <c r="O16" s="11">
        <v>6.792492377335928</v>
      </c>
      <c r="P16" s="11">
        <v>5.9040392093585616</v>
      </c>
      <c r="Q16" s="11">
        <v>5.7448355667875699</v>
      </c>
      <c r="R16" s="11"/>
      <c r="S16" s="11">
        <f t="shared" si="3"/>
        <v>-1.0476568105483581</v>
      </c>
      <c r="T16" s="11">
        <f>'RD T1'!T15</f>
        <v>1.6548882936217169</v>
      </c>
      <c r="U16" s="11">
        <f t="shared" si="6"/>
        <v>0.60723148307335872</v>
      </c>
      <c r="W16" s="10" t="str">
        <f>name!D12</f>
        <v>33 Protective service occupations</v>
      </c>
      <c r="X16" s="11">
        <v>2.049333218197178</v>
      </c>
      <c r="Y16" s="11">
        <v>2.222326368314901</v>
      </c>
      <c r="Z16" s="11">
        <v>2.4643688234569137</v>
      </c>
      <c r="AA16" s="11">
        <v>2.2950684336121849</v>
      </c>
      <c r="AB16" s="11">
        <v>2.922161459058493</v>
      </c>
      <c r="AC16" s="11"/>
      <c r="AD16" s="11">
        <f t="shared" si="4"/>
        <v>0.45779263560157935</v>
      </c>
      <c r="AE16" s="11">
        <f>'RD T1'!T44</f>
        <v>1.251548991097823</v>
      </c>
      <c r="AF16" s="11">
        <f t="shared" si="7"/>
        <v>1.7093416266994024</v>
      </c>
    </row>
    <row r="17" spans="1:32" x14ac:dyDescent="0.2">
      <c r="A17" s="10" t="str">
        <f>name!D13</f>
        <v>34 Culture, media and sports occupations</v>
      </c>
      <c r="B17" s="11">
        <v>14.280045884165194</v>
      </c>
      <c r="C17" s="11">
        <v>12.650597264647249</v>
      </c>
      <c r="D17" s="11">
        <v>13.252339192747641</v>
      </c>
      <c r="E17" s="11">
        <v>12.008030955377491</v>
      </c>
      <c r="F17" s="11">
        <v>12.91470131082993</v>
      </c>
      <c r="G17" s="11"/>
      <c r="H17" s="11">
        <f t="shared" si="2"/>
        <v>-0.33763788191771127</v>
      </c>
      <c r="I17" s="11">
        <f>'RD T1'!E16</f>
        <v>5.7791169668951232</v>
      </c>
      <c r="J17" s="11">
        <f t="shared" si="5"/>
        <v>5.441479084977412</v>
      </c>
      <c r="L17" s="10" t="str">
        <f>name!D13</f>
        <v>34 Culture, media and sports occupations</v>
      </c>
      <c r="M17" s="11">
        <v>7.743990178219943</v>
      </c>
      <c r="N17" s="11">
        <v>6.5020823458575343</v>
      </c>
      <c r="O17" s="11">
        <v>6.525774112127853</v>
      </c>
      <c r="P17" s="11">
        <v>5.8570770344451653</v>
      </c>
      <c r="Q17" s="11">
        <v>6.4433550413232279</v>
      </c>
      <c r="R17" s="11"/>
      <c r="S17" s="11">
        <f t="shared" si="3"/>
        <v>-8.2419070804625072E-2</v>
      </c>
      <c r="T17" s="11">
        <f>'RD T1'!T16</f>
        <v>2.4349534585154182</v>
      </c>
      <c r="U17" s="11">
        <f t="shared" si="6"/>
        <v>2.3525343877107932</v>
      </c>
      <c r="W17" s="10" t="str">
        <f>name!D13</f>
        <v>34 Culture, media and sports occupations</v>
      </c>
      <c r="X17" s="11">
        <v>6.5360557059452313</v>
      </c>
      <c r="Y17" s="11">
        <v>6.1485149187897079</v>
      </c>
      <c r="Z17" s="11">
        <v>6.7265650806197899</v>
      </c>
      <c r="AA17" s="11">
        <v>6.1509539209323272</v>
      </c>
      <c r="AB17" s="11">
        <v>6.4713462695067152</v>
      </c>
      <c r="AC17" s="11"/>
      <c r="AD17" s="11">
        <f t="shared" si="4"/>
        <v>-0.25521881111307465</v>
      </c>
      <c r="AE17" s="11">
        <f>'RD T1'!T45</f>
        <v>3.3441635083797041</v>
      </c>
      <c r="AF17" s="11">
        <f t="shared" si="7"/>
        <v>3.0889446972666295</v>
      </c>
    </row>
    <row r="18" spans="1:32" x14ac:dyDescent="0.2">
      <c r="A18" s="10" t="str">
        <f>name!D14</f>
        <v>35 Business and public service associate professionals</v>
      </c>
      <c r="B18" s="11">
        <v>37.860207956364867</v>
      </c>
      <c r="C18" s="11">
        <v>38.852246506944439</v>
      </c>
      <c r="D18" s="11">
        <v>39.930600695391107</v>
      </c>
      <c r="E18" s="11">
        <v>40.672810796260528</v>
      </c>
      <c r="F18" s="11">
        <v>42.654559709369963</v>
      </c>
      <c r="G18" s="11"/>
      <c r="H18" s="11">
        <f t="shared" si="2"/>
        <v>2.7239590139788561</v>
      </c>
      <c r="I18" s="11">
        <f>'RD T1'!E17</f>
        <v>18.85124888888085</v>
      </c>
      <c r="J18" s="11">
        <f t="shared" si="5"/>
        <v>21.575207902859706</v>
      </c>
      <c r="L18" s="10" t="str">
        <f>name!D14</f>
        <v>35 Business and public service associate professionals</v>
      </c>
      <c r="M18" s="11">
        <v>20.053240984190573</v>
      </c>
      <c r="N18" s="11">
        <v>20.051160541386977</v>
      </c>
      <c r="O18" s="11">
        <v>20.785899334239982</v>
      </c>
      <c r="P18" s="11">
        <v>20.963158697821701</v>
      </c>
      <c r="Q18" s="11">
        <v>21.402996514690415</v>
      </c>
      <c r="R18" s="11"/>
      <c r="S18" s="11">
        <f t="shared" si="3"/>
        <v>0.6170971804504326</v>
      </c>
      <c r="T18" s="11">
        <f>'RD T1'!T17</f>
        <v>8.070891672422567</v>
      </c>
      <c r="U18" s="11">
        <f t="shared" si="6"/>
        <v>8.6879888528729996</v>
      </c>
      <c r="W18" s="10" t="str">
        <f>name!D14</f>
        <v>35 Business and public service associate professionals</v>
      </c>
      <c r="X18" s="11">
        <v>17.806966972174287</v>
      </c>
      <c r="Y18" s="11">
        <v>18.801085965557476</v>
      </c>
      <c r="Z18" s="11">
        <v>19.14470136115111</v>
      </c>
      <c r="AA18" s="11">
        <v>19.709652098438859</v>
      </c>
      <c r="AB18" s="11">
        <v>21.251563194679676</v>
      </c>
      <c r="AC18" s="11"/>
      <c r="AD18" s="11">
        <f t="shared" si="4"/>
        <v>2.1068618335285656</v>
      </c>
      <c r="AE18" s="11">
        <f>'RD T1'!T46</f>
        <v>10.780357216458285</v>
      </c>
      <c r="AF18" s="11">
        <f t="shared" si="7"/>
        <v>12.88721904998685</v>
      </c>
    </row>
    <row r="19" spans="1:32" x14ac:dyDescent="0.2">
      <c r="A19" s="10" t="str">
        <f>name!D15</f>
        <v>41 Administrative occupations</v>
      </c>
      <c r="B19" s="11">
        <v>50.314128105232726</v>
      </c>
      <c r="C19" s="11">
        <v>47.63161211405599</v>
      </c>
      <c r="D19" s="11">
        <v>48.878719947304411</v>
      </c>
      <c r="E19" s="11">
        <v>49.918131167867855</v>
      </c>
      <c r="F19" s="11">
        <v>47.126683844116123</v>
      </c>
      <c r="G19" s="11"/>
      <c r="H19" s="11">
        <f t="shared" si="2"/>
        <v>-1.7520361031882885</v>
      </c>
      <c r="I19" s="11">
        <f>'RD T1'!E18</f>
        <v>24.668792805648064</v>
      </c>
      <c r="J19" s="11">
        <f t="shared" si="5"/>
        <v>22.916756702459775</v>
      </c>
      <c r="L19" s="10" t="str">
        <f>name!D15</f>
        <v>41 Administrative occupations</v>
      </c>
      <c r="M19" s="11">
        <v>12.618508587184772</v>
      </c>
      <c r="N19" s="11">
        <v>11.316117912376209</v>
      </c>
      <c r="O19" s="11">
        <v>13.15576757658752</v>
      </c>
      <c r="P19" s="11">
        <v>13.670846727630787</v>
      </c>
      <c r="Q19" s="11">
        <v>14.678914512897624</v>
      </c>
      <c r="R19" s="11"/>
      <c r="S19" s="11">
        <f t="shared" si="3"/>
        <v>1.5231469363101038</v>
      </c>
      <c r="T19" s="11">
        <f>'RD T1'!T18</f>
        <v>5.1427253472634549</v>
      </c>
      <c r="U19" s="11">
        <f t="shared" si="6"/>
        <v>6.6658722835735587</v>
      </c>
      <c r="W19" s="10" t="str">
        <f>name!D15</f>
        <v>41 Administrative occupations</v>
      </c>
      <c r="X19" s="11">
        <v>37.695619518047941</v>
      </c>
      <c r="Y19" s="11">
        <v>36.315494201679797</v>
      </c>
      <c r="Z19" s="11">
        <v>35.722952370716911</v>
      </c>
      <c r="AA19" s="11">
        <v>36.247284440237053</v>
      </c>
      <c r="AB19" s="11">
        <v>32.44776933121846</v>
      </c>
      <c r="AC19" s="11"/>
      <c r="AD19" s="11">
        <f t="shared" si="4"/>
        <v>-3.2751830394984509</v>
      </c>
      <c r="AE19" s="11">
        <f>'RD T1'!T47</f>
        <v>19.526067458384606</v>
      </c>
      <c r="AF19" s="11">
        <f t="shared" si="7"/>
        <v>16.250884418886155</v>
      </c>
    </row>
    <row r="20" spans="1:32" x14ac:dyDescent="0.2">
      <c r="A20" s="10" t="str">
        <f>name!D16</f>
        <v>42 Secretarial and related occupations</v>
      </c>
      <c r="B20" s="11">
        <v>14.893574785089269</v>
      </c>
      <c r="C20" s="11">
        <v>13.092066898875309</v>
      </c>
      <c r="D20" s="11">
        <v>12.76755902864493</v>
      </c>
      <c r="E20" s="11">
        <v>11.669649386727066</v>
      </c>
      <c r="F20" s="11">
        <v>8.8023879694890734</v>
      </c>
      <c r="G20" s="11"/>
      <c r="H20" s="11">
        <f t="shared" si="2"/>
        <v>-3.9651710591558569</v>
      </c>
      <c r="I20" s="11">
        <f>'RD T1'!E19</f>
        <v>5.7505180961873457</v>
      </c>
      <c r="J20" s="11">
        <f t="shared" si="5"/>
        <v>1.7853470370314888</v>
      </c>
      <c r="L20" s="10" t="str">
        <f>name!D16</f>
        <v>42 Secretarial and related occupations</v>
      </c>
      <c r="M20" s="11">
        <v>0.70719462646341424</v>
      </c>
      <c r="N20" s="11">
        <v>0.55432958488110551</v>
      </c>
      <c r="O20" s="11">
        <v>0.51192973968208988</v>
      </c>
      <c r="P20" s="11">
        <v>0.49306855548021084</v>
      </c>
      <c r="Q20" s="11">
        <v>0.55047523273622589</v>
      </c>
      <c r="R20" s="11"/>
      <c r="S20" s="11">
        <f t="shared" si="3"/>
        <v>3.8545493054136015E-2</v>
      </c>
      <c r="T20" s="11">
        <f>'RD T1'!T19</f>
        <v>0.16352289116388227</v>
      </c>
      <c r="U20" s="11">
        <f t="shared" si="6"/>
        <v>0.20206838421801829</v>
      </c>
      <c r="W20" s="10" t="str">
        <f>name!D16</f>
        <v>42 Secretarial and related occupations</v>
      </c>
      <c r="X20" s="11">
        <v>14.186380158625852</v>
      </c>
      <c r="Y20" s="11">
        <v>12.537737313994207</v>
      </c>
      <c r="Z20" s="11">
        <v>12.255629288962842</v>
      </c>
      <c r="AA20" s="11">
        <v>11.176580831246854</v>
      </c>
      <c r="AB20" s="11">
        <v>8.2519127367528462</v>
      </c>
      <c r="AC20" s="11"/>
      <c r="AD20" s="11">
        <f t="shared" si="4"/>
        <v>-4.0037165522099958</v>
      </c>
      <c r="AE20" s="11">
        <f>'RD T1'!T48</f>
        <v>5.5869952050234639</v>
      </c>
      <c r="AF20" s="11">
        <f t="shared" si="7"/>
        <v>1.5832786528134681</v>
      </c>
    </row>
    <row r="21" spans="1:32" x14ac:dyDescent="0.2">
      <c r="A21" s="10" t="str">
        <f>name!D17</f>
        <v>51 Skilled agricultural and related trades</v>
      </c>
      <c r="B21" s="11">
        <v>5.4646355413582013</v>
      </c>
      <c r="C21" s="11">
        <v>5.7987298429656535</v>
      </c>
      <c r="D21" s="11">
        <v>4.6632021084971971</v>
      </c>
      <c r="E21" s="11">
        <v>4.7520856564201832</v>
      </c>
      <c r="F21" s="11">
        <v>5.479851390035674</v>
      </c>
      <c r="G21" s="11"/>
      <c r="H21" s="11">
        <f t="shared" si="2"/>
        <v>0.81664928153847693</v>
      </c>
      <c r="I21" s="11">
        <f>'RD T1'!E20</f>
        <v>2.7828058673059566</v>
      </c>
      <c r="J21" s="11">
        <f t="shared" si="5"/>
        <v>3.5994551488444335</v>
      </c>
      <c r="L21" s="10" t="str">
        <f>name!D17</f>
        <v>51 Skilled agricultural and related trades</v>
      </c>
      <c r="M21" s="11">
        <v>4.2435217083506904</v>
      </c>
      <c r="N21" s="11">
        <v>4.9247894031034818</v>
      </c>
      <c r="O21" s="11">
        <v>3.484694432951124</v>
      </c>
      <c r="P21" s="11">
        <v>3.4498741352766458</v>
      </c>
      <c r="Q21" s="11">
        <v>3.8528216909894795</v>
      </c>
      <c r="R21" s="11"/>
      <c r="S21" s="11">
        <f t="shared" si="3"/>
        <v>0.36812725803835544</v>
      </c>
      <c r="T21" s="11">
        <f>'RD T1'!T20</f>
        <v>1.8330878009798597</v>
      </c>
      <c r="U21" s="11">
        <f t="shared" si="6"/>
        <v>2.2012150590182151</v>
      </c>
      <c r="W21" s="10" t="str">
        <f>name!D17</f>
        <v>51 Skilled agricultural and related trades</v>
      </c>
      <c r="X21" s="11">
        <v>1.2211138330074998</v>
      </c>
      <c r="Y21" s="11">
        <v>0.87394043986217007</v>
      </c>
      <c r="Z21" s="11">
        <v>1.1785076755460693</v>
      </c>
      <c r="AA21" s="11">
        <v>1.3022115211435406</v>
      </c>
      <c r="AB21" s="11">
        <v>1.6270296990461857</v>
      </c>
      <c r="AC21" s="11"/>
      <c r="AD21" s="11">
        <f t="shared" si="4"/>
        <v>0.44852202350011638</v>
      </c>
      <c r="AE21" s="11">
        <f>'RD T1'!T49</f>
        <v>0.94971806632609668</v>
      </c>
      <c r="AF21" s="11">
        <f t="shared" si="7"/>
        <v>1.3982400898262131</v>
      </c>
    </row>
    <row r="22" spans="1:32" x14ac:dyDescent="0.2">
      <c r="A22" s="10" t="str">
        <f>name!D18</f>
        <v>52 Skilled metal, electrical and electronic trades</v>
      </c>
      <c r="B22" s="11">
        <v>20.24069538118955</v>
      </c>
      <c r="C22" s="11">
        <v>20.202716951274898</v>
      </c>
      <c r="D22" s="11">
        <v>17.629799649142853</v>
      </c>
      <c r="E22" s="11">
        <v>17.729044129792381</v>
      </c>
      <c r="F22" s="11">
        <v>16.981536516626541</v>
      </c>
      <c r="G22" s="11"/>
      <c r="H22" s="11">
        <f t="shared" si="2"/>
        <v>-0.64826313251631262</v>
      </c>
      <c r="I22" s="11">
        <f>'RD T1'!E21</f>
        <v>6.6720134888478464</v>
      </c>
      <c r="J22" s="11">
        <f t="shared" si="5"/>
        <v>6.0237503563315338</v>
      </c>
      <c r="L22" s="10" t="str">
        <f>name!D18</f>
        <v>52 Skilled metal, electrical and electronic trades</v>
      </c>
      <c r="M22" s="11">
        <v>19.768258009761617</v>
      </c>
      <c r="N22" s="11">
        <v>19.424732362583313</v>
      </c>
      <c r="O22" s="11">
        <v>17.062129791795705</v>
      </c>
      <c r="P22" s="11">
        <v>16.708617360163167</v>
      </c>
      <c r="Q22" s="11">
        <v>15.633750187176849</v>
      </c>
      <c r="R22" s="11"/>
      <c r="S22" s="11">
        <f t="shared" si="3"/>
        <v>-1.4283796046188559</v>
      </c>
      <c r="T22" s="11">
        <f>'RD T1'!T21</f>
        <v>6.0706051712565943</v>
      </c>
      <c r="U22" s="11">
        <f t="shared" si="6"/>
        <v>4.6422255666377383</v>
      </c>
      <c r="W22" s="10" t="str">
        <f>name!D18</f>
        <v>52 Skilled metal, electrical and electronic trades</v>
      </c>
      <c r="X22" s="11">
        <v>0.47243737142793774</v>
      </c>
      <c r="Y22" s="11">
        <v>0.77798458869156939</v>
      </c>
      <c r="Z22" s="11">
        <v>0.56766985734713027</v>
      </c>
      <c r="AA22" s="11">
        <v>1.0204267696292169</v>
      </c>
      <c r="AB22" s="11">
        <v>1.347786329449729</v>
      </c>
      <c r="AC22" s="11"/>
      <c r="AD22" s="11">
        <f t="shared" si="4"/>
        <v>0.78011647210259871</v>
      </c>
      <c r="AE22" s="11">
        <f>'RD T1'!T50</f>
        <v>0.60140831759125224</v>
      </c>
      <c r="AF22" s="11">
        <f t="shared" si="7"/>
        <v>1.381524789693851</v>
      </c>
    </row>
    <row r="23" spans="1:32" x14ac:dyDescent="0.2">
      <c r="A23" s="10" t="str">
        <f>name!D19</f>
        <v>53 Skilled construction and building trades</v>
      </c>
      <c r="B23" s="11">
        <v>17.244733574323817</v>
      </c>
      <c r="C23" s="11">
        <v>15.82031208473623</v>
      </c>
      <c r="D23" s="11">
        <v>14.159837998940313</v>
      </c>
      <c r="E23" s="11">
        <v>14.449457909836502</v>
      </c>
      <c r="F23" s="11">
        <v>13.149497607261418</v>
      </c>
      <c r="G23" s="11"/>
      <c r="H23" s="11">
        <f t="shared" si="2"/>
        <v>-1.0103403916788949</v>
      </c>
      <c r="I23" s="11">
        <f>'RD T1'!E22</f>
        <v>5.8506064426971207</v>
      </c>
      <c r="J23" s="11">
        <f t="shared" si="5"/>
        <v>4.8402660510182258</v>
      </c>
      <c r="L23" s="10" t="str">
        <f>name!D19</f>
        <v>53 Skilled construction and building trades</v>
      </c>
      <c r="M23" s="11">
        <v>16.971484488355546</v>
      </c>
      <c r="N23" s="11">
        <v>15.509691608031019</v>
      </c>
      <c r="O23" s="11">
        <v>13.85895634112577</v>
      </c>
      <c r="P23" s="11">
        <v>14.252240214232039</v>
      </c>
      <c r="Q23" s="11">
        <v>12.914713337545649</v>
      </c>
      <c r="R23" s="11"/>
      <c r="S23" s="11">
        <f t="shared" si="3"/>
        <v>-0.94424300358012125</v>
      </c>
      <c r="T23" s="11">
        <f>'RD T1'!T22</f>
        <v>5.7364194652120979</v>
      </c>
      <c r="U23" s="11">
        <f t="shared" si="6"/>
        <v>4.7921764616319766</v>
      </c>
      <c r="W23" s="10" t="str">
        <f>name!D19</f>
        <v>53 Skilled construction and building trades</v>
      </c>
      <c r="X23" s="11">
        <v>0.27324908596827152</v>
      </c>
      <c r="Y23" s="11">
        <v>0.31062047670522513</v>
      </c>
      <c r="Z23" s="11">
        <v>0.30088165781453424</v>
      </c>
      <c r="AA23" s="11">
        <v>0.19721769560447538</v>
      </c>
      <c r="AB23" s="11">
        <v>0.23478426971577443</v>
      </c>
      <c r="AC23" s="11"/>
      <c r="AD23" s="11">
        <f t="shared" si="4"/>
        <v>-6.6097388098759813E-2</v>
      </c>
      <c r="AE23" s="11">
        <f>'RD T1'!T51</f>
        <v>0.11418697748502327</v>
      </c>
      <c r="AF23" s="11">
        <f t="shared" si="7"/>
        <v>4.8089589386263454E-2</v>
      </c>
    </row>
    <row r="24" spans="1:32" x14ac:dyDescent="0.2">
      <c r="A24" s="10" t="str">
        <f>name!D20</f>
        <v>54 Textiles, printing and other skilled trades</v>
      </c>
      <c r="B24" s="11">
        <v>14.7419559565567</v>
      </c>
      <c r="C24" s="11">
        <v>12.945350346427785</v>
      </c>
      <c r="D24" s="11">
        <v>11.848670530182449</v>
      </c>
      <c r="E24" s="11">
        <v>12.838776721517569</v>
      </c>
      <c r="F24" s="11">
        <v>13.395362834378092</v>
      </c>
      <c r="G24" s="11"/>
      <c r="H24" s="11">
        <f t="shared" si="2"/>
        <v>1.5466923041956431</v>
      </c>
      <c r="I24" s="11">
        <f>'RD T1'!E23</f>
        <v>5.5289335893716345</v>
      </c>
      <c r="J24" s="11">
        <f t="shared" si="5"/>
        <v>7.0756258935672776</v>
      </c>
      <c r="L24" s="10" t="str">
        <f>name!D20</f>
        <v>54 Textiles, printing and other skilled trades</v>
      </c>
      <c r="M24" s="11">
        <v>9.4162225169705067</v>
      </c>
      <c r="N24" s="11">
        <v>8.3380653092168551</v>
      </c>
      <c r="O24" s="11">
        <v>6.9600530406455752</v>
      </c>
      <c r="P24" s="11">
        <v>7.567198374302003</v>
      </c>
      <c r="Q24" s="11">
        <v>7.8192175849852275</v>
      </c>
      <c r="R24" s="11"/>
      <c r="S24" s="11">
        <f t="shared" si="3"/>
        <v>0.85916454433965228</v>
      </c>
      <c r="T24" s="11">
        <f>'RD T1'!T23</f>
        <v>2.4640066299608878</v>
      </c>
      <c r="U24" s="11">
        <f t="shared" si="6"/>
        <v>3.3231711743005401</v>
      </c>
      <c r="W24" s="10" t="str">
        <f>name!D20</f>
        <v>54 Textiles, printing and other skilled trades</v>
      </c>
      <c r="X24" s="11">
        <v>5.3257334395861884</v>
      </c>
      <c r="Y24" s="11">
        <v>4.6072850372109304</v>
      </c>
      <c r="Z24" s="11">
        <v>4.8886174895368777</v>
      </c>
      <c r="AA24" s="11">
        <v>5.271578347215562</v>
      </c>
      <c r="AB24" s="11">
        <v>5.5761452493928667</v>
      </c>
      <c r="AC24" s="11"/>
      <c r="AD24" s="11">
        <f t="shared" si="4"/>
        <v>0.68752775985598902</v>
      </c>
      <c r="AE24" s="11">
        <f>'RD T1'!T52</f>
        <v>3.0649269594107476</v>
      </c>
      <c r="AF24" s="11">
        <f t="shared" si="7"/>
        <v>3.7524547192667366</v>
      </c>
    </row>
    <row r="25" spans="1:32" x14ac:dyDescent="0.2">
      <c r="A25" s="10" t="str">
        <f>name!D21</f>
        <v>61 Caring personal service occupations</v>
      </c>
      <c r="B25" s="11">
        <v>45.924671647635215</v>
      </c>
      <c r="C25" s="11">
        <v>46.031597890424003</v>
      </c>
      <c r="D25" s="11">
        <v>44.201207053536457</v>
      </c>
      <c r="E25" s="11">
        <v>45.909112512070791</v>
      </c>
      <c r="F25" s="11">
        <v>48.56262108859039</v>
      </c>
      <c r="G25" s="11"/>
      <c r="H25" s="11">
        <f t="shared" si="2"/>
        <v>4.361414035053933</v>
      </c>
      <c r="I25" s="11">
        <f>'RD T1'!E24</f>
        <v>25.638111075353976</v>
      </c>
      <c r="J25" s="11">
        <f t="shared" si="5"/>
        <v>29.999525110407909</v>
      </c>
      <c r="L25" s="10" t="str">
        <f>name!D21</f>
        <v>61 Caring personal service occupations</v>
      </c>
      <c r="M25" s="11">
        <v>8.6917416772632095</v>
      </c>
      <c r="N25" s="11">
        <v>8.293181613450054</v>
      </c>
      <c r="O25" s="11">
        <v>8.3044509777399576</v>
      </c>
      <c r="P25" s="11">
        <v>9.8998976985125235</v>
      </c>
      <c r="Q25" s="11">
        <v>11.393500359630856</v>
      </c>
      <c r="R25" s="11"/>
      <c r="S25" s="11">
        <f t="shared" si="3"/>
        <v>3.0890493818908986</v>
      </c>
      <c r="T25" s="11">
        <f>'RD T1'!T24</f>
        <v>4.5063315282192029</v>
      </c>
      <c r="U25" s="11">
        <f t="shared" si="6"/>
        <v>7.5953809101101015</v>
      </c>
      <c r="W25" s="10" t="str">
        <f>name!D21</f>
        <v>61 Caring personal service occupations</v>
      </c>
      <c r="X25" s="11">
        <v>37.232929970372012</v>
      </c>
      <c r="Y25" s="11">
        <v>37.738416276973979</v>
      </c>
      <c r="Z25" s="11">
        <v>35.896756075796468</v>
      </c>
      <c r="AA25" s="11">
        <v>36.009214813558245</v>
      </c>
      <c r="AB25" s="11">
        <v>37.169120728959541</v>
      </c>
      <c r="AC25" s="11"/>
      <c r="AD25" s="11">
        <f t="shared" si="4"/>
        <v>1.2723646531630735</v>
      </c>
      <c r="AE25" s="11">
        <f>'RD T1'!T53</f>
        <v>21.131779547134776</v>
      </c>
      <c r="AF25" s="11">
        <f t="shared" si="7"/>
        <v>22.40414420029785</v>
      </c>
    </row>
    <row r="26" spans="1:32" x14ac:dyDescent="0.2">
      <c r="A26" s="10" t="str">
        <f>name!D22</f>
        <v>62 Leisure, travel and related personal service occupations</v>
      </c>
      <c r="B26" s="11">
        <v>15.181862932091617</v>
      </c>
      <c r="C26" s="11">
        <v>15.312578486882646</v>
      </c>
      <c r="D26" s="11">
        <v>13.964262782834993</v>
      </c>
      <c r="E26" s="11">
        <v>13.043302372865158</v>
      </c>
      <c r="F26" s="11">
        <v>13.297256778834157</v>
      </c>
      <c r="G26" s="11"/>
      <c r="H26" s="11">
        <f t="shared" si="2"/>
        <v>-0.66700600400083587</v>
      </c>
      <c r="I26" s="11">
        <f>'RD T1'!E25</f>
        <v>6.6710567279444382</v>
      </c>
      <c r="J26" s="11">
        <f t="shared" si="5"/>
        <v>6.0040507239436023</v>
      </c>
      <c r="L26" s="10" t="str">
        <f>name!D22</f>
        <v>62 Leisure, travel and related personal service occupations</v>
      </c>
      <c r="M26" s="11">
        <v>4.5340911856437058</v>
      </c>
      <c r="N26" s="11">
        <v>4.8303556311637683</v>
      </c>
      <c r="O26" s="11">
        <v>4.3461751394962365</v>
      </c>
      <c r="P26" s="11">
        <v>4.2887357235056305</v>
      </c>
      <c r="Q26" s="11">
        <v>4.7558648688145544</v>
      </c>
      <c r="R26" s="11"/>
      <c r="S26" s="11">
        <f t="shared" si="3"/>
        <v>0.40968972931831793</v>
      </c>
      <c r="T26" s="11">
        <f>'RD T1'!T25</f>
        <v>1.9415645710598026</v>
      </c>
      <c r="U26" s="11">
        <f t="shared" si="6"/>
        <v>2.3512543003781206</v>
      </c>
      <c r="W26" s="10" t="str">
        <f>name!D22</f>
        <v>62 Leisure, travel and related personal service occupations</v>
      </c>
      <c r="X26" s="11">
        <v>10.647771746447923</v>
      </c>
      <c r="Y26" s="11">
        <v>10.482222855718881</v>
      </c>
      <c r="Z26" s="11">
        <v>9.6180876433387574</v>
      </c>
      <c r="AA26" s="11">
        <v>8.754566649359532</v>
      </c>
      <c r="AB26" s="11">
        <v>8.5413919100195965</v>
      </c>
      <c r="AC26" s="11"/>
      <c r="AD26" s="11">
        <f t="shared" si="4"/>
        <v>-1.0766957333191609</v>
      </c>
      <c r="AE26" s="11">
        <f>'RD T1'!T54</f>
        <v>4.7294921568846373</v>
      </c>
      <c r="AF26" s="11">
        <f t="shared" si="7"/>
        <v>3.6527964235654764</v>
      </c>
    </row>
    <row r="27" spans="1:32" x14ac:dyDescent="0.2">
      <c r="A27" s="10" t="str">
        <f>name!D23</f>
        <v>63 Community and civil enforcement occupations</v>
      </c>
      <c r="B27" s="11">
        <v>0.77021917298979559</v>
      </c>
      <c r="C27" s="11">
        <v>0.63875605840035021</v>
      </c>
      <c r="D27" s="11">
        <v>0.76193755125104723</v>
      </c>
      <c r="E27" s="11">
        <v>0.61182844568453032</v>
      </c>
      <c r="F27" s="11">
        <v>0.64357694148243361</v>
      </c>
      <c r="G27" s="11"/>
      <c r="H27" s="11">
        <f t="shared" si="2"/>
        <v>-0.11836060976861362</v>
      </c>
      <c r="I27" s="11">
        <f>'RD T1'!E26</f>
        <v>0.3149509362714234</v>
      </c>
      <c r="J27" s="11">
        <f t="shared" si="5"/>
        <v>0.19659032650280978</v>
      </c>
      <c r="L27" s="10" t="str">
        <f>name!D23</f>
        <v>63 Community and civil enforcement occupations</v>
      </c>
      <c r="M27" s="11">
        <v>0.56917810386057288</v>
      </c>
      <c r="N27" s="11">
        <v>0.40109204372038859</v>
      </c>
      <c r="O27" s="11">
        <v>0.56888972382727399</v>
      </c>
      <c r="P27" s="11">
        <v>0.33459134297142823</v>
      </c>
      <c r="Q27" s="11">
        <v>0.3727386212467334</v>
      </c>
      <c r="R27" s="11"/>
      <c r="S27" s="11">
        <f t="shared" si="3"/>
        <v>-0.19615110258054058</v>
      </c>
      <c r="T27" s="11">
        <f>'RD T1'!T26</f>
        <v>0.1505000614295133</v>
      </c>
      <c r="U27" s="11">
        <f t="shared" si="6"/>
        <v>-4.5651041151027277E-2</v>
      </c>
      <c r="W27" s="10" t="str">
        <f>name!D23</f>
        <v>63 Community and civil enforcement occupations</v>
      </c>
      <c r="X27" s="11">
        <v>0.2010410691292229</v>
      </c>
      <c r="Y27" s="11">
        <v>0.23766401467996132</v>
      </c>
      <c r="Z27" s="11">
        <v>0.19304782742377413</v>
      </c>
      <c r="AA27" s="11">
        <v>0.27723710271310148</v>
      </c>
      <c r="AB27" s="11">
        <v>0.27083832023570004</v>
      </c>
      <c r="AC27" s="11"/>
      <c r="AD27" s="11">
        <f t="shared" si="4"/>
        <v>7.7790492811925904E-2</v>
      </c>
      <c r="AE27" s="11">
        <f>'RD T1'!T55</f>
        <v>0.16445087484191012</v>
      </c>
      <c r="AF27" s="11">
        <f t="shared" si="7"/>
        <v>0.24224136765383603</v>
      </c>
    </row>
    <row r="28" spans="1:32" x14ac:dyDescent="0.2">
      <c r="A28" s="10" t="str">
        <f>name!D24</f>
        <v>71 Sales occupations</v>
      </c>
      <c r="B28" s="11">
        <v>36.323164051497521</v>
      </c>
      <c r="C28" s="11">
        <v>34.533431966157686</v>
      </c>
      <c r="D28" s="11">
        <v>34.686315133776922</v>
      </c>
      <c r="E28" s="11">
        <v>34.356100327448765</v>
      </c>
      <c r="F28" s="11">
        <v>33.476881786389846</v>
      </c>
      <c r="G28" s="11"/>
      <c r="H28" s="11">
        <f t="shared" si="2"/>
        <v>-1.2094333473870762</v>
      </c>
      <c r="I28" s="11">
        <f>'RD T1'!E27</f>
        <v>14.988689569262815</v>
      </c>
      <c r="J28" s="11">
        <f t="shared" si="5"/>
        <v>13.779256221875739</v>
      </c>
      <c r="L28" s="10" t="str">
        <f>name!D24</f>
        <v>71 Sales occupations</v>
      </c>
      <c r="M28" s="11">
        <v>15.73567691356153</v>
      </c>
      <c r="N28" s="11">
        <v>15.686756785259458</v>
      </c>
      <c r="O28" s="11">
        <v>15.700087819416687</v>
      </c>
      <c r="P28" s="11">
        <v>15.758354533662779</v>
      </c>
      <c r="Q28" s="11">
        <v>15.854389999099965</v>
      </c>
      <c r="R28" s="11"/>
      <c r="S28" s="11">
        <f t="shared" si="3"/>
        <v>0.15430217968327753</v>
      </c>
      <c r="T28" s="11">
        <f>'RD T1'!T27</f>
        <v>5.2526201037711582</v>
      </c>
      <c r="U28" s="11">
        <f t="shared" si="6"/>
        <v>5.4069222834544357</v>
      </c>
      <c r="W28" s="10" t="str">
        <f>name!D24</f>
        <v>71 Sales occupations</v>
      </c>
      <c r="X28" s="11">
        <v>20.587487137935991</v>
      </c>
      <c r="Y28" s="11">
        <v>18.846675180898171</v>
      </c>
      <c r="Z28" s="11">
        <v>18.98622731436021</v>
      </c>
      <c r="AA28" s="11">
        <v>18.597745793785943</v>
      </c>
      <c r="AB28" s="11">
        <v>17.622491787289864</v>
      </c>
      <c r="AC28" s="11"/>
      <c r="AD28" s="11">
        <f t="shared" si="4"/>
        <v>-1.3637355270703466</v>
      </c>
      <c r="AE28" s="11">
        <f>'RD T1'!T56</f>
        <v>9.7360694654916564</v>
      </c>
      <c r="AF28" s="11">
        <f t="shared" si="7"/>
        <v>8.3723339384213098</v>
      </c>
    </row>
    <row r="29" spans="1:32" x14ac:dyDescent="0.2">
      <c r="A29" s="10" t="str">
        <f>name!D25</f>
        <v>72 Customer service occupations</v>
      </c>
      <c r="B29" s="11">
        <v>8.6866342774624652</v>
      </c>
      <c r="C29" s="11">
        <v>9.0649006517336144</v>
      </c>
      <c r="D29" s="11">
        <v>9.2735011400335967</v>
      </c>
      <c r="E29" s="11">
        <v>10.293987511553064</v>
      </c>
      <c r="F29" s="11">
        <v>11.440306874808813</v>
      </c>
      <c r="G29" s="11"/>
      <c r="H29" s="11">
        <f t="shared" si="2"/>
        <v>2.1668057347752168</v>
      </c>
      <c r="I29" s="11">
        <f>'RD T1'!E28</f>
        <v>4.7897857988556769</v>
      </c>
      <c r="J29" s="11">
        <f t="shared" si="5"/>
        <v>6.9565915336308937</v>
      </c>
      <c r="L29" s="10" t="str">
        <f>name!D25</f>
        <v>72 Customer service occupations</v>
      </c>
      <c r="M29" s="11">
        <v>3.1377799782961864</v>
      </c>
      <c r="N29" s="11">
        <v>2.7639750623785728</v>
      </c>
      <c r="O29" s="11">
        <v>3.1913998905570748</v>
      </c>
      <c r="P29" s="11">
        <v>3.9889174641562826</v>
      </c>
      <c r="Q29" s="11">
        <v>4.7313478334465318</v>
      </c>
      <c r="R29" s="11"/>
      <c r="S29" s="11">
        <f t="shared" si="3"/>
        <v>1.5399479428894569</v>
      </c>
      <c r="T29" s="11">
        <f>'RD T1'!T28</f>
        <v>1.4000298182671818</v>
      </c>
      <c r="U29" s="11">
        <f t="shared" si="6"/>
        <v>2.9399777611566389</v>
      </c>
      <c r="W29" s="10" t="str">
        <f>name!D25</f>
        <v>72 Customer service occupations</v>
      </c>
      <c r="X29" s="11">
        <v>5.5488542991662761</v>
      </c>
      <c r="Y29" s="11">
        <v>6.3009255893550415</v>
      </c>
      <c r="Z29" s="11">
        <v>6.0821012494765103</v>
      </c>
      <c r="AA29" s="11">
        <v>6.3050700473967831</v>
      </c>
      <c r="AB29" s="11">
        <v>6.7089590413622799</v>
      </c>
      <c r="AC29" s="11"/>
      <c r="AD29" s="11">
        <f t="shared" si="4"/>
        <v>0.62685779188576962</v>
      </c>
      <c r="AE29" s="11">
        <f>'RD T1'!T57</f>
        <v>3.3897559805884949</v>
      </c>
      <c r="AF29" s="11">
        <f t="shared" si="7"/>
        <v>4.0166137724742645</v>
      </c>
    </row>
    <row r="30" spans="1:32" x14ac:dyDescent="0.2">
      <c r="A30" s="10" t="str">
        <f>name!D26</f>
        <v>81 Process, plant and machine operatives</v>
      </c>
      <c r="B30" s="11">
        <v>9.7900790649676086</v>
      </c>
      <c r="C30" s="11">
        <v>9.5462568423475442</v>
      </c>
      <c r="D30" s="11">
        <v>8.4168241816998322</v>
      </c>
      <c r="E30" s="11">
        <v>8.8347188288095229</v>
      </c>
      <c r="F30" s="11">
        <v>8.2980259508181859</v>
      </c>
      <c r="G30" s="11"/>
      <c r="H30" s="11">
        <f t="shared" si="2"/>
        <v>-0.11879823088164621</v>
      </c>
      <c r="I30" s="11">
        <f>'RD T1'!E29</f>
        <v>3.2769125339085639</v>
      </c>
      <c r="J30" s="11">
        <f t="shared" si="5"/>
        <v>3.1581143030269176</v>
      </c>
      <c r="L30" s="10" t="str">
        <f>name!D26</f>
        <v>81 Process, plant and machine operatives</v>
      </c>
      <c r="M30" s="11">
        <v>8.1483489967903662</v>
      </c>
      <c r="N30" s="11">
        <v>7.9343256814047018</v>
      </c>
      <c r="O30" s="11">
        <v>7.0043662515290679</v>
      </c>
      <c r="P30" s="11">
        <v>7.2246435059771503</v>
      </c>
      <c r="Q30" s="11">
        <v>6.7188667363720569</v>
      </c>
      <c r="R30" s="11"/>
      <c r="S30" s="11">
        <f t="shared" si="3"/>
        <v>-0.285499515157011</v>
      </c>
      <c r="T30" s="11">
        <f>'RD T1'!T29</f>
        <v>2.5360836018187811</v>
      </c>
      <c r="U30" s="11">
        <f t="shared" si="6"/>
        <v>2.2505840866617701</v>
      </c>
      <c r="W30" s="10" t="str">
        <f>name!D26</f>
        <v>81 Process, plant and machine operatives</v>
      </c>
      <c r="X30" s="11">
        <v>1.6417300681772364</v>
      </c>
      <c r="Y30" s="11">
        <v>1.6119311609428488</v>
      </c>
      <c r="Z30" s="11">
        <v>1.4124579301707605</v>
      </c>
      <c r="AA30" s="11">
        <v>1.6100753228323867</v>
      </c>
      <c r="AB30" s="11">
        <v>1.5791592144461388</v>
      </c>
      <c r="AC30" s="11"/>
      <c r="AD30" s="11">
        <f t="shared" si="4"/>
        <v>0.16670128427537834</v>
      </c>
      <c r="AE30" s="11">
        <f>'RD T1'!T58</f>
        <v>0.74082893208978318</v>
      </c>
      <c r="AF30" s="11">
        <f t="shared" si="7"/>
        <v>0.90753021636516151</v>
      </c>
    </row>
    <row r="31" spans="1:32" x14ac:dyDescent="0.2">
      <c r="A31" s="10" t="str">
        <f>name!D27</f>
        <v>82 Transport and mobile machine drivers and operatives</v>
      </c>
      <c r="B31" s="11">
        <v>20.426955973046041</v>
      </c>
      <c r="C31" s="11">
        <v>21.68165861156827</v>
      </c>
      <c r="D31" s="11">
        <v>17.802100251315817</v>
      </c>
      <c r="E31" s="11">
        <v>17.847802002905208</v>
      </c>
      <c r="F31" s="11">
        <v>17.310167900217209</v>
      </c>
      <c r="G31" s="11"/>
      <c r="H31" s="11">
        <f t="shared" si="2"/>
        <v>-0.49193235109860822</v>
      </c>
      <c r="I31" s="11">
        <f>'RD T1'!E30</f>
        <v>9.2619582888361407</v>
      </c>
      <c r="J31" s="11">
        <f t="shared" si="5"/>
        <v>8.7700259377375325</v>
      </c>
      <c r="L31" s="10" t="str">
        <f>name!D27</f>
        <v>82 Transport and mobile machine drivers and operatives</v>
      </c>
      <c r="M31" s="11">
        <v>18.595419420138473</v>
      </c>
      <c r="N31" s="11">
        <v>19.932165706831821</v>
      </c>
      <c r="O31" s="11">
        <v>16.317332283584683</v>
      </c>
      <c r="P31" s="11">
        <v>15.899802532963768</v>
      </c>
      <c r="Q31" s="11">
        <v>15.115619600778391</v>
      </c>
      <c r="R31" s="11"/>
      <c r="S31" s="11">
        <f t="shared" si="3"/>
        <v>-1.2017126828062921</v>
      </c>
      <c r="T31" s="11">
        <f>'RD T1'!T30</f>
        <v>8.0875029395373534</v>
      </c>
      <c r="U31" s="11">
        <f t="shared" si="6"/>
        <v>6.8857902567310614</v>
      </c>
      <c r="W31" s="10" t="str">
        <f>name!D27</f>
        <v>82 Transport and mobile machine drivers and operatives</v>
      </c>
      <c r="X31" s="11">
        <v>1.8315365529075129</v>
      </c>
      <c r="Y31" s="11">
        <v>1.7494929047364547</v>
      </c>
      <c r="Z31" s="11">
        <v>1.484767967731121</v>
      </c>
      <c r="AA31" s="11">
        <v>1.9479994699414651</v>
      </c>
      <c r="AB31" s="11">
        <v>2.1945482994388041</v>
      </c>
      <c r="AC31" s="11"/>
      <c r="AD31" s="11">
        <f t="shared" si="4"/>
        <v>0.70978033170768318</v>
      </c>
      <c r="AE31" s="11">
        <f>'RD T1'!T59</f>
        <v>1.1744553492987859</v>
      </c>
      <c r="AF31" s="11">
        <f t="shared" si="7"/>
        <v>1.8842356810064691</v>
      </c>
    </row>
    <row r="32" spans="1:32" x14ac:dyDescent="0.2">
      <c r="A32" s="10" t="str">
        <f>name!D28</f>
        <v>91 Elementary trades and related occupations</v>
      </c>
      <c r="B32" s="11">
        <v>8.3773489231705724</v>
      </c>
      <c r="C32" s="11">
        <v>7.1561152866789097</v>
      </c>
      <c r="D32" s="11">
        <v>6.341778536929751</v>
      </c>
      <c r="E32" s="11">
        <v>11.534768494058882</v>
      </c>
      <c r="F32" s="11">
        <v>12.735926409293159</v>
      </c>
      <c r="G32" s="11"/>
      <c r="H32" s="11">
        <f t="shared" si="2"/>
        <v>6.3941478723634075</v>
      </c>
      <c r="I32" s="11">
        <f>'RD T1'!E31</f>
        <v>4.8974226103395919</v>
      </c>
      <c r="J32" s="11">
        <f t="shared" si="5"/>
        <v>11.291570482702999</v>
      </c>
      <c r="L32" s="10" t="str">
        <f>name!D28</f>
        <v>91 Elementary trades and related occupations</v>
      </c>
      <c r="M32" s="11">
        <v>6.8066580100293645</v>
      </c>
      <c r="N32" s="11">
        <v>5.9594868643614785</v>
      </c>
      <c r="O32" s="11">
        <v>5.3007522498012589</v>
      </c>
      <c r="P32" s="11">
        <v>7.2595409344805812</v>
      </c>
      <c r="Q32" s="11">
        <v>7.7163125997401494</v>
      </c>
      <c r="R32" s="11"/>
      <c r="S32" s="11">
        <f t="shared" si="3"/>
        <v>2.4155603499388905</v>
      </c>
      <c r="T32" s="11">
        <f>'RD T1'!T31</f>
        <v>2.3765192516158038</v>
      </c>
      <c r="U32" s="11">
        <f t="shared" si="6"/>
        <v>4.7920796015546943</v>
      </c>
      <c r="W32" s="10" t="str">
        <f>name!D28</f>
        <v>91 Elementary trades and related occupations</v>
      </c>
      <c r="X32" s="11">
        <v>1.5706909131412055</v>
      </c>
      <c r="Y32" s="11">
        <v>1.1966284223174457</v>
      </c>
      <c r="Z32" s="11">
        <v>1.0410262871285025</v>
      </c>
      <c r="AA32" s="11">
        <v>4.2752275595783082</v>
      </c>
      <c r="AB32" s="11">
        <v>5.019613809552995</v>
      </c>
      <c r="AC32" s="11"/>
      <c r="AD32" s="11">
        <f t="shared" si="4"/>
        <v>3.9785875224244922</v>
      </c>
      <c r="AE32" s="11">
        <f>'RD T1'!T60</f>
        <v>2.5209033587237881</v>
      </c>
      <c r="AF32" s="11">
        <f t="shared" si="7"/>
        <v>6.4994908811482803</v>
      </c>
    </row>
    <row r="33" spans="1:32" x14ac:dyDescent="0.2">
      <c r="A33" s="10" t="str">
        <f>name!D29</f>
        <v>92 Elementary administration and service occupations</v>
      </c>
      <c r="B33" s="11">
        <v>63.24954250150315</v>
      </c>
      <c r="C33" s="11">
        <v>61.679506919961106</v>
      </c>
      <c r="D33" s="11">
        <v>56.38905742526449</v>
      </c>
      <c r="E33" s="11">
        <v>51.199537255863312</v>
      </c>
      <c r="F33" s="11">
        <v>47.80578661839133</v>
      </c>
      <c r="G33" s="11"/>
      <c r="H33" s="11">
        <f t="shared" ref="H33" si="8">F33-D33</f>
        <v>-8.5832708068731591</v>
      </c>
      <c r="I33" s="11">
        <f>'RD T1'!E32</f>
        <v>24.408497858359876</v>
      </c>
      <c r="J33" s="11">
        <f>SUM(H33:I33)</f>
        <v>15.825227051486717</v>
      </c>
      <c r="L33" s="10" t="str">
        <f>name!D29</f>
        <v>92 Elementary administration and service occupations</v>
      </c>
      <c r="M33" s="11">
        <v>29.799056279505407</v>
      </c>
      <c r="N33" s="11">
        <v>28.499415736772871</v>
      </c>
      <c r="O33" s="11">
        <v>26.341333941325054</v>
      </c>
      <c r="P33" s="11">
        <v>25.36695876821895</v>
      </c>
      <c r="Q33" s="11">
        <v>23.297746702139591</v>
      </c>
      <c r="R33" s="11"/>
      <c r="S33" s="11">
        <f t="shared" ref="S33" si="9">Q33-O33</f>
        <v>-3.043587239185463</v>
      </c>
      <c r="T33" s="11">
        <f>'RD T1'!T32</f>
        <v>9.695228888053105</v>
      </c>
      <c r="U33" s="11">
        <f t="shared" ref="U33" si="10">SUM(S33:T33)</f>
        <v>6.651641648867642</v>
      </c>
      <c r="W33" s="10" t="str">
        <f>name!D29</f>
        <v>92 Elementary administration and service occupations</v>
      </c>
      <c r="X33" s="11">
        <v>33.450486221997714</v>
      </c>
      <c r="Y33" s="11">
        <v>33.180091183188289</v>
      </c>
      <c r="Z33" s="11">
        <v>30.047723483939428</v>
      </c>
      <c r="AA33" s="11">
        <v>25.83257848764438</v>
      </c>
      <c r="AB33" s="11">
        <v>24.508039916251725</v>
      </c>
      <c r="AC33" s="11"/>
      <c r="AD33" s="11">
        <f t="shared" ref="AD33" si="11">AB33-Z33</f>
        <v>-5.5396835676877032</v>
      </c>
      <c r="AE33" s="11">
        <f>'RD T1'!T61</f>
        <v>14.713268970306771</v>
      </c>
      <c r="AF33" s="11">
        <f t="shared" ref="AF33" si="12">SUM(AD33:AE33)</f>
        <v>9.173585402619068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600.029</v>
      </c>
      <c r="C35" s="34">
        <f>SUM(C8:C33)</f>
        <v>605.8520000000002</v>
      </c>
      <c r="D35" s="34">
        <f>SUM(D8:D33)</f>
        <v>595.1640000000001</v>
      </c>
      <c r="E35" s="34">
        <f>SUM(E8:E33)</f>
        <v>608.14799999999991</v>
      </c>
      <c r="F35" s="34">
        <f>SUM(F8:F33)</f>
        <v>626.5899999999998</v>
      </c>
      <c r="G35" s="11"/>
      <c r="H35" s="34">
        <f>F35-D35</f>
        <v>31.425999999999704</v>
      </c>
      <c r="I35" s="34">
        <f>SUM(I8:I33)</f>
        <v>293.52874411940275</v>
      </c>
      <c r="J35" s="34">
        <f>SUM(J8:J33)</f>
        <v>324.95474411940228</v>
      </c>
      <c r="L35" s="231" t="str">
        <f>name!D3</f>
        <v>All occupations</v>
      </c>
      <c r="M35" s="34">
        <f>SUM(M8:M33)</f>
        <v>308.29910247566033</v>
      </c>
      <c r="N35" s="34">
        <f>SUM(N8:N33)</f>
        <v>307.30036063807961</v>
      </c>
      <c r="O35" s="34">
        <f>SUM(O8:O33)</f>
        <v>298.41929920540315</v>
      </c>
      <c r="P35" s="34">
        <f>SUM(P8:P33)</f>
        <v>304.89394834595373</v>
      </c>
      <c r="Q35" s="34">
        <f>SUM(Q8:Q33)</f>
        <v>313.59920450460993</v>
      </c>
      <c r="R35" s="11"/>
      <c r="S35" s="34">
        <f>Q35-O35</f>
        <v>15.17990529920678</v>
      </c>
      <c r="T35" s="34">
        <f>SUM(T8:T33)</f>
        <v>121.88906438019681</v>
      </c>
      <c r="U35" s="34">
        <f>SUM(U8:U33)</f>
        <v>137.06896967940361</v>
      </c>
      <c r="W35" s="231" t="str">
        <f>name!D3</f>
        <v>All occupations</v>
      </c>
      <c r="X35" s="34">
        <f>SUM(X8:X33)</f>
        <v>291.72989752433955</v>
      </c>
      <c r="Y35" s="34">
        <f>SUM(Y8:Y33)</f>
        <v>298.55163936192059</v>
      </c>
      <c r="Z35" s="34">
        <f>SUM(Z8:Z33)</f>
        <v>296.74470079459701</v>
      </c>
      <c r="AA35" s="34">
        <f>SUM(AA8:AA33)</f>
        <v>303.25405165404607</v>
      </c>
      <c r="AB35" s="34">
        <f>SUM(AB8:AB33)</f>
        <v>312.99079549538999</v>
      </c>
      <c r="AC35" s="11"/>
      <c r="AD35" s="34">
        <f t="shared" ref="AD35" si="13">AB35-Z35</f>
        <v>16.24609470079298</v>
      </c>
      <c r="AE35" s="34">
        <f>SUM(AE8:AE33)</f>
        <v>171.63967973920597</v>
      </c>
      <c r="AF35" s="34">
        <f>SUM(AF8:AF33)</f>
        <v>187.88577443999895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Solent (Continued)</v>
      </c>
      <c r="L38" s="19" t="str">
        <f>CONCATENATE(L$1," (Continued)")</f>
        <v>Occupation Table 2.1  Males: Employment Change by Occupation (SOC 2020) and Replacement Demand, 2015-2035, Solent (Continued)</v>
      </c>
      <c r="W38" s="19" t="str">
        <f>CONCATENATE(W$1," (Continued)")</f>
        <v>Occupation Table 2.2  Females: Employment Change by Occupation (SOC 2020) and Replacement Demand, 2015-2035, Solent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7.4522321566386047</v>
      </c>
      <c r="C45" s="173">
        <f t="shared" si="20"/>
        <v>8.2940414284249329</v>
      </c>
      <c r="D45" s="173">
        <f t="shared" si="20"/>
        <v>8.6012162779283727</v>
      </c>
      <c r="E45" s="173">
        <f t="shared" si="20"/>
        <v>7.6628884041292196</v>
      </c>
      <c r="F45" s="173">
        <f t="shared" si="20"/>
        <v>7.9899015960055646</v>
      </c>
      <c r="H45" s="68">
        <f t="shared" ref="H45:H70" si="21">IF(D8&gt;0,(H8/D8)*100,0)</f>
        <v>-2.2023615229196563</v>
      </c>
      <c r="I45" s="69">
        <f t="shared" ref="I45:I70" si="22">IF(D8&gt;0,I8/D8*100,0)</f>
        <v>48.017847174470148</v>
      </c>
      <c r="J45" s="69">
        <f t="shared" ref="J45:J70" si="23">IF(D8&gt;0,(J8/D8)*100,0)</f>
        <v>45.815485651550496</v>
      </c>
      <c r="L45" t="str">
        <f t="shared" ref="L45:L70" si="24">L8</f>
        <v>11 Corporate managers and directors</v>
      </c>
      <c r="M45" s="173">
        <f t="shared" ref="M45:Q45" si="25">M8/M$35*100</f>
        <v>9.9649751606724397</v>
      </c>
      <c r="N45" s="173">
        <f t="shared" si="25"/>
        <v>10.735399856291519</v>
      </c>
      <c r="O45" s="173">
        <f t="shared" si="25"/>
        <v>11.145673386767674</v>
      </c>
      <c r="P45" s="173">
        <f t="shared" si="25"/>
        <v>9.4474122760979196</v>
      </c>
      <c r="Q45" s="173">
        <f t="shared" si="25"/>
        <v>9.4277425635775174</v>
      </c>
      <c r="S45" s="68">
        <f t="shared" ref="S45:S70" si="26">IF(O8&gt;0,(S8/O8)*100,0)</f>
        <v>-11.110707620614036</v>
      </c>
      <c r="T45" s="69">
        <f t="shared" ref="T45:T70" si="27">IF(O8&gt;0,T8/O8*100,0)</f>
        <v>40.965842132700459</v>
      </c>
      <c r="U45" s="69">
        <f t="shared" ref="U45:U70" si="28">IF(O8&gt;0,(U8/O8)*100,0)</f>
        <v>29.855134512086423</v>
      </c>
      <c r="W45" t="str">
        <f t="shared" ref="W45:W70" si="29">W8</f>
        <v>11 Corporate managers and directors</v>
      </c>
      <c r="X45" s="173">
        <f t="shared" ref="X45:AB45" si="30">X8/X$35*100</f>
        <v>4.7967744216939199</v>
      </c>
      <c r="Y45" s="173">
        <f t="shared" si="30"/>
        <v>5.7811417272755889</v>
      </c>
      <c r="Z45" s="173">
        <f t="shared" si="30"/>
        <v>6.0424002140027184</v>
      </c>
      <c r="AA45" s="173">
        <f t="shared" si="30"/>
        <v>5.8687144226951728</v>
      </c>
      <c r="AB45" s="173">
        <f t="shared" si="30"/>
        <v>6.5492656727637169</v>
      </c>
      <c r="AD45" s="68">
        <f t="shared" ref="AD45:AD70" si="31">IF(Z8&gt;0,(AD8/Z8)*100,0)</f>
        <v>14.322500452078515</v>
      </c>
      <c r="AE45" s="69">
        <f t="shared" ref="AE45:AE70" si="32">IF(Z8&gt;0,AE8/Z8*100,0)</f>
        <v>61.099221504144637</v>
      </c>
      <c r="AF45" s="69">
        <f t="shared" ref="AF45:AF70" si="33">IF(Z8&gt;0,(AF8/Z8)*100,0)</f>
        <v>75.421721956223152</v>
      </c>
    </row>
    <row r="46" spans="1:32" x14ac:dyDescent="0.2">
      <c r="A46" t="str">
        <f t="shared" si="19"/>
        <v>12 Other managers and proprietors</v>
      </c>
      <c r="B46" s="173">
        <f t="shared" si="20"/>
        <v>3.4765340158650124</v>
      </c>
      <c r="C46" s="173">
        <f t="shared" si="20"/>
        <v>3.4957665770591428</v>
      </c>
      <c r="D46" s="173">
        <f t="shared" si="20"/>
        <v>3.5064614518831521</v>
      </c>
      <c r="E46" s="173">
        <f t="shared" si="20"/>
        <v>3.59953181144436</v>
      </c>
      <c r="F46" s="173">
        <f t="shared" si="20"/>
        <v>3.9264673495242022</v>
      </c>
      <c r="H46" s="68">
        <f t="shared" si="21"/>
        <v>17.890749062722225</v>
      </c>
      <c r="I46" s="69">
        <f t="shared" si="22"/>
        <v>61.132942763027884</v>
      </c>
      <c r="J46" s="69">
        <f t="shared" si="23"/>
        <v>79.023691825750106</v>
      </c>
      <c r="L46" t="str">
        <f t="shared" si="24"/>
        <v>12 Other managers and proprietors</v>
      </c>
      <c r="M46" s="173">
        <f t="shared" ref="M46:Q46" si="34">M9/M$35*100</f>
        <v>3.9158118627028711</v>
      </c>
      <c r="N46" s="173">
        <f t="shared" si="34"/>
        <v>3.9672239117430981</v>
      </c>
      <c r="O46" s="173">
        <f t="shared" si="34"/>
        <v>3.8244926321465873</v>
      </c>
      <c r="P46" s="173">
        <f t="shared" si="34"/>
        <v>4.2488592769369431</v>
      </c>
      <c r="Q46" s="173">
        <f t="shared" si="34"/>
        <v>4.6222108263884394</v>
      </c>
      <c r="S46" s="68">
        <f t="shared" si="26"/>
        <v>27.00592096437888</v>
      </c>
      <c r="T46" s="69">
        <f t="shared" si="27"/>
        <v>58.96018457860788</v>
      </c>
      <c r="U46" s="69">
        <f t="shared" si="28"/>
        <v>85.966105542986767</v>
      </c>
      <c r="W46" t="str">
        <f t="shared" si="29"/>
        <v>12 Other managers and proprietors</v>
      </c>
      <c r="X46" s="173">
        <f t="shared" ref="X46:AB46" si="35">X9/X$35*100</f>
        <v>3.012306773244954</v>
      </c>
      <c r="Y46" s="173">
        <f t="shared" si="35"/>
        <v>3.0104937134316243</v>
      </c>
      <c r="Z46" s="173">
        <f t="shared" si="35"/>
        <v>3.186635548722796</v>
      </c>
      <c r="AA46" s="173">
        <f t="shared" si="35"/>
        <v>2.9466929997493985</v>
      </c>
      <c r="AB46" s="173">
        <f t="shared" si="35"/>
        <v>3.2293714475870297</v>
      </c>
      <c r="AD46" s="68">
        <f t="shared" si="31"/>
        <v>6.8892914623030554</v>
      </c>
      <c r="AE46" s="69">
        <f t="shared" si="32"/>
        <v>63.75532962525665</v>
      </c>
      <c r="AF46" s="69">
        <f t="shared" si="33"/>
        <v>70.644621087559713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6.0042786983780392</v>
      </c>
      <c r="C47" s="173">
        <f t="shared" si="20"/>
        <v>6.2020555461847238</v>
      </c>
      <c r="D47" s="173">
        <f t="shared" si="20"/>
        <v>6.5846781333844469</v>
      </c>
      <c r="E47" s="173">
        <f t="shared" si="20"/>
        <v>7.9086124182351831</v>
      </c>
      <c r="F47" s="173">
        <f t="shared" si="20"/>
        <v>8.6024133142976549</v>
      </c>
      <c r="H47" s="68">
        <f t="shared" si="21"/>
        <v>37.541120971458128</v>
      </c>
      <c r="I47" s="69">
        <f t="shared" si="22"/>
        <v>47.027274574163584</v>
      </c>
      <c r="J47" s="69">
        <f t="shared" si="23"/>
        <v>84.568395545621698</v>
      </c>
      <c r="L47" t="str">
        <f t="shared" si="24"/>
        <v>21 Science, research, engineering and technology professionals</v>
      </c>
      <c r="M47" s="173">
        <f t="shared" ref="M47:Q47" si="36">M10/M$35*100</f>
        <v>9.2256289038927495</v>
      </c>
      <c r="N47" s="173">
        <f t="shared" si="36"/>
        <v>9.7023853299651623</v>
      </c>
      <c r="O47" s="173">
        <f t="shared" si="36"/>
        <v>9.9956932207488158</v>
      </c>
      <c r="P47" s="173">
        <f t="shared" si="36"/>
        <v>11.612614558994599</v>
      </c>
      <c r="Q47" s="173">
        <f t="shared" si="36"/>
        <v>12.35765181146588</v>
      </c>
      <c r="S47" s="68">
        <f t="shared" si="26"/>
        <v>29.918525198213548</v>
      </c>
      <c r="T47" s="69">
        <f t="shared" si="27"/>
        <v>39.208013812699654</v>
      </c>
      <c r="U47" s="69">
        <f t="shared" si="28"/>
        <v>69.126539010913206</v>
      </c>
      <c r="W47" t="str">
        <f t="shared" si="29"/>
        <v>21 Science, research, engineering and technology professionals</v>
      </c>
      <c r="X47" s="173">
        <f t="shared" ref="X47:AB47" si="37">X10/X$35*100</f>
        <v>2.5999674311822911</v>
      </c>
      <c r="Y47" s="173">
        <f t="shared" si="37"/>
        <v>2.5991525200721379</v>
      </c>
      <c r="Z47" s="173">
        <f t="shared" si="37"/>
        <v>3.1544139054987985</v>
      </c>
      <c r="AA47" s="173">
        <f t="shared" si="37"/>
        <v>4.1845802702118382</v>
      </c>
      <c r="AB47" s="173">
        <f t="shared" si="37"/>
        <v>4.8398751745638275</v>
      </c>
      <c r="AD47" s="68">
        <f t="shared" si="31"/>
        <v>61.831878777308624</v>
      </c>
      <c r="AE47" s="69">
        <f t="shared" si="32"/>
        <v>71.944740359792604</v>
      </c>
      <c r="AF47" s="69">
        <f t="shared" si="33"/>
        <v>133.77661913710122</v>
      </c>
    </row>
    <row r="48" spans="1:32" x14ac:dyDescent="0.2">
      <c r="A48" t="str">
        <f t="shared" si="19"/>
        <v>22 Health professionals</v>
      </c>
      <c r="B48" s="173">
        <f t="shared" si="20"/>
        <v>3.7209471524585256</v>
      </c>
      <c r="C48" s="173">
        <f t="shared" si="20"/>
        <v>4.3065865453600294</v>
      </c>
      <c r="D48" s="173">
        <f t="shared" si="20"/>
        <v>4.3657512139033905</v>
      </c>
      <c r="E48" s="173">
        <f t="shared" si="20"/>
        <v>4.1522529187374069</v>
      </c>
      <c r="F48" s="173">
        <f t="shared" si="20"/>
        <v>4.1375626562003687</v>
      </c>
      <c r="H48" s="68">
        <f t="shared" si="21"/>
        <v>-0.22254883014092935</v>
      </c>
      <c r="I48" s="69">
        <f t="shared" si="22"/>
        <v>52.51944444869622</v>
      </c>
      <c r="J48" s="69">
        <f t="shared" si="23"/>
        <v>52.296895618555283</v>
      </c>
      <c r="L48" t="str">
        <f t="shared" si="24"/>
        <v>22 Health professionals</v>
      </c>
      <c r="M48" s="173">
        <f t="shared" ref="M48:Q48" si="38">M11/M$35*100</f>
        <v>1.5139882408791054</v>
      </c>
      <c r="N48" s="173">
        <f t="shared" si="38"/>
        <v>1.74538817734936</v>
      </c>
      <c r="O48" s="173">
        <f t="shared" si="38"/>
        <v>1.9704350424474997</v>
      </c>
      <c r="P48" s="173">
        <f t="shared" si="38"/>
        <v>1.8912799835148451</v>
      </c>
      <c r="Q48" s="173">
        <f t="shared" si="38"/>
        <v>1.9037754768999222</v>
      </c>
      <c r="S48" s="68">
        <f t="shared" si="26"/>
        <v>1.5316986265826877</v>
      </c>
      <c r="T48" s="69">
        <f t="shared" si="27"/>
        <v>36.891929351838698</v>
      </c>
      <c r="U48" s="69">
        <f t="shared" si="28"/>
        <v>38.423627978421379</v>
      </c>
      <c r="W48" t="str">
        <f t="shared" si="29"/>
        <v>22 Health professionals</v>
      </c>
      <c r="X48" s="173">
        <f t="shared" ref="X48:AB48" si="39">X11/X$35*100</f>
        <v>6.0532533624650906</v>
      </c>
      <c r="Y48" s="173">
        <f t="shared" si="39"/>
        <v>6.9428379618234448</v>
      </c>
      <c r="Z48" s="173">
        <f t="shared" si="39"/>
        <v>6.774584703927597</v>
      </c>
      <c r="AA48" s="173">
        <f t="shared" si="39"/>
        <v>6.4254524409313287</v>
      </c>
      <c r="AB48" s="173">
        <f t="shared" si="39"/>
        <v>6.3756919959225433</v>
      </c>
      <c r="AD48" s="68">
        <f t="shared" si="31"/>
        <v>-0.73566326791731729</v>
      </c>
      <c r="AE48" s="69">
        <f t="shared" si="32"/>
        <v>57.090466394334705</v>
      </c>
      <c r="AF48" s="69">
        <f t="shared" si="33"/>
        <v>56.354803126417387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4.8220064260454789</v>
      </c>
      <c r="C49" s="173">
        <f t="shared" si="20"/>
        <v>4.7869107188074533</v>
      </c>
      <c r="D49" s="173">
        <f t="shared" si="20"/>
        <v>4.951113986433044</v>
      </c>
      <c r="E49" s="173">
        <f t="shared" si="20"/>
        <v>4.7017641129594061</v>
      </c>
      <c r="F49" s="173">
        <f t="shared" si="20"/>
        <v>4.8282073889172521</v>
      </c>
      <c r="H49" s="68">
        <f t="shared" si="21"/>
        <v>2.6667459097972706</v>
      </c>
      <c r="I49" s="69">
        <f t="shared" si="22"/>
        <v>51.163706677990426</v>
      </c>
      <c r="J49" s="69">
        <f t="shared" si="23"/>
        <v>53.830452587787704</v>
      </c>
      <c r="L49" t="str">
        <f t="shared" si="24"/>
        <v>23 Teaching and other educational professionals</v>
      </c>
      <c r="M49" s="173">
        <f t="shared" ref="M49:Q49" si="40">M12/M$35*100</f>
        <v>2.9097958147532426</v>
      </c>
      <c r="N49" s="173">
        <f t="shared" si="40"/>
        <v>2.7793403723944277</v>
      </c>
      <c r="O49" s="173">
        <f t="shared" si="40"/>
        <v>3.0478949188288125</v>
      </c>
      <c r="P49" s="173">
        <f t="shared" si="40"/>
        <v>2.9889188319341833</v>
      </c>
      <c r="Q49" s="173">
        <f t="shared" si="40"/>
        <v>3.0578820464118821</v>
      </c>
      <c r="S49" s="68">
        <f t="shared" si="26"/>
        <v>5.4311115759032793</v>
      </c>
      <c r="T49" s="69">
        <f t="shared" si="27"/>
        <v>43.720405601623149</v>
      </c>
      <c r="U49" s="69">
        <f t="shared" si="28"/>
        <v>49.151517177526422</v>
      </c>
      <c r="W49" t="str">
        <f t="shared" si="29"/>
        <v>23 Teaching and other educational professionals</v>
      </c>
      <c r="X49" s="173">
        <f t="shared" ref="X49:AB49" si="41">X12/X$35*100</f>
        <v>6.8428236964339115</v>
      </c>
      <c r="Y49" s="173">
        <f t="shared" si="41"/>
        <v>6.8533106648186859</v>
      </c>
      <c r="Z49" s="173">
        <f t="shared" si="41"/>
        <v>6.8650733557764241</v>
      </c>
      <c r="AA49" s="173">
        <f t="shared" si="41"/>
        <v>6.4238718895548708</v>
      </c>
      <c r="AB49" s="173">
        <f t="shared" si="41"/>
        <v>6.6019739888114426</v>
      </c>
      <c r="AD49" s="68">
        <f t="shared" si="31"/>
        <v>1.4325212139690504</v>
      </c>
      <c r="AE49" s="69">
        <f t="shared" si="32"/>
        <v>54.486966737097418</v>
      </c>
      <c r="AF49" s="69">
        <f t="shared" si="33"/>
        <v>55.919487951066472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5.8010396637784387</v>
      </c>
      <c r="C50" s="173">
        <f t="shared" si="20"/>
        <v>6.41336758841258</v>
      </c>
      <c r="D50" s="173">
        <f t="shared" si="20"/>
        <v>6.9896678603727151</v>
      </c>
      <c r="E50" s="173">
        <f t="shared" si="20"/>
        <v>7.1786003468477162</v>
      </c>
      <c r="F50" s="173">
        <f t="shared" si="20"/>
        <v>7.6323903790620466</v>
      </c>
      <c r="H50" s="68">
        <f t="shared" si="21"/>
        <v>14.961081785702463</v>
      </c>
      <c r="I50" s="69">
        <f t="shared" si="22"/>
        <v>51.091698880769506</v>
      </c>
      <c r="J50" s="69">
        <f t="shared" si="23"/>
        <v>66.052780666471975</v>
      </c>
      <c r="L50" t="str">
        <f t="shared" si="24"/>
        <v>24 Business, media and public service professionals</v>
      </c>
      <c r="M50" s="173">
        <f t="shared" ref="M50:Q50" si="42">M13/M$35*100</f>
        <v>6.5701235212904798</v>
      </c>
      <c r="N50" s="173">
        <f t="shared" si="42"/>
        <v>6.9780467414121095</v>
      </c>
      <c r="O50" s="173">
        <f t="shared" si="42"/>
        <v>7.583510154042564</v>
      </c>
      <c r="P50" s="173">
        <f t="shared" si="42"/>
        <v>7.8824482835826544</v>
      </c>
      <c r="Q50" s="173">
        <f t="shared" si="42"/>
        <v>8.2594954438201462</v>
      </c>
      <c r="S50" s="68">
        <f t="shared" si="26"/>
        <v>14.454083357801666</v>
      </c>
      <c r="T50" s="69">
        <f t="shared" si="27"/>
        <v>45.300011473812482</v>
      </c>
      <c r="U50" s="69">
        <f t="shared" si="28"/>
        <v>59.754094831614147</v>
      </c>
      <c r="W50" t="str">
        <f t="shared" si="29"/>
        <v>24 Business, media and public service professionals</v>
      </c>
      <c r="X50" s="173">
        <f t="shared" ref="X50:AB50" si="43">X13/X$35*100</f>
        <v>4.9882746197715795</v>
      </c>
      <c r="Y50" s="173">
        <f t="shared" si="43"/>
        <v>5.8321411455351555</v>
      </c>
      <c r="Z50" s="173">
        <f t="shared" si="43"/>
        <v>6.3924743784303129</v>
      </c>
      <c r="AA50" s="173">
        <f t="shared" si="43"/>
        <v>6.4709462353996443</v>
      </c>
      <c r="AB50" s="173">
        <f t="shared" si="43"/>
        <v>7.0040663124143769</v>
      </c>
      <c r="AD50" s="68">
        <f t="shared" si="31"/>
        <v>15.565937549201362</v>
      </c>
      <c r="AE50" s="69">
        <f t="shared" si="32"/>
        <v>58.001257797920282</v>
      </c>
      <c r="AF50" s="69">
        <f t="shared" si="33"/>
        <v>73.567195347121654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1.5528077787261798</v>
      </c>
      <c r="C51" s="173">
        <f t="shared" si="20"/>
        <v>1.6963212743158307</v>
      </c>
      <c r="D51" s="173">
        <f t="shared" si="20"/>
        <v>1.8773665048585644</v>
      </c>
      <c r="E51" s="173">
        <f t="shared" si="20"/>
        <v>1.7273174672108711</v>
      </c>
      <c r="F51" s="173">
        <f t="shared" si="20"/>
        <v>1.7918674410679316</v>
      </c>
      <c r="H51" s="68">
        <f t="shared" si="21"/>
        <v>0.48555110773051902</v>
      </c>
      <c r="I51" s="69">
        <f t="shared" si="22"/>
        <v>39.543975949464702</v>
      </c>
      <c r="J51" s="69">
        <f t="shared" si="23"/>
        <v>40.02952705719521</v>
      </c>
      <c r="L51" t="str">
        <f t="shared" si="24"/>
        <v>31 Science, engineering and technology associate professionals</v>
      </c>
      <c r="M51" s="173">
        <f t="shared" ref="M51:Q51" si="44">M14/M$35*100</f>
        <v>2.0935000490189415</v>
      </c>
      <c r="N51" s="173">
        <f t="shared" si="44"/>
        <v>2.4307380714834586</v>
      </c>
      <c r="O51" s="173">
        <f t="shared" si="44"/>
        <v>2.605023675364722</v>
      </c>
      <c r="P51" s="173">
        <f t="shared" si="44"/>
        <v>2.2528254577736972</v>
      </c>
      <c r="Q51" s="173">
        <f t="shared" si="44"/>
        <v>2.2247712711413912</v>
      </c>
      <c r="S51" s="68">
        <f t="shared" si="26"/>
        <v>-10.252628215941575</v>
      </c>
      <c r="T51" s="69">
        <f t="shared" si="27"/>
        <v>32.196687380045148</v>
      </c>
      <c r="U51" s="69">
        <f t="shared" si="28"/>
        <v>21.944059164103574</v>
      </c>
      <c r="W51" t="str">
        <f t="shared" si="29"/>
        <v>31 Science, engineering and technology associate professionals</v>
      </c>
      <c r="X51" s="173">
        <f t="shared" ref="X51:AB51" si="45">X14/X$35*100</f>
        <v>0.98140613953396849</v>
      </c>
      <c r="Y51" s="173">
        <f t="shared" si="45"/>
        <v>0.94038321579227468</v>
      </c>
      <c r="Z51" s="173">
        <f t="shared" si="45"/>
        <v>1.1456029980367841</v>
      </c>
      <c r="AA51" s="173">
        <f t="shared" si="45"/>
        <v>1.1989677048379288</v>
      </c>
      <c r="AB51" s="173">
        <f t="shared" si="45"/>
        <v>1.358122108323685</v>
      </c>
      <c r="AD51" s="68">
        <f t="shared" si="31"/>
        <v>25.041239827683103</v>
      </c>
      <c r="AE51" s="69">
        <f t="shared" si="32"/>
        <v>56.345495611983431</v>
      </c>
      <c r="AF51" s="69">
        <f t="shared" si="33"/>
        <v>81.386735439666538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1.6827623608410387</v>
      </c>
      <c r="C52" s="173">
        <f t="shared" si="20"/>
        <v>1.8526625563516721</v>
      </c>
      <c r="D52" s="173">
        <f t="shared" si="20"/>
        <v>1.9263982249709994</v>
      </c>
      <c r="E52" s="173">
        <f t="shared" si="20"/>
        <v>2.9079776262275812</v>
      </c>
      <c r="F52" s="173">
        <f t="shared" si="20"/>
        <v>3.1997251919937764</v>
      </c>
      <c r="H52" s="68">
        <f t="shared" si="21"/>
        <v>74.869237672851654</v>
      </c>
      <c r="I52" s="69">
        <f t="shared" si="22"/>
        <v>90.06990563486535</v>
      </c>
      <c r="J52" s="69">
        <f t="shared" si="23"/>
        <v>164.93914330771702</v>
      </c>
      <c r="L52" t="str">
        <f t="shared" si="24"/>
        <v>32 Health and social care associate professionals</v>
      </c>
      <c r="M52" s="173">
        <f t="shared" ref="M52:Q52" si="46">M15/M$35*100</f>
        <v>0.66492076949486789</v>
      </c>
      <c r="N52" s="173">
        <f t="shared" si="46"/>
        <v>0.65970807132064146</v>
      </c>
      <c r="O52" s="173">
        <f t="shared" si="46"/>
        <v>0.77865461413967585</v>
      </c>
      <c r="P52" s="173">
        <f t="shared" si="46"/>
        <v>1.0035805101411877</v>
      </c>
      <c r="Q52" s="173">
        <f t="shared" si="46"/>
        <v>1.0680518592136332</v>
      </c>
      <c r="S52" s="68">
        <f t="shared" si="26"/>
        <v>44.143653326886231</v>
      </c>
      <c r="T52" s="69">
        <f t="shared" si="27"/>
        <v>61.151379417311638</v>
      </c>
      <c r="U52" s="69">
        <f t="shared" si="28"/>
        <v>105.29503274419784</v>
      </c>
      <c r="W52" t="str">
        <f t="shared" si="29"/>
        <v>32 Health and social care associate professionals</v>
      </c>
      <c r="X52" s="173">
        <f t="shared" ref="X52:AB52" si="47">X15/X$35*100</f>
        <v>2.7584136798774836</v>
      </c>
      <c r="Y52" s="173">
        <f t="shared" si="47"/>
        <v>3.0805752359080656</v>
      </c>
      <c r="Z52" s="173">
        <f t="shared" si="47"/>
        <v>3.0806188162557704</v>
      </c>
      <c r="AA52" s="173">
        <f t="shared" si="47"/>
        <v>4.8226730862724967</v>
      </c>
      <c r="AB52" s="173">
        <f t="shared" si="47"/>
        <v>5.3355421905910676</v>
      </c>
      <c r="AD52" s="68">
        <f t="shared" si="31"/>
        <v>82.679236755909727</v>
      </c>
      <c r="AE52" s="69">
        <f t="shared" si="32"/>
        <v>97.42057668148918</v>
      </c>
      <c r="AF52" s="69">
        <f t="shared" si="33"/>
        <v>180.09981343739892</v>
      </c>
    </row>
    <row r="53" spans="1:32" x14ac:dyDescent="0.2">
      <c r="A53" t="str">
        <f t="shared" si="19"/>
        <v>33 Protective service occupations</v>
      </c>
      <c r="B53" s="173">
        <f t="shared" si="20"/>
        <v>1.5287404606401755</v>
      </c>
      <c r="C53" s="173">
        <f t="shared" si="20"/>
        <v>1.4457754940864824</v>
      </c>
      <c r="D53" s="173">
        <f t="shared" si="20"/>
        <v>1.5553462912395315</v>
      </c>
      <c r="E53" s="173">
        <f t="shared" si="20"/>
        <v>1.3482092587611472</v>
      </c>
      <c r="F53" s="173">
        <f t="shared" si="20"/>
        <v>1.383200661652126</v>
      </c>
      <c r="H53" s="68">
        <f t="shared" si="21"/>
        <v>-6.3721834232133876</v>
      </c>
      <c r="I53" s="69">
        <f t="shared" si="22"/>
        <v>31.397654363345168</v>
      </c>
      <c r="J53" s="69">
        <f t="shared" si="23"/>
        <v>25.025470940131779</v>
      </c>
      <c r="L53" t="str">
        <f t="shared" si="24"/>
        <v>33 Protective service occupations</v>
      </c>
      <c r="M53" s="173">
        <f t="shared" ref="M53:Q53" si="48">M16/M$35*100</f>
        <v>2.3105979949908648</v>
      </c>
      <c r="N53" s="173">
        <f t="shared" si="48"/>
        <v>2.1272130512781167</v>
      </c>
      <c r="O53" s="173">
        <f t="shared" si="48"/>
        <v>2.2761572041158873</v>
      </c>
      <c r="P53" s="173">
        <f t="shared" si="48"/>
        <v>1.9364238750516067</v>
      </c>
      <c r="Q53" s="173">
        <f t="shared" si="48"/>
        <v>1.831903743462181</v>
      </c>
      <c r="S53" s="68">
        <f t="shared" si="26"/>
        <v>-15.423746577088657</v>
      </c>
      <c r="T53" s="69">
        <f t="shared" si="27"/>
        <v>24.363491362073162</v>
      </c>
      <c r="U53" s="69">
        <f t="shared" si="28"/>
        <v>8.9397447849845069</v>
      </c>
      <c r="W53" t="str">
        <f t="shared" si="29"/>
        <v>33 Protective service occupations</v>
      </c>
      <c r="X53" s="173">
        <f t="shared" ref="X53:AB53" si="49">X16/X$35*100</f>
        <v>0.70247624106685824</v>
      </c>
      <c r="Y53" s="173">
        <f t="shared" si="49"/>
        <v>0.74436917280526993</v>
      </c>
      <c r="Z53" s="173">
        <f t="shared" si="49"/>
        <v>0.83046767704968016</v>
      </c>
      <c r="AA53" s="173">
        <f t="shared" si="49"/>
        <v>0.75681377415870832</v>
      </c>
      <c r="AB53" s="173">
        <f t="shared" si="49"/>
        <v>0.93362536570233845</v>
      </c>
      <c r="AD53" s="68">
        <f t="shared" si="31"/>
        <v>18.576465959320444</v>
      </c>
      <c r="AE53" s="69">
        <f t="shared" si="32"/>
        <v>50.785782517009871</v>
      </c>
      <c r="AF53" s="69">
        <f t="shared" si="33"/>
        <v>69.362248476330308</v>
      </c>
    </row>
    <row r="54" spans="1:32" x14ac:dyDescent="0.2">
      <c r="A54" t="str">
        <f t="shared" si="19"/>
        <v>34 Culture, media and sports occupations</v>
      </c>
      <c r="B54" s="173">
        <f t="shared" si="20"/>
        <v>2.3798926192176033</v>
      </c>
      <c r="C54" s="173">
        <f t="shared" si="20"/>
        <v>2.0880672614181757</v>
      </c>
      <c r="D54" s="173">
        <f t="shared" si="20"/>
        <v>2.2266701602831556</v>
      </c>
      <c r="E54" s="173">
        <f t="shared" si="20"/>
        <v>1.9745244505247888</v>
      </c>
      <c r="F54" s="173">
        <f t="shared" si="20"/>
        <v>2.0611087490751423</v>
      </c>
      <c r="H54" s="68">
        <f t="shared" si="21"/>
        <v>-2.5477606406458722</v>
      </c>
      <c r="I54" s="69">
        <f t="shared" si="22"/>
        <v>43.608278378942735</v>
      </c>
      <c r="J54" s="69">
        <f t="shared" si="23"/>
        <v>41.060517738296859</v>
      </c>
      <c r="L54" t="str">
        <f t="shared" si="24"/>
        <v>34 Culture, media and sports occupations</v>
      </c>
      <c r="M54" s="173">
        <f t="shared" ref="M54:Q54" si="50">M17/M$35*100</f>
        <v>2.5118432444451626</v>
      </c>
      <c r="N54" s="173">
        <f t="shared" si="50"/>
        <v>2.1158720192701974</v>
      </c>
      <c r="O54" s="173">
        <f t="shared" si="50"/>
        <v>2.1867801879784383</v>
      </c>
      <c r="P54" s="173">
        <f t="shared" si="50"/>
        <v>1.9210210849443694</v>
      </c>
      <c r="Q54" s="173">
        <f t="shared" si="50"/>
        <v>2.0546464878639417</v>
      </c>
      <c r="S54" s="68">
        <f t="shared" si="26"/>
        <v>-1.2629776849225136</v>
      </c>
      <c r="T54" s="69">
        <f t="shared" si="27"/>
        <v>37.31286766408553</v>
      </c>
      <c r="U54" s="69">
        <f t="shared" si="28"/>
        <v>36.049889979163012</v>
      </c>
      <c r="W54" t="str">
        <f t="shared" si="29"/>
        <v>34 Culture, media and sports occupations</v>
      </c>
      <c r="X54" s="173">
        <f t="shared" ref="X54:AB54" si="51">X17/X$35*100</f>
        <v>2.2404476748564708</v>
      </c>
      <c r="Y54" s="173">
        <f t="shared" si="51"/>
        <v>2.0594477162914329</v>
      </c>
      <c r="Z54" s="173">
        <f t="shared" si="51"/>
        <v>2.2667852408511364</v>
      </c>
      <c r="AA54" s="173">
        <f t="shared" si="51"/>
        <v>2.0283171444480388</v>
      </c>
      <c r="AB54" s="173">
        <f t="shared" si="51"/>
        <v>2.0675835719910269</v>
      </c>
      <c r="AD54" s="68">
        <f t="shared" si="31"/>
        <v>-3.7941922519771207</v>
      </c>
      <c r="AE54" s="69">
        <f t="shared" si="32"/>
        <v>49.715768275471298</v>
      </c>
      <c r="AF54" s="69">
        <f t="shared" si="33"/>
        <v>45.921576023494183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6.3097296891258372</v>
      </c>
      <c r="C55" s="173">
        <f t="shared" si="52"/>
        <v>6.4128279690327705</v>
      </c>
      <c r="D55" s="173">
        <f t="shared" si="52"/>
        <v>6.709176075063529</v>
      </c>
      <c r="E55" s="173">
        <f t="shared" si="52"/>
        <v>6.6879790439597828</v>
      </c>
      <c r="F55" s="173">
        <f t="shared" si="52"/>
        <v>6.8074114986466387</v>
      </c>
      <c r="H55" s="68">
        <f t="shared" si="21"/>
        <v>6.8217331233217893</v>
      </c>
      <c r="I55" s="69">
        <f t="shared" si="22"/>
        <v>47.210030804912762</v>
      </c>
      <c r="J55" s="69">
        <f t="shared" si="23"/>
        <v>54.031763928234547</v>
      </c>
      <c r="L55" t="str">
        <f t="shared" si="24"/>
        <v>35 Business and public service associate professionals</v>
      </c>
      <c r="M55" s="173">
        <f t="shared" ref="M55:Q55" si="53">M18/M$35*100</f>
        <v>6.5044759531123653</v>
      </c>
      <c r="N55" s="173">
        <f t="shared" si="53"/>
        <v>6.5249388252433791</v>
      </c>
      <c r="O55" s="173">
        <f t="shared" si="53"/>
        <v>6.9653334719256774</v>
      </c>
      <c r="P55" s="173">
        <f t="shared" si="53"/>
        <v>6.8755574886109105</v>
      </c>
      <c r="Q55" s="173">
        <f t="shared" si="53"/>
        <v>6.8249524256608209</v>
      </c>
      <c r="S55" s="68">
        <f t="shared" si="26"/>
        <v>2.9688259840357598</v>
      </c>
      <c r="T55" s="69">
        <f t="shared" si="27"/>
        <v>38.828686421701427</v>
      </c>
      <c r="U55" s="69">
        <f t="shared" si="28"/>
        <v>41.797512405737187</v>
      </c>
      <c r="W55" t="str">
        <f t="shared" si="29"/>
        <v>35 Business and public service associate professionals</v>
      </c>
      <c r="X55" s="173">
        <f t="shared" ref="X55:AB55" si="54">X18/X$35*100</f>
        <v>6.1039225404343824</v>
      </c>
      <c r="Y55" s="173">
        <f t="shared" si="54"/>
        <v>6.2974318297967127</v>
      </c>
      <c r="Z55" s="173">
        <f t="shared" si="54"/>
        <v>6.4515731232561535</v>
      </c>
      <c r="AA55" s="173">
        <f t="shared" si="54"/>
        <v>6.4993862376894942</v>
      </c>
      <c r="AB55" s="173">
        <f t="shared" si="54"/>
        <v>6.7898364745977613</v>
      </c>
      <c r="AD55" s="68">
        <f t="shared" si="31"/>
        <v>11.004934440000513</v>
      </c>
      <c r="AE55" s="69">
        <f t="shared" si="32"/>
        <v>56.309874012106796</v>
      </c>
      <c r="AF55" s="69">
        <f t="shared" si="33"/>
        <v>67.314808452107314</v>
      </c>
    </row>
    <row r="56" spans="1:32" x14ac:dyDescent="0.2">
      <c r="A56" t="str">
        <f t="shared" si="19"/>
        <v>41 Administrative occupations</v>
      </c>
      <c r="B56" s="173">
        <f t="shared" si="52"/>
        <v>8.385282728873559</v>
      </c>
      <c r="C56" s="173">
        <f t="shared" si="52"/>
        <v>7.8619220723965544</v>
      </c>
      <c r="D56" s="173">
        <f t="shared" si="52"/>
        <v>8.2126472614782475</v>
      </c>
      <c r="E56" s="173">
        <f t="shared" si="52"/>
        <v>8.2082208883146635</v>
      </c>
      <c r="F56" s="173">
        <f t="shared" si="52"/>
        <v>7.5211356459752219</v>
      </c>
      <c r="H56" s="68">
        <f t="shared" si="21"/>
        <v>-3.5844557817331113</v>
      </c>
      <c r="I56" s="69">
        <f t="shared" si="22"/>
        <v>50.469392063137505</v>
      </c>
      <c r="J56" s="69">
        <f t="shared" si="23"/>
        <v>46.8849362814044</v>
      </c>
      <c r="L56" t="str">
        <f t="shared" si="24"/>
        <v>41 Administrative occupations</v>
      </c>
      <c r="M56" s="173">
        <f t="shared" ref="M56:Q56" si="55">M19/M$35*100</f>
        <v>4.0929436660234781</v>
      </c>
      <c r="N56" s="173">
        <f t="shared" si="55"/>
        <v>3.6824291025494991</v>
      </c>
      <c r="O56" s="173">
        <f t="shared" si="55"/>
        <v>4.4084841736500273</v>
      </c>
      <c r="P56" s="173">
        <f t="shared" si="55"/>
        <v>4.4838038937128726</v>
      </c>
      <c r="Q56" s="173">
        <f t="shared" si="55"/>
        <v>4.6807881850611786</v>
      </c>
      <c r="S56" s="68">
        <f t="shared" si="26"/>
        <v>11.577788429621934</v>
      </c>
      <c r="T56" s="69">
        <f t="shared" si="27"/>
        <v>39.091032258852273</v>
      </c>
      <c r="U56" s="69">
        <f t="shared" si="28"/>
        <v>50.668820688474206</v>
      </c>
      <c r="W56" t="str">
        <f t="shared" si="29"/>
        <v>41 Administrative occupations</v>
      </c>
      <c r="X56" s="173">
        <f t="shared" ref="X56:AB56" si="56">X19/X$35*100</f>
        <v>12.921411153926357</v>
      </c>
      <c r="Y56" s="173">
        <f t="shared" si="56"/>
        <v>12.16389040076788</v>
      </c>
      <c r="Z56" s="173">
        <f t="shared" si="56"/>
        <v>12.03827811417057</v>
      </c>
      <c r="AA56" s="173">
        <f t="shared" si="56"/>
        <v>11.952778286895951</v>
      </c>
      <c r="AB56" s="173">
        <f t="shared" si="56"/>
        <v>10.367004333102308</v>
      </c>
      <c r="AD56" s="68">
        <f t="shared" si="31"/>
        <v>-9.1682876754139961</v>
      </c>
      <c r="AE56" s="69">
        <f t="shared" si="32"/>
        <v>54.65972480592243</v>
      </c>
      <c r="AF56" s="69">
        <f t="shared" si="33"/>
        <v>45.49143713050843</v>
      </c>
    </row>
    <row r="57" spans="1:32" x14ac:dyDescent="0.2">
      <c r="A57" t="str">
        <f t="shared" si="19"/>
        <v>42 Secretarial and related occupations</v>
      </c>
      <c r="B57" s="173">
        <f t="shared" si="52"/>
        <v>2.4821424939610033</v>
      </c>
      <c r="C57" s="173">
        <f t="shared" si="52"/>
        <v>2.1609348320836284</v>
      </c>
      <c r="D57" s="173">
        <f t="shared" si="52"/>
        <v>2.1452169534187093</v>
      </c>
      <c r="E57" s="173">
        <f t="shared" si="52"/>
        <v>1.9188831315283563</v>
      </c>
      <c r="F57" s="173">
        <f t="shared" si="52"/>
        <v>1.4048082429481921</v>
      </c>
      <c r="H57" s="68">
        <f t="shared" si="21"/>
        <v>-31.056610353315872</v>
      </c>
      <c r="I57" s="69">
        <f t="shared" si="22"/>
        <v>45.04007448319328</v>
      </c>
      <c r="J57" s="69">
        <f t="shared" si="23"/>
        <v>13.983464129877413</v>
      </c>
      <c r="L57" t="str">
        <f t="shared" si="24"/>
        <v>42 Secretarial and related occupations</v>
      </c>
      <c r="M57" s="173">
        <f t="shared" ref="M57:Q57" si="57">M20/M$35*100</f>
        <v>0.2293858855846802</v>
      </c>
      <c r="N57" s="173">
        <f t="shared" si="57"/>
        <v>0.18038689695322632</v>
      </c>
      <c r="O57" s="173">
        <f t="shared" si="57"/>
        <v>0.17154712883690765</v>
      </c>
      <c r="P57" s="173">
        <f t="shared" si="57"/>
        <v>0.16171805250812693</v>
      </c>
      <c r="Q57" s="173">
        <f t="shared" si="57"/>
        <v>0.17553463938335145</v>
      </c>
      <c r="S57" s="68">
        <f t="shared" si="26"/>
        <v>7.5294498573325512</v>
      </c>
      <c r="T57" s="69">
        <f t="shared" si="27"/>
        <v>31.942448052623501</v>
      </c>
      <c r="U57" s="69">
        <f t="shared" si="28"/>
        <v>39.471897909956049</v>
      </c>
      <c r="W57" t="str">
        <f t="shared" si="29"/>
        <v>42 Secretarial and related occupations</v>
      </c>
      <c r="X57" s="173">
        <f t="shared" ref="X57:AB57" si="58">X20/X$35*100</f>
        <v>4.8628475445997976</v>
      </c>
      <c r="Y57" s="173">
        <f t="shared" si="58"/>
        <v>4.199520505327146</v>
      </c>
      <c r="Z57" s="173">
        <f t="shared" si="58"/>
        <v>4.1300246495205437</v>
      </c>
      <c r="AA57" s="173">
        <f t="shared" si="58"/>
        <v>3.6855503727934233</v>
      </c>
      <c r="AB57" s="173">
        <f t="shared" si="58"/>
        <v>2.636471377278693</v>
      </c>
      <c r="AD57" s="68">
        <f t="shared" si="31"/>
        <v>-32.66838819786804</v>
      </c>
      <c r="AE57" s="69">
        <f t="shared" si="32"/>
        <v>45.587175275079453</v>
      </c>
      <c r="AF57" s="69">
        <f t="shared" si="33"/>
        <v>12.918787077211407</v>
      </c>
    </row>
    <row r="58" spans="1:32" x14ac:dyDescent="0.2">
      <c r="A58" t="str">
        <f t="shared" si="19"/>
        <v>51 Skilled agricultural and related trades</v>
      </c>
      <c r="B58" s="173">
        <f t="shared" si="52"/>
        <v>0.91072857167873589</v>
      </c>
      <c r="C58" s="173">
        <f t="shared" si="52"/>
        <v>0.95711986474677835</v>
      </c>
      <c r="D58" s="173">
        <f t="shared" si="52"/>
        <v>0.78351548623525558</v>
      </c>
      <c r="E58" s="173">
        <f t="shared" si="52"/>
        <v>0.78140282569706454</v>
      </c>
      <c r="F58" s="173">
        <f t="shared" si="52"/>
        <v>0.87455136373636289</v>
      </c>
      <c r="H58" s="68">
        <f t="shared" si="21"/>
        <v>17.512628930459488</v>
      </c>
      <c r="I58" s="69">
        <f t="shared" si="22"/>
        <v>59.67585797396989</v>
      </c>
      <c r="J58" s="69">
        <f t="shared" si="23"/>
        <v>77.188486904429382</v>
      </c>
      <c r="L58" t="str">
        <f t="shared" si="24"/>
        <v>51 Skilled agricultural and related trades</v>
      </c>
      <c r="M58" s="173">
        <f t="shared" ref="M58:Q58" si="59">M21/M$35*100</f>
        <v>1.3764301207090635</v>
      </c>
      <c r="N58" s="173">
        <f t="shared" si="59"/>
        <v>1.6025979900829372</v>
      </c>
      <c r="O58" s="173">
        <f t="shared" si="59"/>
        <v>1.1677175176772314</v>
      </c>
      <c r="P58" s="173">
        <f t="shared" si="59"/>
        <v>1.1314997080106624</v>
      </c>
      <c r="Q58" s="173">
        <f t="shared" si="59"/>
        <v>1.2285814618298379</v>
      </c>
      <c r="S58" s="68">
        <f t="shared" si="26"/>
        <v>10.564118751915794</v>
      </c>
      <c r="T58" s="69">
        <f t="shared" si="27"/>
        <v>52.603975362839805</v>
      </c>
      <c r="U58" s="69">
        <f t="shared" si="28"/>
        <v>63.168094114755604</v>
      </c>
      <c r="W58" t="str">
        <f t="shared" si="29"/>
        <v>51 Skilled agricultural and related trades</v>
      </c>
      <c r="X58" s="173">
        <f t="shared" ref="X58:AB58" si="60">X21/X$35*100</f>
        <v>0.41857685597878086</v>
      </c>
      <c r="Y58" s="173">
        <f t="shared" si="60"/>
        <v>0.29272672618043533</v>
      </c>
      <c r="Z58" s="173">
        <f t="shared" si="60"/>
        <v>0.39714531460557323</v>
      </c>
      <c r="AA58" s="173">
        <f t="shared" si="60"/>
        <v>0.42941273629844551</v>
      </c>
      <c r="AB58" s="173">
        <f t="shared" si="60"/>
        <v>0.51983308214255453</v>
      </c>
      <c r="AD58" s="68">
        <f t="shared" si="31"/>
        <v>38.058472830250409</v>
      </c>
      <c r="AE58" s="69">
        <f t="shared" si="32"/>
        <v>80.586498164811573</v>
      </c>
      <c r="AF58" s="69">
        <f t="shared" si="33"/>
        <v>118.64497099506197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3.3732861880325031</v>
      </c>
      <c r="C59" s="173">
        <f t="shared" si="52"/>
        <v>3.3345960649259041</v>
      </c>
      <c r="D59" s="173">
        <f t="shared" si="52"/>
        <v>2.9621750726090372</v>
      </c>
      <c r="E59" s="173">
        <f t="shared" si="52"/>
        <v>2.9152515719516279</v>
      </c>
      <c r="F59" s="173">
        <f t="shared" si="52"/>
        <v>2.7101512179617528</v>
      </c>
      <c r="H59" s="68">
        <f t="shared" si="21"/>
        <v>-3.6770873487937261</v>
      </c>
      <c r="I59" s="69">
        <f t="shared" si="22"/>
        <v>37.845089686950779</v>
      </c>
      <c r="J59" s="69">
        <f t="shared" si="23"/>
        <v>34.168002338157052</v>
      </c>
      <c r="L59" t="str">
        <f t="shared" si="24"/>
        <v>52 Skilled metal, electrical and electronic trades</v>
      </c>
      <c r="M59" s="173">
        <f t="shared" ref="M59:Q59" si="61">M22/M$35*100</f>
        <v>6.4120387802044556</v>
      </c>
      <c r="N59" s="173">
        <f t="shared" si="61"/>
        <v>6.3210899988043385</v>
      </c>
      <c r="O59" s="173">
        <f t="shared" si="61"/>
        <v>5.7175021311378975</v>
      </c>
      <c r="P59" s="173">
        <f t="shared" si="61"/>
        <v>5.4801407016463362</v>
      </c>
      <c r="Q59" s="173">
        <f t="shared" si="61"/>
        <v>4.9852646188542966</v>
      </c>
      <c r="S59" s="68">
        <f t="shared" si="26"/>
        <v>-8.3716371991595668</v>
      </c>
      <c r="T59" s="69">
        <f t="shared" si="27"/>
        <v>35.579410339356542</v>
      </c>
      <c r="U59" s="69">
        <f t="shared" si="28"/>
        <v>27.207773140196977</v>
      </c>
      <c r="W59" t="str">
        <f t="shared" si="29"/>
        <v>52 Skilled metal, electrical and electronic trades</v>
      </c>
      <c r="X59" s="173">
        <f t="shared" ref="X59:AB59" si="62">X22/X$35*100</f>
        <v>0.16194341938797049</v>
      </c>
      <c r="Y59" s="173">
        <f t="shared" si="62"/>
        <v>0.26058627256387429</v>
      </c>
      <c r="Z59" s="173">
        <f t="shared" si="62"/>
        <v>0.19129907150054359</v>
      </c>
      <c r="AA59" s="173">
        <f t="shared" si="62"/>
        <v>0.33649237794630538</v>
      </c>
      <c r="AB59" s="173">
        <f t="shared" si="62"/>
        <v>0.43061532442719402</v>
      </c>
      <c r="AD59" s="68">
        <f t="shared" si="31"/>
        <v>137.42432542539552</v>
      </c>
      <c r="AE59" s="69">
        <f t="shared" si="32"/>
        <v>105.9433242416271</v>
      </c>
      <c r="AF59" s="69">
        <f t="shared" si="33"/>
        <v>243.36764966702259</v>
      </c>
    </row>
    <row r="60" spans="1:32" x14ac:dyDescent="0.2">
      <c r="A60" t="str">
        <f t="shared" si="19"/>
        <v>53 Skilled construction and building trades</v>
      </c>
      <c r="B60" s="173">
        <f t="shared" si="52"/>
        <v>2.8739833531918988</v>
      </c>
      <c r="C60" s="173">
        <f t="shared" si="52"/>
        <v>2.6112502863300318</v>
      </c>
      <c r="D60" s="173">
        <f t="shared" si="52"/>
        <v>2.3791489402820587</v>
      </c>
      <c r="E60" s="173">
        <f t="shared" si="52"/>
        <v>2.3759772144011824</v>
      </c>
      <c r="F60" s="173">
        <f t="shared" si="52"/>
        <v>2.0985808275365745</v>
      </c>
      <c r="H60" s="68">
        <f t="shared" si="21"/>
        <v>-7.1352538902952585</v>
      </c>
      <c r="I60" s="69">
        <f t="shared" si="22"/>
        <v>41.318314822069048</v>
      </c>
      <c r="J60" s="69">
        <f t="shared" si="23"/>
        <v>34.183060931773788</v>
      </c>
      <c r="L60" t="str">
        <f t="shared" si="24"/>
        <v>53 Skilled construction and building trades</v>
      </c>
      <c r="M60" s="173">
        <f t="shared" ref="M60:Q60" si="63">M23/M$35*100</f>
        <v>5.5048763853262965</v>
      </c>
      <c r="N60" s="173">
        <f t="shared" si="63"/>
        <v>5.0470788826367272</v>
      </c>
      <c r="O60" s="173">
        <f t="shared" si="63"/>
        <v>4.644122004852842</v>
      </c>
      <c r="P60" s="173">
        <f t="shared" si="63"/>
        <v>4.6744910128752251</v>
      </c>
      <c r="Q60" s="173">
        <f t="shared" si="63"/>
        <v>4.1182226077221449</v>
      </c>
      <c r="S60" s="68">
        <f t="shared" si="26"/>
        <v>-6.8132331204343766</v>
      </c>
      <c r="T60" s="69">
        <f t="shared" si="27"/>
        <v>41.391424606696795</v>
      </c>
      <c r="U60" s="69">
        <f t="shared" si="28"/>
        <v>34.578191486262419</v>
      </c>
      <c r="W60" t="str">
        <f t="shared" si="29"/>
        <v>53 Skilled construction and building trades</v>
      </c>
      <c r="X60" s="173">
        <f t="shared" ref="X60:AB60" si="64">X23/X$35*100</f>
        <v>9.3665095105815777E-2</v>
      </c>
      <c r="Y60" s="173">
        <f t="shared" si="64"/>
        <v>0.10404246225848857</v>
      </c>
      <c r="Z60" s="173">
        <f t="shared" si="64"/>
        <v>0.10139411319186481</v>
      </c>
      <c r="AA60" s="173">
        <f t="shared" si="64"/>
        <v>6.5033820497627653E-2</v>
      </c>
      <c r="AB60" s="173">
        <f t="shared" si="64"/>
        <v>7.5013154730051018E-2</v>
      </c>
      <c r="AD60" s="68">
        <f t="shared" si="31"/>
        <v>-21.967902124330475</v>
      </c>
      <c r="AE60" s="69">
        <f t="shared" si="32"/>
        <v>37.950793781988864</v>
      </c>
      <c r="AF60" s="69">
        <f t="shared" si="33"/>
        <v>15.982891657658389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2.4568739105204416</v>
      </c>
      <c r="C61" s="173">
        <f t="shared" si="52"/>
        <v>2.1367182655875991</v>
      </c>
      <c r="D61" s="173">
        <f t="shared" si="52"/>
        <v>1.990824466900291</v>
      </c>
      <c r="E61" s="173">
        <f t="shared" si="52"/>
        <v>2.1111270153840138</v>
      </c>
      <c r="F61" s="173">
        <f t="shared" si="52"/>
        <v>2.1378194408429909</v>
      </c>
      <c r="H61" s="68">
        <f t="shared" si="21"/>
        <v>13.053720248661744</v>
      </c>
      <c r="I61" s="69">
        <f t="shared" si="22"/>
        <v>46.662902604031629</v>
      </c>
      <c r="J61" s="69">
        <f t="shared" si="23"/>
        <v>59.716622852693369</v>
      </c>
      <c r="L61" t="str">
        <f t="shared" si="24"/>
        <v>54 Textiles, printing and other skilled trades</v>
      </c>
      <c r="M61" s="173">
        <f t="shared" ref="M61:Q61" si="65">M24/M$35*100</f>
        <v>3.0542490851765947</v>
      </c>
      <c r="N61" s="173">
        <f t="shared" si="65"/>
        <v>2.7133275378862769</v>
      </c>
      <c r="O61" s="173">
        <f t="shared" si="65"/>
        <v>2.3323066099203404</v>
      </c>
      <c r="P61" s="173">
        <f t="shared" si="65"/>
        <v>2.4819116336529374</v>
      </c>
      <c r="Q61" s="173">
        <f t="shared" si="65"/>
        <v>2.4933792792418528</v>
      </c>
      <c r="S61" s="68">
        <f t="shared" si="26"/>
        <v>12.344224093153764</v>
      </c>
      <c r="T61" s="69">
        <f t="shared" si="27"/>
        <v>35.40212431674717</v>
      </c>
      <c r="U61" s="69">
        <f t="shared" si="28"/>
        <v>47.746348409900932</v>
      </c>
      <c r="W61" t="str">
        <f t="shared" si="29"/>
        <v>54 Textiles, printing and other skilled trades</v>
      </c>
      <c r="X61" s="173">
        <f t="shared" ref="X61:AB61" si="66">X24/X$35*100</f>
        <v>1.8255699826384277</v>
      </c>
      <c r="Y61" s="173">
        <f t="shared" si="66"/>
        <v>1.5432121046321665</v>
      </c>
      <c r="Z61" s="173">
        <f t="shared" si="66"/>
        <v>1.6474152618215474</v>
      </c>
      <c r="AA61" s="173">
        <f t="shared" si="66"/>
        <v>1.7383373176591248</v>
      </c>
      <c r="AB61" s="173">
        <f t="shared" si="66"/>
        <v>1.7815684453490572</v>
      </c>
      <c r="AD61" s="68">
        <f t="shared" si="31"/>
        <v>14.063848548746281</v>
      </c>
      <c r="AE61" s="69">
        <f t="shared" si="32"/>
        <v>62.695168234590248</v>
      </c>
      <c r="AF61" s="69">
        <f t="shared" si="33"/>
        <v>76.75901678333652</v>
      </c>
    </row>
    <row r="62" spans="1:32" x14ac:dyDescent="0.2">
      <c r="A62" t="str">
        <f t="shared" si="19"/>
        <v>61 Caring personal service occupations</v>
      </c>
      <c r="B62" s="173">
        <f t="shared" si="52"/>
        <v>7.6537420104086999</v>
      </c>
      <c r="C62" s="173">
        <f t="shared" si="52"/>
        <v>7.5978288246013852</v>
      </c>
      <c r="D62" s="173">
        <f t="shared" si="52"/>
        <v>7.4267272640039463</v>
      </c>
      <c r="E62" s="173">
        <f t="shared" si="52"/>
        <v>7.5490032873693238</v>
      </c>
      <c r="F62" s="173">
        <f t="shared" si="52"/>
        <v>7.7503026043490006</v>
      </c>
      <c r="H62" s="68">
        <f t="shared" si="21"/>
        <v>9.8671831060436705</v>
      </c>
      <c r="I62" s="69">
        <f t="shared" si="22"/>
        <v>58.003192185003286</v>
      </c>
      <c r="J62" s="69">
        <f t="shared" si="23"/>
        <v>67.87037529104694</v>
      </c>
      <c r="L62" t="str">
        <f t="shared" si="24"/>
        <v>61 Caring personal service occupations</v>
      </c>
      <c r="M62" s="173">
        <f t="shared" ref="M62:Q62" si="67">M25/M$35*100</f>
        <v>2.8192562376821733</v>
      </c>
      <c r="N62" s="173">
        <f t="shared" si="67"/>
        <v>2.6987217314779781</v>
      </c>
      <c r="O62" s="173">
        <f t="shared" si="67"/>
        <v>2.7828129748485106</v>
      </c>
      <c r="P62" s="173">
        <f t="shared" si="67"/>
        <v>3.2469971123465577</v>
      </c>
      <c r="Q62" s="173">
        <f t="shared" si="67"/>
        <v>3.6331407082581966</v>
      </c>
      <c r="S62" s="68">
        <f t="shared" si="26"/>
        <v>37.197514804664159</v>
      </c>
      <c r="T62" s="69">
        <f t="shared" si="27"/>
        <v>54.26405117326123</v>
      </c>
      <c r="U62" s="69">
        <f t="shared" si="28"/>
        <v>91.461565977925403</v>
      </c>
      <c r="W62" t="str">
        <f t="shared" si="29"/>
        <v>61 Caring personal service occupations</v>
      </c>
      <c r="X62" s="173">
        <f t="shared" ref="X62:AB62" si="68">X25/X$35*100</f>
        <v>12.76280912115482</v>
      </c>
      <c r="Y62" s="173">
        <f t="shared" si="68"/>
        <v>12.640498761832426</v>
      </c>
      <c r="Z62" s="173">
        <f t="shared" si="68"/>
        <v>12.096848226665976</v>
      </c>
      <c r="AA62" s="173">
        <f t="shared" si="68"/>
        <v>11.874273275872918</v>
      </c>
      <c r="AB62" s="173">
        <f t="shared" si="68"/>
        <v>11.875467669945266</v>
      </c>
      <c r="AD62" s="68">
        <f t="shared" si="31"/>
        <v>3.5445115165182584</v>
      </c>
      <c r="AE62" s="69">
        <f t="shared" si="32"/>
        <v>58.868215006711885</v>
      </c>
      <c r="AF62" s="69">
        <f t="shared" si="33"/>
        <v>62.412726523230141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2.5301881962524506</v>
      </c>
      <c r="C63" s="173">
        <f t="shared" si="52"/>
        <v>2.5274453970412973</v>
      </c>
      <c r="D63" s="173">
        <f t="shared" si="52"/>
        <v>2.3462882134730916</v>
      </c>
      <c r="E63" s="173">
        <f t="shared" si="52"/>
        <v>2.1447579163074058</v>
      </c>
      <c r="F63" s="173">
        <f t="shared" si="52"/>
        <v>2.1221623037128206</v>
      </c>
      <c r="H63" s="68">
        <f t="shared" si="21"/>
        <v>-4.7765214274019971</v>
      </c>
      <c r="I63" s="69">
        <f t="shared" si="22"/>
        <v>47.772351692955581</v>
      </c>
      <c r="J63" s="69">
        <f t="shared" si="23"/>
        <v>42.995830265553579</v>
      </c>
      <c r="L63" t="str">
        <f t="shared" si="24"/>
        <v>62 Leisure, travel and related personal service occupations</v>
      </c>
      <c r="M63" s="173">
        <f t="shared" ref="M63:Q63" si="69">M26/M$35*100</f>
        <v>1.4706793335545518</v>
      </c>
      <c r="N63" s="173">
        <f t="shared" si="69"/>
        <v>1.5718678693165216</v>
      </c>
      <c r="O63" s="173">
        <f t="shared" si="69"/>
        <v>1.4563988157162542</v>
      </c>
      <c r="P63" s="173">
        <f t="shared" si="69"/>
        <v>1.406631960644668</v>
      </c>
      <c r="Q63" s="173">
        <f t="shared" si="69"/>
        <v>1.5165423892982621</v>
      </c>
      <c r="S63" s="68">
        <f t="shared" si="26"/>
        <v>9.4264431636734471</v>
      </c>
      <c r="T63" s="69">
        <f t="shared" si="27"/>
        <v>44.67294825318173</v>
      </c>
      <c r="U63" s="69">
        <f t="shared" si="28"/>
        <v>54.099391416855184</v>
      </c>
      <c r="W63" t="str">
        <f t="shared" si="29"/>
        <v>62 Leisure, travel and related personal service occupations</v>
      </c>
      <c r="X63" s="173">
        <f t="shared" ref="X63:AB63" si="70">X26/X$35*100</f>
        <v>3.6498733372226826</v>
      </c>
      <c r="Y63" s="173">
        <f t="shared" si="70"/>
        <v>3.5110250535291008</v>
      </c>
      <c r="Z63" s="173">
        <f t="shared" si="70"/>
        <v>3.2411994612150727</v>
      </c>
      <c r="AA63" s="173">
        <f t="shared" si="70"/>
        <v>2.8868754107683916</v>
      </c>
      <c r="AB63" s="173">
        <f t="shared" si="70"/>
        <v>2.7289594559803603</v>
      </c>
      <c r="AD63" s="68">
        <f t="shared" si="31"/>
        <v>-11.194488688870004</v>
      </c>
      <c r="AE63" s="69">
        <f t="shared" si="32"/>
        <v>49.172895197728451</v>
      </c>
      <c r="AF63" s="69">
        <f t="shared" si="33"/>
        <v>37.978406508858441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0.12836365792149973</v>
      </c>
      <c r="C64" s="173">
        <f t="shared" si="52"/>
        <v>0.10543103899968145</v>
      </c>
      <c r="D64" s="173">
        <f t="shared" si="52"/>
        <v>0.1280214447196146</v>
      </c>
      <c r="E64" s="173">
        <f t="shared" si="52"/>
        <v>0.10060518914549262</v>
      </c>
      <c r="F64" s="173">
        <f t="shared" si="52"/>
        <v>0.10271101381803634</v>
      </c>
      <c r="H64" s="68">
        <f t="shared" si="21"/>
        <v>-15.534161503691992</v>
      </c>
      <c r="I64" s="69">
        <f t="shared" si="22"/>
        <v>41.335531468989338</v>
      </c>
      <c r="J64" s="69">
        <f t="shared" si="23"/>
        <v>25.801369965297344</v>
      </c>
      <c r="L64" t="str">
        <f t="shared" si="24"/>
        <v>63 Community and civil enforcement occupations</v>
      </c>
      <c r="M64" s="173">
        <f t="shared" ref="M64:Q64" si="71">M27/M$35*100</f>
        <v>0.18461880014895873</v>
      </c>
      <c r="N64" s="173">
        <f t="shared" si="71"/>
        <v>0.13052117572773411</v>
      </c>
      <c r="O64" s="173">
        <f t="shared" si="71"/>
        <v>0.19063436089490479</v>
      </c>
      <c r="P64" s="173">
        <f t="shared" si="71"/>
        <v>0.10974023747817316</v>
      </c>
      <c r="Q64" s="173">
        <f t="shared" si="71"/>
        <v>0.11885828021647743</v>
      </c>
      <c r="S64" s="68">
        <f t="shared" si="26"/>
        <v>-34.479635395927083</v>
      </c>
      <c r="T64" s="69">
        <f t="shared" si="27"/>
        <v>26.455050096002097</v>
      </c>
      <c r="U64" s="69">
        <f t="shared" si="28"/>
        <v>-8.0245852999249863</v>
      </c>
      <c r="W64" t="str">
        <f t="shared" si="29"/>
        <v>63 Community and civil enforcement occupations</v>
      </c>
      <c r="X64" s="173">
        <f t="shared" ref="X64:AB64" si="72">X27/X$35*100</f>
        <v>6.891342671261512E-2</v>
      </c>
      <c r="Y64" s="173">
        <f t="shared" si="72"/>
        <v>7.9605663927322143E-2</v>
      </c>
      <c r="Z64" s="173">
        <f t="shared" si="72"/>
        <v>6.5055189496846133E-2</v>
      </c>
      <c r="AA64" s="173">
        <f t="shared" si="72"/>
        <v>9.1420741520504112E-2</v>
      </c>
      <c r="AB64" s="173">
        <f t="shared" si="72"/>
        <v>8.6532359460292557E-2</v>
      </c>
      <c r="AD64" s="68">
        <f t="shared" si="31"/>
        <v>40.295969061160172</v>
      </c>
      <c r="AE64" s="69">
        <f t="shared" si="32"/>
        <v>85.186597039971531</v>
      </c>
      <c r="AF64" s="69">
        <f t="shared" si="33"/>
        <v>125.48256610113171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6.0535680861254244</v>
      </c>
      <c r="C65" s="173">
        <f t="shared" si="73"/>
        <v>5.699978206914837</v>
      </c>
      <c r="D65" s="173">
        <f t="shared" si="73"/>
        <v>5.8280264152026859</v>
      </c>
      <c r="E65" s="173">
        <f t="shared" si="73"/>
        <v>5.6492992375949225</v>
      </c>
      <c r="F65" s="173">
        <f t="shared" si="73"/>
        <v>5.342709233532271</v>
      </c>
      <c r="H65" s="68">
        <f t="shared" si="21"/>
        <v>-3.4867737974546378</v>
      </c>
      <c r="I65" s="69">
        <f t="shared" si="22"/>
        <v>43.212112648619438</v>
      </c>
      <c r="J65" s="69">
        <f t="shared" si="23"/>
        <v>39.7253388511648</v>
      </c>
      <c r="L65" t="str">
        <f t="shared" si="24"/>
        <v>71 Sales occupations</v>
      </c>
      <c r="M65" s="173">
        <f t="shared" ref="M65:Q65" si="74">M28/M$35*100</f>
        <v>5.1040294270087392</v>
      </c>
      <c r="N65" s="173">
        <f t="shared" si="74"/>
        <v>5.1046984626661089</v>
      </c>
      <c r="O65" s="173">
        <f t="shared" si="74"/>
        <v>5.261083268146896</v>
      </c>
      <c r="P65" s="173">
        <f t="shared" si="74"/>
        <v>5.1684707483213996</v>
      </c>
      <c r="Q65" s="173">
        <f t="shared" si="74"/>
        <v>5.0556218802101283</v>
      </c>
      <c r="S65" s="68">
        <f t="shared" si="26"/>
        <v>0.98281093365890737</v>
      </c>
      <c r="T65" s="69">
        <f t="shared" si="27"/>
        <v>33.455991865695886</v>
      </c>
      <c r="U65" s="69">
        <f t="shared" si="28"/>
        <v>34.438802799354796</v>
      </c>
      <c r="W65" t="str">
        <f t="shared" si="29"/>
        <v>71 Sales occupations</v>
      </c>
      <c r="X65" s="173">
        <f t="shared" ref="X65:AB65" si="75">X28/X$35*100</f>
        <v>7.0570371129747986</v>
      </c>
      <c r="Y65" s="173">
        <f t="shared" si="75"/>
        <v>6.3127019570812681</v>
      </c>
      <c r="Z65" s="173">
        <f t="shared" si="75"/>
        <v>6.3981689524768433</v>
      </c>
      <c r="AA65" s="173">
        <f t="shared" si="75"/>
        <v>6.1327278868486008</v>
      </c>
      <c r="AB65" s="173">
        <f t="shared" si="75"/>
        <v>5.6303546433043339</v>
      </c>
      <c r="AD65" s="68">
        <f t="shared" si="31"/>
        <v>-7.1827620331864823</v>
      </c>
      <c r="AE65" s="69">
        <f t="shared" si="32"/>
        <v>51.279642365430824</v>
      </c>
      <c r="AF65" s="69">
        <f t="shared" si="33"/>
        <v>44.096880332244339</v>
      </c>
    </row>
    <row r="66" spans="1:32" x14ac:dyDescent="0.2">
      <c r="A66" t="str">
        <f t="shared" si="19"/>
        <v>72 Customer service occupations</v>
      </c>
      <c r="B66" s="173">
        <f t="shared" si="73"/>
        <v>1.4477024072940583</v>
      </c>
      <c r="C66" s="173">
        <f t="shared" si="73"/>
        <v>1.4962236077018167</v>
      </c>
      <c r="D66" s="173">
        <f t="shared" si="73"/>
        <v>1.5581421490603591</v>
      </c>
      <c r="E66" s="173">
        <f t="shared" si="73"/>
        <v>1.692678017777427</v>
      </c>
      <c r="F66" s="173">
        <f t="shared" si="73"/>
        <v>1.8258042539473687</v>
      </c>
      <c r="H66" s="68">
        <f t="shared" si="21"/>
        <v>23.365562823097541</v>
      </c>
      <c r="I66" s="69">
        <f t="shared" si="22"/>
        <v>51.650242195778972</v>
      </c>
      <c r="J66" s="69">
        <f t="shared" si="23"/>
        <v>75.01580501887652</v>
      </c>
      <c r="L66" t="str">
        <f t="shared" si="24"/>
        <v>72 Customer service occupations</v>
      </c>
      <c r="M66" s="173">
        <f t="shared" ref="M66:Q66" si="76">M29/M$35*100</f>
        <v>1.0177713632961058</v>
      </c>
      <c r="N66" s="173">
        <f t="shared" si="76"/>
        <v>0.89943762403644589</v>
      </c>
      <c r="O66" s="173">
        <f t="shared" si="76"/>
        <v>1.0694348184097913</v>
      </c>
      <c r="P66" s="173">
        <f t="shared" si="76"/>
        <v>1.3082966998184502</v>
      </c>
      <c r="Q66" s="173">
        <f t="shared" si="76"/>
        <v>1.5087244372703696</v>
      </c>
      <c r="S66" s="68">
        <f t="shared" si="26"/>
        <v>48.25305495077432</v>
      </c>
      <c r="T66" s="69">
        <f t="shared" si="27"/>
        <v>43.868830803989269</v>
      </c>
      <c r="U66" s="69">
        <f t="shared" si="28"/>
        <v>92.121885754763596</v>
      </c>
      <c r="W66" t="str">
        <f t="shared" si="29"/>
        <v>72 Customer service occupations</v>
      </c>
      <c r="X66" s="173">
        <f t="shared" ref="X66:AB66" si="77">X29/X$35*100</f>
        <v>1.9020519824175117</v>
      </c>
      <c r="Y66" s="173">
        <f t="shared" si="77"/>
        <v>2.1104977359433343</v>
      </c>
      <c r="Z66" s="173">
        <f t="shared" si="77"/>
        <v>2.0496073672724031</v>
      </c>
      <c r="AA66" s="173">
        <f t="shared" si="77"/>
        <v>2.0791379416060178</v>
      </c>
      <c r="AB66" s="173">
        <f t="shared" si="77"/>
        <v>2.1435004281015977</v>
      </c>
      <c r="AD66" s="68">
        <f t="shared" si="31"/>
        <v>10.306599087605186</v>
      </c>
      <c r="AE66" s="69">
        <f t="shared" si="32"/>
        <v>55.733304026799182</v>
      </c>
      <c r="AF66" s="69">
        <f t="shared" si="33"/>
        <v>66.039903114404368</v>
      </c>
    </row>
    <row r="67" spans="1:32" x14ac:dyDescent="0.2">
      <c r="A67" t="str">
        <f t="shared" si="19"/>
        <v>81 Process, plant and machine operatives</v>
      </c>
      <c r="B67" s="173">
        <f t="shared" si="73"/>
        <v>1.6316009834470684</v>
      </c>
      <c r="C67" s="173">
        <f t="shared" si="73"/>
        <v>1.5756747262281119</v>
      </c>
      <c r="D67" s="173">
        <f t="shared" si="73"/>
        <v>1.4142025024530769</v>
      </c>
      <c r="E67" s="173">
        <f t="shared" si="73"/>
        <v>1.4527251308578708</v>
      </c>
      <c r="F67" s="173">
        <f t="shared" si="73"/>
        <v>1.324315094530425</v>
      </c>
      <c r="H67" s="68">
        <f t="shared" si="21"/>
        <v>-1.411437714713605</v>
      </c>
      <c r="I67" s="69">
        <f t="shared" si="22"/>
        <v>38.932885648643428</v>
      </c>
      <c r="J67" s="69">
        <f t="shared" si="23"/>
        <v>37.521447933929828</v>
      </c>
      <c r="L67" t="str">
        <f t="shared" si="24"/>
        <v>81 Process, plant and machine operatives</v>
      </c>
      <c r="M67" s="173">
        <f t="shared" ref="M67:Q67" si="78">M30/M$35*100</f>
        <v>2.6430012060880599</v>
      </c>
      <c r="N67" s="173">
        <f t="shared" si="78"/>
        <v>2.5819447998465863</v>
      </c>
      <c r="O67" s="173">
        <f t="shared" si="78"/>
        <v>2.3471559212757001</v>
      </c>
      <c r="P67" s="173">
        <f t="shared" si="78"/>
        <v>2.3695594960709325</v>
      </c>
      <c r="Q67" s="173">
        <f t="shared" si="78"/>
        <v>2.1425012053158095</v>
      </c>
      <c r="S67" s="68">
        <f t="shared" si="26"/>
        <v>-4.0760220825786471</v>
      </c>
      <c r="T67" s="69">
        <f t="shared" si="27"/>
        <v>36.207181502896837</v>
      </c>
      <c r="U67" s="69">
        <f t="shared" si="28"/>
        <v>32.131159420318191</v>
      </c>
      <c r="W67" t="str">
        <f t="shared" si="29"/>
        <v>81 Process, plant and machine operatives</v>
      </c>
      <c r="X67" s="173">
        <f t="shared" ref="X67:AB67" si="79">X30/X$35*100</f>
        <v>0.56275687960308007</v>
      </c>
      <c r="Y67" s="173">
        <f t="shared" si="79"/>
        <v>0.53991703558819781</v>
      </c>
      <c r="Z67" s="173">
        <f t="shared" si="79"/>
        <v>0.47598421349685571</v>
      </c>
      <c r="AA67" s="173">
        <f t="shared" si="79"/>
        <v>0.53093283141660041</v>
      </c>
      <c r="AB67" s="173">
        <f t="shared" si="79"/>
        <v>0.50453854783387653</v>
      </c>
      <c r="AD67" s="68">
        <f t="shared" si="31"/>
        <v>11.802212350156498</v>
      </c>
      <c r="AE67" s="69">
        <f t="shared" si="32"/>
        <v>52.449628145754403</v>
      </c>
      <c r="AF67" s="69">
        <f t="shared" si="33"/>
        <v>64.251840495910898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3.4043281196485573</v>
      </c>
      <c r="C68" s="173">
        <f t="shared" si="73"/>
        <v>3.5787054613285525</v>
      </c>
      <c r="D68" s="173">
        <f t="shared" si="73"/>
        <v>2.9911251774831498</v>
      </c>
      <c r="E68" s="173">
        <f t="shared" si="73"/>
        <v>2.9347793633959514</v>
      </c>
      <c r="F68" s="173">
        <f t="shared" si="73"/>
        <v>2.7625988126553591</v>
      </c>
      <c r="H68" s="68">
        <f t="shared" si="21"/>
        <v>-2.7633388429112329</v>
      </c>
      <c r="I68" s="69">
        <f t="shared" si="22"/>
        <v>52.027334741874377</v>
      </c>
      <c r="J68" s="69">
        <f t="shared" si="23"/>
        <v>49.263995898963145</v>
      </c>
      <c r="L68" t="str">
        <f t="shared" si="24"/>
        <v>82 Transport and mobile machine drivers and operatives</v>
      </c>
      <c r="M68" s="173">
        <f t="shared" ref="M68:Q68" si="80">M31/M$35*100</f>
        <v>6.0316164629790148</v>
      </c>
      <c r="N68" s="173">
        <f t="shared" si="80"/>
        <v>6.4862161780235459</v>
      </c>
      <c r="O68" s="173">
        <f t="shared" si="80"/>
        <v>5.4679212527583214</v>
      </c>
      <c r="P68" s="173">
        <f t="shared" si="80"/>
        <v>5.2148632726953155</v>
      </c>
      <c r="Q68" s="173">
        <f t="shared" si="80"/>
        <v>4.8200439872468461</v>
      </c>
      <c r="S68" s="68">
        <f t="shared" si="26"/>
        <v>-7.3646394025769819</v>
      </c>
      <c r="T68" s="69">
        <f t="shared" si="27"/>
        <v>49.56387967703165</v>
      </c>
      <c r="U68" s="69">
        <f t="shared" si="28"/>
        <v>42.199240274454667</v>
      </c>
      <c r="W68" t="str">
        <f t="shared" si="29"/>
        <v>82 Transport and mobile machine drivers and operatives</v>
      </c>
      <c r="X68" s="173">
        <f t="shared" ref="X68:AB68" si="81">X31/X$35*100</f>
        <v>0.62781928367650575</v>
      </c>
      <c r="Y68" s="173">
        <f t="shared" si="81"/>
        <v>0.58599340083194917</v>
      </c>
      <c r="Z68" s="173">
        <f t="shared" si="81"/>
        <v>0.50035197385339625</v>
      </c>
      <c r="AA68" s="173">
        <f t="shared" si="81"/>
        <v>0.64236552135625014</v>
      </c>
      <c r="AB68" s="173">
        <f t="shared" si="81"/>
        <v>0.70115426109108292</v>
      </c>
      <c r="AD68" s="68">
        <f t="shared" si="31"/>
        <v>47.804124761143719</v>
      </c>
      <c r="AE68" s="69">
        <f t="shared" si="32"/>
        <v>79.100261779857433</v>
      </c>
      <c r="AF68" s="69">
        <f t="shared" si="33"/>
        <v>126.90438654100116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1.3961573395903486</v>
      </c>
      <c r="C69" s="173">
        <f t="shared" si="73"/>
        <v>1.1811655794944818</v>
      </c>
      <c r="D69" s="173">
        <f t="shared" si="73"/>
        <v>1.065551434046708</v>
      </c>
      <c r="E69" s="173">
        <f t="shared" si="73"/>
        <v>1.8967041730070449</v>
      </c>
      <c r="F69" s="173">
        <f t="shared" si="73"/>
        <v>2.0325773487117829</v>
      </c>
      <c r="H69" s="68">
        <f t="shared" si="21"/>
        <v>100.82578310057183</v>
      </c>
      <c r="I69" s="69">
        <f t="shared" si="22"/>
        <v>77.224749836669389</v>
      </c>
      <c r="J69" s="69">
        <f t="shared" si="23"/>
        <v>178.0505329372412</v>
      </c>
      <c r="L69" t="str">
        <f t="shared" si="24"/>
        <v>91 Elementary trades and related occupations</v>
      </c>
      <c r="M69" s="173">
        <f t="shared" ref="M69:Q70" si="82">M32/M$35*100</f>
        <v>2.2078098688486252</v>
      </c>
      <c r="N69" s="173">
        <f t="shared" si="82"/>
        <v>1.939303569962358</v>
      </c>
      <c r="O69" s="173">
        <f t="shared" si="82"/>
        <v>1.7762766228308615</v>
      </c>
      <c r="P69" s="173">
        <f t="shared" si="82"/>
        <v>2.3810052557171142</v>
      </c>
      <c r="Q69" s="173">
        <f t="shared" si="82"/>
        <v>2.4605651063208356</v>
      </c>
      <c r="S69" s="68">
        <f t="shared" si="26"/>
        <v>45.570142427038675</v>
      </c>
      <c r="T69" s="69">
        <f t="shared" si="27"/>
        <v>44.833622467545183</v>
      </c>
      <c r="U69" s="69">
        <f t="shared" si="28"/>
        <v>90.403764894583844</v>
      </c>
      <c r="W69" t="str">
        <f t="shared" si="29"/>
        <v>91 Elementary trades and related occupations</v>
      </c>
      <c r="X69" s="173">
        <f t="shared" ref="X69:AB70" si="83">X32/X$35*100</f>
        <v>0.5384058769671215</v>
      </c>
      <c r="Y69" s="173">
        <f t="shared" si="83"/>
        <v>0.40081120467967934</v>
      </c>
      <c r="Z69" s="173">
        <f t="shared" si="83"/>
        <v>0.35081546000347552</v>
      </c>
      <c r="AA69" s="173">
        <f t="shared" si="83"/>
        <v>1.4097841516905807</v>
      </c>
      <c r="AB69" s="173">
        <f t="shared" si="83"/>
        <v>1.6037576445684736</v>
      </c>
      <c r="AD69" s="68">
        <f t="shared" si="31"/>
        <v>382.17935239644743</v>
      </c>
      <c r="AE69" s="69">
        <f t="shared" si="32"/>
        <v>242.15559106363008</v>
      </c>
      <c r="AF69" s="69">
        <f t="shared" si="33"/>
        <v>624.33494346007751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10.541080931338843</v>
      </c>
      <c r="C70" s="173">
        <f t="shared" si="73"/>
        <v>10.180622812165527</v>
      </c>
      <c r="D70" s="173">
        <f t="shared" si="73"/>
        <v>9.4745410383128821</v>
      </c>
      <c r="E70" s="173">
        <f t="shared" si="73"/>
        <v>8.418927178230188</v>
      </c>
      <c r="F70" s="173">
        <f t="shared" si="73"/>
        <v>7.6295163692991181</v>
      </c>
      <c r="H70" s="68">
        <f t="shared" si="21"/>
        <v>-15.221518498068598</v>
      </c>
      <c r="I70" s="69">
        <f t="shared" si="22"/>
        <v>43.285876680435379</v>
      </c>
      <c r="J70" s="69">
        <f t="shared" si="23"/>
        <v>28.064358182366778</v>
      </c>
      <c r="L70" t="str">
        <f t="shared" si="24"/>
        <v>92 Elementary administration and service occupations</v>
      </c>
      <c r="M70" s="173">
        <f t="shared" si="82"/>
        <v>9.6656318621161059</v>
      </c>
      <c r="N70" s="173">
        <f t="shared" si="82"/>
        <v>9.2741237522782534</v>
      </c>
      <c r="O70" s="173">
        <f t="shared" si="82"/>
        <v>8.8269538905371583</v>
      </c>
      <c r="P70" s="173">
        <f t="shared" si="82"/>
        <v>8.3199285869183104</v>
      </c>
      <c r="Q70" s="173">
        <f t="shared" si="82"/>
        <v>7.4291472578646518</v>
      </c>
      <c r="S70" s="68">
        <f t="shared" si="26"/>
        <v>-11.554415755728281</v>
      </c>
      <c r="T70" s="69">
        <f t="shared" si="27"/>
        <v>36.806142428660173</v>
      </c>
      <c r="U70" s="69">
        <f t="shared" si="28"/>
        <v>25.251726672931902</v>
      </c>
      <c r="W70" t="str">
        <f t="shared" si="29"/>
        <v>92 Elementary administration and service occupations</v>
      </c>
      <c r="X70" s="173">
        <f t="shared" si="83"/>
        <v>11.466252347072819</v>
      </c>
      <c r="Y70" s="173">
        <f t="shared" si="83"/>
        <v>11.113685811306356</v>
      </c>
      <c r="Z70" s="173">
        <f t="shared" si="83"/>
        <v>10.125782668900325</v>
      </c>
      <c r="AA70" s="173">
        <f t="shared" si="83"/>
        <v>8.5184611208803673</v>
      </c>
      <c r="AB70" s="173">
        <f t="shared" si="83"/>
        <v>7.8302749694160578</v>
      </c>
      <c r="AD70" s="68">
        <f t="shared" si="31"/>
        <v>-18.436283769213585</v>
      </c>
      <c r="AE70" s="69">
        <f t="shared" si="32"/>
        <v>48.96633509746934</v>
      </c>
      <c r="AF70" s="69">
        <f t="shared" si="33"/>
        <v>30.530051328255762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5.2802252824431077</v>
      </c>
      <c r="I72" s="67">
        <f>IF(D35&gt;0,I35/D35*100,0)</f>
        <v>49.318968237225825</v>
      </c>
      <c r="J72" s="67">
        <f>IF(D35&gt;0,(J35/D35)*100,0)</f>
        <v>54.599193519668901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5.086770641049724</v>
      </c>
      <c r="T72" s="67">
        <f t="shared" ref="T72" si="85">IF(O35&gt;0,T35/O35*100,0)</f>
        <v>40.844900013085315</v>
      </c>
      <c r="U72" s="67">
        <f t="shared" ref="U72" si="86">IF(O35&gt;0,(U35/O35)*100,0)</f>
        <v>45.93167065413504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5.474771632750512</v>
      </c>
      <c r="AE72" s="67">
        <f t="shared" ref="AE72" si="88">IF(Z35&gt;0,AE35/Z35*100,0)</f>
        <v>57.840857572049053</v>
      </c>
      <c r="AF72" s="67">
        <f t="shared" ref="AF72" si="89">IF(Z35&gt;0,(AF35/Z35)*100,0)</f>
        <v>63.315629204799563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Solent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Solent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Solent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2.9599996443269605</v>
      </c>
      <c r="C82" s="18">
        <f t="shared" ref="B82:E107" si="96">IF(AND(D$6-C$6 &lt;&gt; 0,C8&lt;&gt;0,D8&lt;&gt;0),(EXP(LN(D8/C8)/(D$6-C$6))-1)*100,0)</f>
        <v>1.8740978553394738</v>
      </c>
      <c r="D82" s="18">
        <f t="shared" si="96"/>
        <v>-1.8611301694482885</v>
      </c>
      <c r="E82" s="18">
        <f t="shared" si="96"/>
        <v>0.71920998808607806</v>
      </c>
      <c r="F82" s="18">
        <f t="shared" ref="F82:F107" si="97">IF(AND(F$6-D$6 &lt;&gt; 0,D8&lt;&gt;0,F8&lt;&gt;0),(EXP(LN(F8/D8)/(F$6-D$6))-1)*100,0)</f>
        <v>-0.14835488311624179</v>
      </c>
      <c r="H82" s="18">
        <f t="shared" ref="H82:H107" si="98">IF($F$6-$D$6 &lt;&gt; 0,(EXP(LN(1+(H45/100))/($F$6-$D$6))-1)*100,0)</f>
        <v>-0.14835488311624179</v>
      </c>
      <c r="I82" s="18">
        <f t="shared" ref="I82:I107" si="99">IF(D8&gt;0,((1+(I8/D8))^(1/($F$6-$D$6))-1)*100,0)</f>
        <v>2.648893489396964</v>
      </c>
      <c r="J82" s="18">
        <f t="shared" ref="J82:J107" si="100">IF($F$6-$D$6 &lt;&gt; 0,(EXP(LN(1+(J45/100))/($F$6-$D$6))-1)*100,0)</f>
        <v>2.5463585934150545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1.796583752382408</v>
      </c>
      <c r="N82" s="18">
        <f t="shared" si="102"/>
        <v>0.82121423111061187</v>
      </c>
      <c r="O82" s="18">
        <f t="shared" si="102"/>
        <v>-2.8359316611864194</v>
      </c>
      <c r="P82" s="18">
        <f t="shared" si="102"/>
        <v>0.26101559820825848</v>
      </c>
      <c r="Q82" s="18">
        <f t="shared" ref="Q82:Q107" si="103">IF(AND(Q$6-O$6 &lt;&gt; 0,O8&lt;&gt;0,Q8&lt;&gt;0),(EXP(LN(Q8/O8)/(Q$6-O$6))-1)*100,0)</f>
        <v>-0.78211541181784083</v>
      </c>
      <c r="S82" s="18">
        <f t="shared" ref="S82:S107" si="104">IF($F$6-$D$6 &lt;&gt; 0,(EXP(LN(1+(S45/100))/($F$6-$D$6))-1)*100,0)</f>
        <v>-0.78211541181784083</v>
      </c>
      <c r="T82" s="18">
        <f t="shared" ref="T82:T107" si="105">IF(O8&gt;0,((1+(T8/O8))^(1/($F$6-$D$6))-1)*100,0)</f>
        <v>2.3153810481205905</v>
      </c>
      <c r="U82" s="18">
        <f t="shared" ref="U82:U107" si="106">IF($F$6-$D$6 &lt;&gt; 0,(EXP(LN(1+(U45/100))/($F$6-$D$6))-1)*100,0)</f>
        <v>1.7569173235221891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5.3842503373400907</v>
      </c>
      <c r="Y82" s="18">
        <f t="shared" si="108"/>
        <v>3.8865640290756343</v>
      </c>
      <c r="Z82" s="18">
        <f t="shared" si="108"/>
        <v>-0.14922824352213704</v>
      </c>
      <c r="AA82" s="18">
        <f t="shared" si="108"/>
        <v>1.4232349539370803</v>
      </c>
      <c r="AB82" s="18">
        <f t="shared" ref="AB82:AB107" si="109">IF(AND(AB$6-Z$6 &lt;&gt; 0,Z8&lt;&gt;0,AB8&lt;&gt;0),(EXP(LN(AB8/Z8)/(AB$6-Z$6))-1)*100,0)</f>
        <v>0.89634815348114127</v>
      </c>
      <c r="AD82" s="18">
        <f t="shared" ref="AD82:AD107" si="110">IF($F$6-$D$6 &lt;&gt; 0,(EXP(LN(1+(AD45/100))/($F$6-$D$6))-1)*100,0)</f>
        <v>0.89634815348114127</v>
      </c>
      <c r="AE82" s="18">
        <f t="shared" ref="AE82:AE107" si="111">IF(Z8&gt;0,((1+(AE8/Z8))^(1/($F$6-$D$6))-1)*100,0)</f>
        <v>3.2300718100168435</v>
      </c>
      <c r="AF82" s="18">
        <f t="shared" ref="AF82:AF107" si="112">IF($F$6-$D$6 &lt;&gt; 0,(EXP(LN(1+(AF45/100))/($F$6-$D$6))-1)*100,0)</f>
        <v>3.8178963686530176</v>
      </c>
    </row>
    <row r="83" spans="1:32" x14ac:dyDescent="0.2">
      <c r="A83" t="str">
        <f t="shared" si="95"/>
        <v>12 Other managers and proprietors</v>
      </c>
      <c r="B83" s="18">
        <f t="shared" si="96"/>
        <v>0.38008566050720116</v>
      </c>
      <c r="C83" s="18">
        <f t="shared" si="96"/>
        <v>-1.4635864471981619</v>
      </c>
      <c r="D83" s="18">
        <f t="shared" si="96"/>
        <v>0.96013327897890299</v>
      </c>
      <c r="E83" s="18">
        <f t="shared" si="96"/>
        <v>1.1749538830962747</v>
      </c>
      <c r="F83" s="18">
        <f t="shared" si="97"/>
        <v>1.1032962752216768</v>
      </c>
      <c r="H83" s="18">
        <f t="shared" si="98"/>
        <v>1.1032962752216768</v>
      </c>
      <c r="I83" s="18">
        <f t="shared" si="99"/>
        <v>3.2315122092737569</v>
      </c>
      <c r="J83" s="18">
        <f t="shared" si="100"/>
        <v>3.9586666237229728</v>
      </c>
      <c r="L83" t="str">
        <f t="shared" si="101"/>
        <v>12 Other managers and proprietors</v>
      </c>
      <c r="M83" s="18">
        <f t="shared" si="102"/>
        <v>0.24527837330752256</v>
      </c>
      <c r="N83" s="18">
        <f t="shared" si="102"/>
        <v>-6.3838122200536525</v>
      </c>
      <c r="O83" s="18">
        <f t="shared" si="102"/>
        <v>2.5661569890399694</v>
      </c>
      <c r="P83" s="18">
        <f t="shared" si="102"/>
        <v>1.130081002700245</v>
      </c>
      <c r="Q83" s="18">
        <f t="shared" si="103"/>
        <v>1.6065248518208897</v>
      </c>
      <c r="S83" s="18">
        <f t="shared" si="104"/>
        <v>1.6065248518208897</v>
      </c>
      <c r="T83" s="18">
        <f t="shared" si="105"/>
        <v>3.1381231021592404</v>
      </c>
      <c r="U83" s="18">
        <f t="shared" si="106"/>
        <v>4.2226839806851935</v>
      </c>
      <c r="W83" t="str">
        <f t="shared" si="107"/>
        <v>12 Other managers and proprietors</v>
      </c>
      <c r="X83" s="18">
        <f t="shared" si="108"/>
        <v>0.56439883659196166</v>
      </c>
      <c r="Y83" s="18">
        <f t="shared" si="108"/>
        <v>5.2102818119484251</v>
      </c>
      <c r="Z83" s="18">
        <f t="shared" si="108"/>
        <v>-1.1252890436851848</v>
      </c>
      <c r="AA83" s="18">
        <f t="shared" si="108"/>
        <v>1.2396899314036869</v>
      </c>
      <c r="AB83" s="18">
        <f t="shared" si="109"/>
        <v>0.44514419374463987</v>
      </c>
      <c r="AD83" s="18">
        <f t="shared" si="110"/>
        <v>0.44514419374463987</v>
      </c>
      <c r="AE83" s="18">
        <f t="shared" si="111"/>
        <v>3.3426743516097979</v>
      </c>
      <c r="AF83" s="18">
        <f t="shared" si="112"/>
        <v>3.6269796482093719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1.0572040689702078</v>
      </c>
      <c r="C84" s="18">
        <f t="shared" si="96"/>
        <v>4.2963254102321935</v>
      </c>
      <c r="D84" s="18">
        <f t="shared" si="96"/>
        <v>4.1807966440021271</v>
      </c>
      <c r="E84" s="18">
        <f t="shared" si="96"/>
        <v>1.14616452789571</v>
      </c>
      <c r="F84" s="18">
        <f t="shared" si="97"/>
        <v>2.1477576202264315</v>
      </c>
      <c r="H84" s="18">
        <f t="shared" si="98"/>
        <v>2.1477576202264315</v>
      </c>
      <c r="I84" s="18">
        <f t="shared" si="99"/>
        <v>2.6029530324138239</v>
      </c>
      <c r="J84" s="18">
        <f t="shared" si="100"/>
        <v>4.170277830356417</v>
      </c>
      <c r="L84" t="str">
        <f t="shared" si="101"/>
        <v>21 Science, research, engineering and technology professionals</v>
      </c>
      <c r="M84" s="18">
        <f t="shared" si="102"/>
        <v>1.1855127309337465</v>
      </c>
      <c r="N84" s="18">
        <f t="shared" si="102"/>
        <v>4.5656006208694144E-2</v>
      </c>
      <c r="O84" s="18">
        <f t="shared" si="102"/>
        <v>3.4874767876093671</v>
      </c>
      <c r="P84" s="18">
        <f t="shared" si="102"/>
        <v>0.90744481945845834</v>
      </c>
      <c r="Q84" s="18">
        <f t="shared" si="103"/>
        <v>1.7602281779948159</v>
      </c>
      <c r="S84" s="18">
        <f t="shared" si="104"/>
        <v>1.7602281779948159</v>
      </c>
      <c r="T84" s="18">
        <f t="shared" si="105"/>
        <v>2.2298246350549444</v>
      </c>
      <c r="U84" s="18">
        <f t="shared" si="106"/>
        <v>3.565264205100549</v>
      </c>
      <c r="W84" t="str">
        <f t="shared" si="107"/>
        <v>21 Science, research, engineering and technology professionals</v>
      </c>
      <c r="X84" s="18">
        <f t="shared" si="108"/>
        <v>0.57165444222742057</v>
      </c>
      <c r="Y84" s="18">
        <f t="shared" si="108"/>
        <v>20.628638335371452</v>
      </c>
      <c r="Z84" s="18">
        <f t="shared" si="108"/>
        <v>6.2750634369266312</v>
      </c>
      <c r="AA84" s="18">
        <f t="shared" si="108"/>
        <v>1.7866265768910372</v>
      </c>
      <c r="AB84" s="18">
        <f t="shared" si="109"/>
        <v>3.26130399682516</v>
      </c>
      <c r="AD84" s="18">
        <f t="shared" si="110"/>
        <v>3.26130399682516</v>
      </c>
      <c r="AE84" s="18">
        <f t="shared" si="111"/>
        <v>3.6794281233558213</v>
      </c>
      <c r="AF84" s="18">
        <f t="shared" si="112"/>
        <v>5.82462501383334</v>
      </c>
    </row>
    <row r="85" spans="1:32" x14ac:dyDescent="0.2">
      <c r="A85" t="str">
        <f t="shared" si="95"/>
        <v>22 Health professionals</v>
      </c>
      <c r="B85" s="18">
        <f t="shared" si="96"/>
        <v>3.9725021506110236</v>
      </c>
      <c r="C85" s="18">
        <f t="shared" si="96"/>
        <v>-0.41454494103160267</v>
      </c>
      <c r="D85" s="18">
        <f t="shared" si="96"/>
        <v>-0.56953077688867149</v>
      </c>
      <c r="E85" s="18">
        <f t="shared" si="96"/>
        <v>0.26364664816211913</v>
      </c>
      <c r="F85" s="18">
        <f t="shared" si="97"/>
        <v>-1.4852019516864434E-2</v>
      </c>
      <c r="H85" s="18">
        <f t="shared" si="98"/>
        <v>-1.4852019516864434E-2</v>
      </c>
      <c r="I85" s="18">
        <f t="shared" si="99"/>
        <v>2.8541172011596894</v>
      </c>
      <c r="J85" s="18">
        <f t="shared" si="100"/>
        <v>2.8441050723661432</v>
      </c>
      <c r="L85" t="str">
        <f t="shared" si="101"/>
        <v>22 Health professionals</v>
      </c>
      <c r="M85" s="18">
        <f t="shared" si="102"/>
        <v>3.535690525445645</v>
      </c>
      <c r="N85" s="18">
        <f t="shared" si="102"/>
        <v>9.631139657565214</v>
      </c>
      <c r="O85" s="18">
        <f t="shared" si="102"/>
        <v>-0.3899586459009674</v>
      </c>
      <c r="P85" s="18">
        <f t="shared" si="102"/>
        <v>0.34797316411239176</v>
      </c>
      <c r="Q85" s="18">
        <f t="shared" si="103"/>
        <v>0.1013904686017586</v>
      </c>
      <c r="S85" s="18">
        <f t="shared" si="104"/>
        <v>0.1013904686017586</v>
      </c>
      <c r="T85" s="18">
        <f t="shared" si="105"/>
        <v>2.1155442334262142</v>
      </c>
      <c r="U85" s="18">
        <f t="shared" si="106"/>
        <v>2.1913214647070189</v>
      </c>
      <c r="W85" t="str">
        <f t="shared" si="107"/>
        <v>22 Health professionals</v>
      </c>
      <c r="X85" s="18">
        <f t="shared" si="108"/>
        <v>4.0870438852180335</v>
      </c>
      <c r="Y85" s="18">
        <f t="shared" si="108"/>
        <v>-3.0139750723316761</v>
      </c>
      <c r="Z85" s="18">
        <f t="shared" si="108"/>
        <v>-0.62230137026948462</v>
      </c>
      <c r="AA85" s="18">
        <f t="shared" si="108"/>
        <v>0.23856872987406685</v>
      </c>
      <c r="AB85" s="18">
        <f t="shared" si="109"/>
        <v>-4.9213393912772574E-2</v>
      </c>
      <c r="AD85" s="18">
        <f t="shared" si="110"/>
        <v>-4.9213393912772574E-2</v>
      </c>
      <c r="AE85" s="18">
        <f t="shared" si="111"/>
        <v>3.0568005093816186</v>
      </c>
      <c r="AF85" s="18">
        <f t="shared" si="112"/>
        <v>3.0245552711573254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5.8839591292980664E-2</v>
      </c>
      <c r="C86" s="18">
        <f t="shared" si="96"/>
        <v>1.6056142046428468</v>
      </c>
      <c r="D86" s="18">
        <f t="shared" si="96"/>
        <v>-0.60006322522541122</v>
      </c>
      <c r="E86" s="18">
        <f t="shared" si="96"/>
        <v>0.56571035311072659</v>
      </c>
      <c r="F86" s="18">
        <f t="shared" si="97"/>
        <v>0.17560787812944678</v>
      </c>
      <c r="H86" s="18">
        <f t="shared" si="98"/>
        <v>0.17560787812944678</v>
      </c>
      <c r="I86" s="18">
        <f t="shared" si="99"/>
        <v>2.792911898256567</v>
      </c>
      <c r="J86" s="18">
        <f t="shared" si="100"/>
        <v>2.912822138295601</v>
      </c>
      <c r="L86" t="str">
        <f t="shared" si="101"/>
        <v>23 Teaching and other educational professionals</v>
      </c>
      <c r="M86" s="18">
        <f t="shared" si="102"/>
        <v>-1.2203443962219174</v>
      </c>
      <c r="N86" s="18">
        <f t="shared" si="102"/>
        <v>6.4932521971580393</v>
      </c>
      <c r="O86" s="18">
        <f t="shared" si="102"/>
        <v>3.8508002465609259E-2</v>
      </c>
      <c r="P86" s="18">
        <f t="shared" si="102"/>
        <v>0.51092633275007238</v>
      </c>
      <c r="Q86" s="18">
        <f t="shared" si="103"/>
        <v>0.35320619352026128</v>
      </c>
      <c r="S86" s="18">
        <f t="shared" si="104"/>
        <v>0.35320619352026128</v>
      </c>
      <c r="T86" s="18">
        <f t="shared" si="105"/>
        <v>2.4474679315017234</v>
      </c>
      <c r="U86" s="18">
        <f t="shared" si="106"/>
        <v>2.7011196612470423</v>
      </c>
      <c r="W86" t="str">
        <f t="shared" si="107"/>
        <v>23 Teaching and other educational professionals</v>
      </c>
      <c r="X86" s="18">
        <f t="shared" si="108"/>
        <v>0.61805022312888536</v>
      </c>
      <c r="Y86" s="18">
        <f t="shared" si="108"/>
        <v>-0.4346384826467764</v>
      </c>
      <c r="Z86" s="18">
        <f t="shared" si="108"/>
        <v>-0.89055006226250732</v>
      </c>
      <c r="AA86" s="18">
        <f t="shared" si="108"/>
        <v>0.59124634006837429</v>
      </c>
      <c r="AB86" s="18">
        <f t="shared" si="109"/>
        <v>9.4868810548232041E-2</v>
      </c>
      <c r="AD86" s="18">
        <f t="shared" si="110"/>
        <v>9.4868810548232041E-2</v>
      </c>
      <c r="AE86" s="18">
        <f t="shared" si="111"/>
        <v>2.9420445840795173</v>
      </c>
      <c r="AF86" s="18">
        <f t="shared" si="112"/>
        <v>3.005407995831777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2.7882922665327214</v>
      </c>
      <c r="C87" s="18">
        <f t="shared" si="96"/>
        <v>7.0632726554506586</v>
      </c>
      <c r="D87" s="18">
        <f t="shared" si="96"/>
        <v>0.96972491794191651</v>
      </c>
      <c r="E87" s="18">
        <f t="shared" si="96"/>
        <v>0.91587674375603889</v>
      </c>
      <c r="F87" s="18">
        <f t="shared" si="97"/>
        <v>0.93382294353085982</v>
      </c>
      <c r="H87" s="18">
        <f t="shared" si="98"/>
        <v>0.93382294353085982</v>
      </c>
      <c r="I87" s="18">
        <f t="shared" si="99"/>
        <v>2.789646768346965</v>
      </c>
      <c r="J87" s="18">
        <f t="shared" si="100"/>
        <v>3.4387054945707041</v>
      </c>
      <c r="L87" t="str">
        <f t="shared" si="101"/>
        <v>24 Business, media and public service professionals</v>
      </c>
      <c r="M87" s="18">
        <f t="shared" si="102"/>
        <v>1.4349891965497186</v>
      </c>
      <c r="N87" s="18">
        <f t="shared" si="102"/>
        <v>5.5359040192175524</v>
      </c>
      <c r="O87" s="18">
        <f t="shared" si="102"/>
        <v>1.209796383987638</v>
      </c>
      <c r="P87" s="18">
        <f t="shared" si="102"/>
        <v>0.75157722853638198</v>
      </c>
      <c r="Q87" s="18">
        <f t="shared" si="103"/>
        <v>0.90408597640334598</v>
      </c>
      <c r="S87" s="18">
        <f t="shared" si="104"/>
        <v>0.90408597640334598</v>
      </c>
      <c r="T87" s="18">
        <f t="shared" si="105"/>
        <v>2.5221511036169098</v>
      </c>
      <c r="U87" s="18">
        <f t="shared" si="106"/>
        <v>3.172384168131015</v>
      </c>
      <c r="W87" t="str">
        <f t="shared" si="107"/>
        <v>24 Business, media and public service professionals</v>
      </c>
      <c r="X87" s="18">
        <f t="shared" si="108"/>
        <v>4.5873232407209974</v>
      </c>
      <c r="Y87" s="18">
        <f t="shared" si="108"/>
        <v>8.9442922787425374</v>
      </c>
      <c r="Z87" s="18">
        <f t="shared" si="108"/>
        <v>0.68029677773291386</v>
      </c>
      <c r="AA87" s="18">
        <f t="shared" si="108"/>
        <v>1.113871957845558</v>
      </c>
      <c r="AB87" s="18">
        <f t="shared" si="109"/>
        <v>0.96913983033259932</v>
      </c>
      <c r="AD87" s="18">
        <f t="shared" si="110"/>
        <v>0.96913983033259932</v>
      </c>
      <c r="AE87" s="18">
        <f t="shared" si="111"/>
        <v>3.0965271846926656</v>
      </c>
      <c r="AF87" s="18">
        <f t="shared" si="112"/>
        <v>3.7443633094296436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2.4816664852348458</v>
      </c>
      <c r="C88" s="18">
        <f t="shared" si="96"/>
        <v>8.7204057032297833</v>
      </c>
      <c r="D88" s="18">
        <f t="shared" si="96"/>
        <v>-1.2267950689719087</v>
      </c>
      <c r="E88" s="18">
        <f t="shared" si="96"/>
        <v>0.66784900118368462</v>
      </c>
      <c r="F88" s="18">
        <f t="shared" si="97"/>
        <v>3.2296955029154084E-2</v>
      </c>
      <c r="H88" s="18">
        <f t="shared" si="98"/>
        <v>3.2296955029154084E-2</v>
      </c>
      <c r="I88" s="18">
        <f t="shared" si="99"/>
        <v>2.2462541150161108</v>
      </c>
      <c r="J88" s="18">
        <f t="shared" si="100"/>
        <v>2.2699337937457376</v>
      </c>
      <c r="L88" t="str">
        <f t="shared" si="101"/>
        <v>31 Science, engineering and technology associate professionals</v>
      </c>
      <c r="M88" s="18">
        <f t="shared" si="102"/>
        <v>3.7203561428525989</v>
      </c>
      <c r="N88" s="18">
        <f t="shared" si="102"/>
        <v>4.0728260313493969</v>
      </c>
      <c r="O88" s="18">
        <f t="shared" si="102"/>
        <v>-2.4454446527684026</v>
      </c>
      <c r="P88" s="18">
        <f t="shared" si="102"/>
        <v>0.15632876062496859</v>
      </c>
      <c r="Q88" s="18">
        <f t="shared" si="103"/>
        <v>-0.71854895537794006</v>
      </c>
      <c r="S88" s="18">
        <f t="shared" si="104"/>
        <v>-0.71854895537794006</v>
      </c>
      <c r="T88" s="18">
        <f t="shared" si="105"/>
        <v>1.8782254127560183</v>
      </c>
      <c r="U88" s="18">
        <f t="shared" si="106"/>
        <v>1.3314000529355274</v>
      </c>
      <c r="W88" t="str">
        <f t="shared" si="107"/>
        <v>31 Science, engineering and technology associate professionals</v>
      </c>
      <c r="X88" s="18">
        <f t="shared" si="108"/>
        <v>-0.48841243395586487</v>
      </c>
      <c r="Y88" s="18">
        <f t="shared" si="108"/>
        <v>21.085679787272802</v>
      </c>
      <c r="Z88" s="18">
        <f t="shared" si="108"/>
        <v>1.3536507835658185</v>
      </c>
      <c r="AA88" s="18">
        <f t="shared" si="108"/>
        <v>1.5747188167941184</v>
      </c>
      <c r="AB88" s="18">
        <f t="shared" si="109"/>
        <v>1.500975948292016</v>
      </c>
      <c r="AD88" s="18">
        <f t="shared" si="110"/>
        <v>1.500975948292016</v>
      </c>
      <c r="AE88" s="18">
        <f t="shared" si="111"/>
        <v>3.0241464022876308</v>
      </c>
      <c r="AF88" s="18">
        <f t="shared" si="112"/>
        <v>4.0495888158884608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2.6814422260212023</v>
      </c>
      <c r="C89" s="18">
        <f t="shared" si="96"/>
        <v>2.1456445575339655</v>
      </c>
      <c r="D89" s="18">
        <f t="shared" si="96"/>
        <v>9.054483210572851</v>
      </c>
      <c r="E89" s="18">
        <f t="shared" si="96"/>
        <v>1.2627178868378497</v>
      </c>
      <c r="F89" s="18">
        <f t="shared" si="97"/>
        <v>3.7960662218609498</v>
      </c>
      <c r="H89" s="18">
        <f t="shared" si="98"/>
        <v>3.7960662218609498</v>
      </c>
      <c r="I89" s="18">
        <f t="shared" si="99"/>
        <v>4.3744557564552311</v>
      </c>
      <c r="J89" s="18">
        <f t="shared" si="100"/>
        <v>6.7111356574283132</v>
      </c>
      <c r="L89" t="str">
        <f t="shared" si="101"/>
        <v>32 Health and social care associate professionals</v>
      </c>
      <c r="M89" s="18">
        <f t="shared" si="102"/>
        <v>-0.27749551567399777</v>
      </c>
      <c r="N89" s="18">
        <f t="shared" si="102"/>
        <v>14.619075223549283</v>
      </c>
      <c r="O89" s="18">
        <f t="shared" si="102"/>
        <v>5.6588430888006025</v>
      </c>
      <c r="P89" s="18">
        <f t="shared" si="102"/>
        <v>0.90823895859859505</v>
      </c>
      <c r="Q89" s="18">
        <f>IF(AND(Q$6-O$6 &lt;&gt; 0,O15&lt;&gt;0,Q15&lt;&gt;0),(EXP(LN(Q15/O15)/(Q$6-O$6))-1)*100,0)</f>
        <v>2.4675537732589348</v>
      </c>
      <c r="S89" s="18">
        <f t="shared" si="104"/>
        <v>2.4675537732589348</v>
      </c>
      <c r="T89" s="18">
        <f t="shared" si="105"/>
        <v>3.2322996096451728</v>
      </c>
      <c r="U89" s="18">
        <f t="shared" si="106"/>
        <v>4.9120152446790133</v>
      </c>
      <c r="W89" t="str">
        <f t="shared" si="107"/>
        <v>32 Health and social care associate professionals</v>
      </c>
      <c r="X89" s="18">
        <f t="shared" si="108"/>
        <v>3.3957614011726811</v>
      </c>
      <c r="Y89" s="18">
        <f t="shared" si="108"/>
        <v>-0.60382873022896133</v>
      </c>
      <c r="Z89" s="18">
        <f t="shared" si="108"/>
        <v>9.8537027503605934</v>
      </c>
      <c r="AA89" s="18">
        <f t="shared" si="108"/>
        <v>1.3354893116184652</v>
      </c>
      <c r="AB89" s="18">
        <f t="shared" si="109"/>
        <v>4.0988533780498715</v>
      </c>
      <c r="AD89" s="18">
        <f t="shared" si="110"/>
        <v>4.0988533780498715</v>
      </c>
      <c r="AE89" s="18">
        <f t="shared" si="111"/>
        <v>4.6388186090349226</v>
      </c>
      <c r="AF89" s="18">
        <f t="shared" si="112"/>
        <v>7.1077397414567534</v>
      </c>
    </row>
    <row r="90" spans="1:32" x14ac:dyDescent="0.2">
      <c r="A90" t="str">
        <f t="shared" si="95"/>
        <v>33 Protective service occupations</v>
      </c>
      <c r="B90" s="18">
        <f t="shared" si="96"/>
        <v>-1.1468868280861466</v>
      </c>
      <c r="C90" s="18">
        <f t="shared" si="96"/>
        <v>5.6808619536902416</v>
      </c>
      <c r="D90" s="18">
        <f t="shared" si="96"/>
        <v>-2.3975841911830109</v>
      </c>
      <c r="E90" s="18">
        <f t="shared" si="96"/>
        <v>0.55651324033794136</v>
      </c>
      <c r="F90" s="18">
        <f t="shared" si="97"/>
        <v>-0.43798909120781326</v>
      </c>
      <c r="H90" s="18">
        <f t="shared" si="98"/>
        <v>-0.43798909120781326</v>
      </c>
      <c r="I90" s="18">
        <f t="shared" si="99"/>
        <v>1.8370571711645134</v>
      </c>
      <c r="J90" s="18">
        <f t="shared" si="100"/>
        <v>1.5001225489492453</v>
      </c>
      <c r="L90" t="str">
        <f t="shared" si="101"/>
        <v>33 Protective service occupations</v>
      </c>
      <c r="M90" s="18">
        <f t="shared" si="102"/>
        <v>-2.1255461712619494</v>
      </c>
      <c r="N90" s="18">
        <f t="shared" si="102"/>
        <v>3.9094631142096103</v>
      </c>
      <c r="O90" s="18">
        <f t="shared" si="102"/>
        <v>-2.7646874184565462</v>
      </c>
      <c r="P90" s="18">
        <f t="shared" si="102"/>
        <v>-0.27298112212655878</v>
      </c>
      <c r="Q90" s="18">
        <f t="shared" si="103"/>
        <v>-1.1105648619240793</v>
      </c>
      <c r="S90" s="18">
        <f t="shared" si="104"/>
        <v>-1.1105648619240793</v>
      </c>
      <c r="T90" s="18">
        <f t="shared" si="105"/>
        <v>1.4642058151406401</v>
      </c>
      <c r="U90" s="18">
        <f t="shared" si="106"/>
        <v>0.5724639698965639</v>
      </c>
      <c r="W90" t="str">
        <f t="shared" si="107"/>
        <v>33 Protective service occupations</v>
      </c>
      <c r="X90" s="18">
        <f t="shared" si="108"/>
        <v>2.0466647279301142</v>
      </c>
      <c r="Y90" s="18">
        <f t="shared" si="108"/>
        <v>10.891400047849121</v>
      </c>
      <c r="Z90" s="18">
        <f t="shared" si="108"/>
        <v>-1.4133778459855417</v>
      </c>
      <c r="AA90" s="18">
        <f t="shared" si="108"/>
        <v>2.4450212512664882</v>
      </c>
      <c r="AB90" s="18">
        <f t="shared" si="109"/>
        <v>1.1423950497387203</v>
      </c>
      <c r="AD90" s="18">
        <f t="shared" si="110"/>
        <v>1.1423950497387203</v>
      </c>
      <c r="AE90" s="18">
        <f t="shared" si="111"/>
        <v>2.7757590497042184</v>
      </c>
      <c r="AF90" s="18">
        <f t="shared" si="112"/>
        <v>3.5748804567907078</v>
      </c>
    </row>
    <row r="91" spans="1:32" x14ac:dyDescent="0.2">
      <c r="A91" t="str">
        <f t="shared" si="95"/>
        <v>34 Culture, media and sports occupations</v>
      </c>
      <c r="B91" s="18">
        <f t="shared" si="96"/>
        <v>-2.9835549597412636</v>
      </c>
      <c r="C91" s="18">
        <f t="shared" si="96"/>
        <v>4.7566286042635353</v>
      </c>
      <c r="D91" s="18">
        <f t="shared" si="96"/>
        <v>-1.9526520351732302</v>
      </c>
      <c r="E91" s="18">
        <f t="shared" si="96"/>
        <v>0.7305619448679801</v>
      </c>
      <c r="F91" s="18">
        <f t="shared" si="97"/>
        <v>-0.17190394712129908</v>
      </c>
      <c r="H91" s="18">
        <f t="shared" si="98"/>
        <v>-0.17190394712129908</v>
      </c>
      <c r="I91" s="18">
        <f t="shared" si="99"/>
        <v>2.4421375195943451</v>
      </c>
      <c r="J91" s="18">
        <f t="shared" si="100"/>
        <v>2.3199607561178892</v>
      </c>
      <c r="L91" t="str">
        <f t="shared" si="101"/>
        <v>34 Culture, media and sports occupations</v>
      </c>
      <c r="M91" s="18">
        <f t="shared" si="102"/>
        <v>-4.275761983953541</v>
      </c>
      <c r="N91" s="18">
        <f t="shared" si="102"/>
        <v>0.36437198131475945</v>
      </c>
      <c r="O91" s="18">
        <f t="shared" si="102"/>
        <v>-2.1389705826592276</v>
      </c>
      <c r="P91" s="18">
        <f t="shared" si="102"/>
        <v>0.95855190068210305</v>
      </c>
      <c r="Q91" s="18">
        <f t="shared" si="103"/>
        <v>-8.4698846508934889E-2</v>
      </c>
      <c r="S91" s="18">
        <f t="shared" si="104"/>
        <v>-8.4698846508934889E-2</v>
      </c>
      <c r="T91" s="18">
        <f t="shared" si="105"/>
        <v>2.1364477228231982</v>
      </c>
      <c r="U91" s="18">
        <f t="shared" si="106"/>
        <v>2.0735485194590675</v>
      </c>
      <c r="W91" t="str">
        <f t="shared" si="107"/>
        <v>34 Culture, media and sports occupations</v>
      </c>
      <c r="X91" s="18">
        <f t="shared" si="108"/>
        <v>-1.5164666705986818</v>
      </c>
      <c r="Y91" s="18">
        <f t="shared" si="108"/>
        <v>9.4014598559983185</v>
      </c>
      <c r="Z91" s="18">
        <f>IF(AND(AA$6-Z$6 &lt;&gt; 0,Z17&lt;&gt;0,AA17&lt;&gt;0),(EXP(LN(AA17/Z17)/(AA$6-Z$6))-1)*100,0)</f>
        <v>-1.7732386636307274</v>
      </c>
      <c r="AA91" s="18">
        <f t="shared" si="108"/>
        <v>0.50906120325313609</v>
      </c>
      <c r="AB91" s="18">
        <f t="shared" si="109"/>
        <v>-0.25753752522033047</v>
      </c>
      <c r="AD91" s="18">
        <f t="shared" si="110"/>
        <v>-0.25753752522033047</v>
      </c>
      <c r="AE91" s="18">
        <f t="shared" si="111"/>
        <v>2.7269757677632844</v>
      </c>
      <c r="AF91" s="18">
        <f t="shared" si="112"/>
        <v>2.5513308541643465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0.64872671910094493</v>
      </c>
      <c r="C92" s="18">
        <f t="shared" si="96"/>
        <v>2.7755259615526384</v>
      </c>
      <c r="D92" s="18">
        <f t="shared" si="96"/>
        <v>0.36901649816949433</v>
      </c>
      <c r="E92" s="18">
        <f t="shared" si="96"/>
        <v>0.47687693971019129</v>
      </c>
      <c r="F92" s="18">
        <f t="shared" si="97"/>
        <v>0.44091058634203595</v>
      </c>
      <c r="H92" s="18">
        <f t="shared" si="98"/>
        <v>0.44091058634203595</v>
      </c>
      <c r="I92" s="18">
        <f t="shared" si="99"/>
        <v>2.6114505308629576</v>
      </c>
      <c r="J92" s="18">
        <f t="shared" si="100"/>
        <v>2.9217951672193321</v>
      </c>
      <c r="L92" t="str">
        <f t="shared" si="101"/>
        <v>35 Business and public service associate professionals</v>
      </c>
      <c r="M92" s="18">
        <f t="shared" si="102"/>
        <v>-2.5937499943506914E-3</v>
      </c>
      <c r="N92" s="18">
        <f t="shared" si="102"/>
        <v>3.6643205331504447</v>
      </c>
      <c r="O92" s="18">
        <f t="shared" si="102"/>
        <v>0.16997848264044269</v>
      </c>
      <c r="P92" s="18">
        <f t="shared" si="102"/>
        <v>0.20785959863096615</v>
      </c>
      <c r="Q92" s="18">
        <f t="shared" si="103"/>
        <v>0.19523096851943311</v>
      </c>
      <c r="S92" s="18">
        <f t="shared" si="104"/>
        <v>0.19523096851943311</v>
      </c>
      <c r="T92" s="18">
        <f t="shared" si="105"/>
        <v>2.2112299340247166</v>
      </c>
      <c r="U92" s="18">
        <f t="shared" si="106"/>
        <v>2.3555133553573748</v>
      </c>
      <c r="W92" t="str">
        <f t="shared" si="107"/>
        <v>35 Business and public service associate professionals</v>
      </c>
      <c r="X92" s="18">
        <f t="shared" si="108"/>
        <v>1.367385575136093</v>
      </c>
      <c r="Y92" s="18">
        <f t="shared" si="108"/>
        <v>1.827635894134616</v>
      </c>
      <c r="Z92" s="18">
        <f t="shared" si="108"/>
        <v>0.58334454569983762</v>
      </c>
      <c r="AA92" s="18">
        <f t="shared" si="108"/>
        <v>0.7560636840886481</v>
      </c>
      <c r="AB92" s="18">
        <f t="shared" si="109"/>
        <v>0.69845770876504343</v>
      </c>
      <c r="AD92" s="18">
        <f t="shared" si="110"/>
        <v>0.69845770876504343</v>
      </c>
      <c r="AE92" s="18">
        <f t="shared" si="111"/>
        <v>3.0225813747125407</v>
      </c>
      <c r="AF92" s="18">
        <f t="shared" si="112"/>
        <v>3.4909305660193679</v>
      </c>
    </row>
    <row r="93" spans="1:32" x14ac:dyDescent="0.2">
      <c r="A93" t="str">
        <f t="shared" si="95"/>
        <v>41 Administrative occupations</v>
      </c>
      <c r="B93" s="18">
        <f t="shared" si="96"/>
        <v>-1.3603932061792889</v>
      </c>
      <c r="C93" s="18">
        <f t="shared" si="96"/>
        <v>2.6182356168465759</v>
      </c>
      <c r="D93" s="18">
        <f t="shared" si="96"/>
        <v>0.42172998767728842</v>
      </c>
      <c r="E93" s="18">
        <f t="shared" si="96"/>
        <v>-0.57379656550157199</v>
      </c>
      <c r="F93" s="18">
        <f t="shared" si="97"/>
        <v>-0.24305580848938968</v>
      </c>
      <c r="H93" s="18">
        <f t="shared" si="98"/>
        <v>-0.24305580848938968</v>
      </c>
      <c r="I93" s="18">
        <f t="shared" si="99"/>
        <v>2.7613681469631057</v>
      </c>
      <c r="J93" s="18">
        <f t="shared" si="100"/>
        <v>2.596327988941538</v>
      </c>
      <c r="L93" t="str">
        <f t="shared" si="101"/>
        <v>41 Administrative occupations</v>
      </c>
      <c r="M93" s="18">
        <f t="shared" si="102"/>
        <v>-2.6866643907072718</v>
      </c>
      <c r="N93" s="18">
        <f t="shared" si="102"/>
        <v>16.256897272158355</v>
      </c>
      <c r="O93" s="18">
        <f t="shared" si="102"/>
        <v>0.77106406470626165</v>
      </c>
      <c r="P93" s="18">
        <f t="shared" si="102"/>
        <v>0.714001802224562</v>
      </c>
      <c r="Q93" s="18">
        <f t="shared" si="103"/>
        <v>0.73301896527320221</v>
      </c>
      <c r="S93" s="18">
        <f t="shared" si="104"/>
        <v>0.73301896527320221</v>
      </c>
      <c r="T93" s="18">
        <f t="shared" si="105"/>
        <v>2.2240952253963941</v>
      </c>
      <c r="U93" s="18">
        <f t="shared" si="106"/>
        <v>2.7704423706173209</v>
      </c>
      <c r="W93" t="str">
        <f t="shared" si="107"/>
        <v>41 Administrative occupations</v>
      </c>
      <c r="X93" s="18">
        <f t="shared" si="108"/>
        <v>-0.92815101015368828</v>
      </c>
      <c r="Y93" s="18">
        <f t="shared" si="108"/>
        <v>-1.6316501922627791</v>
      </c>
      <c r="Z93" s="18">
        <f t="shared" si="108"/>
        <v>0.29184625947042964</v>
      </c>
      <c r="AA93" s="18">
        <f t="shared" si="108"/>
        <v>-1.1012193685472127</v>
      </c>
      <c r="AB93" s="18">
        <f t="shared" si="109"/>
        <v>-0.63902752339096702</v>
      </c>
      <c r="AD93" s="18">
        <f t="shared" si="110"/>
        <v>-0.63902752339096702</v>
      </c>
      <c r="AE93" s="18">
        <f t="shared" si="111"/>
        <v>2.9497150454796062</v>
      </c>
      <c r="AF93" s="18">
        <f t="shared" si="112"/>
        <v>2.5311501001311409</v>
      </c>
    </row>
    <row r="94" spans="1:32" x14ac:dyDescent="0.2">
      <c r="A94" t="str">
        <f t="shared" si="95"/>
        <v>42 Secretarial and related occupations</v>
      </c>
      <c r="B94" s="18">
        <f t="shared" si="96"/>
        <v>-3.1716979350293273</v>
      </c>
      <c r="C94" s="18">
        <f t="shared" si="96"/>
        <v>-2.4786603424571285</v>
      </c>
      <c r="D94" s="18">
        <f t="shared" si="96"/>
        <v>-1.7822487040873414</v>
      </c>
      <c r="E94" s="18">
        <f t="shared" si="96"/>
        <v>-2.7803015109827967</v>
      </c>
      <c r="F94" s="18">
        <f t="shared" si="97"/>
        <v>-2.4487492335493743</v>
      </c>
      <c r="H94" s="18">
        <f t="shared" si="98"/>
        <v>-2.4487492335493743</v>
      </c>
      <c r="I94" s="18">
        <f t="shared" si="99"/>
        <v>2.5099136311627079</v>
      </c>
      <c r="J94" s="18">
        <f t="shared" si="100"/>
        <v>0.87637252375210029</v>
      </c>
      <c r="L94" t="str">
        <f t="shared" si="101"/>
        <v>42 Secretarial and related occupations</v>
      </c>
      <c r="M94" s="18">
        <f t="shared" si="102"/>
        <v>-5.9070084709543558</v>
      </c>
      <c r="N94" s="18">
        <f t="shared" si="102"/>
        <v>-7.64885121693617</v>
      </c>
      <c r="O94" s="18">
        <f t="shared" si="102"/>
        <v>-0.74797198797952325</v>
      </c>
      <c r="P94" s="18">
        <f t="shared" si="102"/>
        <v>1.1074244715846726</v>
      </c>
      <c r="Q94" s="18">
        <f t="shared" si="103"/>
        <v>0.48513683801438834</v>
      </c>
      <c r="S94" s="18">
        <f t="shared" si="104"/>
        <v>0.48513683801438834</v>
      </c>
      <c r="T94" s="18">
        <f t="shared" si="105"/>
        <v>1.8651515972009092</v>
      </c>
      <c r="U94" s="18">
        <f t="shared" si="106"/>
        <v>2.2427324120218195</v>
      </c>
      <c r="W94" t="str">
        <f t="shared" si="107"/>
        <v>42 Secretarial and related occupations</v>
      </c>
      <c r="X94" s="18">
        <f t="shared" si="108"/>
        <v>-3.0412756086154791</v>
      </c>
      <c r="Y94" s="18">
        <f t="shared" si="108"/>
        <v>-2.2500712685731949</v>
      </c>
      <c r="Z94" s="18">
        <f t="shared" si="108"/>
        <v>-1.8264106803058344</v>
      </c>
      <c r="AA94" s="18">
        <f t="shared" si="108"/>
        <v>-2.9881992002534163</v>
      </c>
      <c r="AB94" s="18">
        <f t="shared" si="109"/>
        <v>-2.6024720766182008</v>
      </c>
      <c r="AD94" s="18">
        <f t="shared" si="110"/>
        <v>-2.6024720766182008</v>
      </c>
      <c r="AE94" s="18">
        <f t="shared" si="111"/>
        <v>2.5356466437912673</v>
      </c>
      <c r="AF94" s="18">
        <f t="shared" si="112"/>
        <v>0.81328047622388766</v>
      </c>
    </row>
    <row r="95" spans="1:32" x14ac:dyDescent="0.2">
      <c r="A95" t="str">
        <f t="shared" si="95"/>
        <v>51 Skilled agricultural and related trades</v>
      </c>
      <c r="B95" s="18">
        <f t="shared" si="96"/>
        <v>1.4945958066751253</v>
      </c>
      <c r="C95" s="18">
        <f t="shared" si="96"/>
        <v>-19.582352777581924</v>
      </c>
      <c r="D95" s="18">
        <f t="shared" si="96"/>
        <v>0.37833884800244633</v>
      </c>
      <c r="E95" s="18">
        <f t="shared" si="96"/>
        <v>1.4351444647907607</v>
      </c>
      <c r="F95" s="18">
        <f t="shared" si="97"/>
        <v>1.0816454212690951</v>
      </c>
      <c r="H95" s="18">
        <f t="shared" si="98"/>
        <v>1.0816454212690951</v>
      </c>
      <c r="I95" s="18">
        <f t="shared" si="99"/>
        <v>3.1690149364006714</v>
      </c>
      <c r="J95" s="18">
        <f t="shared" si="100"/>
        <v>3.887277849864712</v>
      </c>
      <c r="L95" t="str">
        <f t="shared" si="101"/>
        <v>51 Skilled agricultural and related trades</v>
      </c>
      <c r="M95" s="18">
        <f t="shared" si="102"/>
        <v>3.792341343970862</v>
      </c>
      <c r="N95" s="18">
        <f t="shared" si="102"/>
        <v>-29.241757408851743</v>
      </c>
      <c r="O95" s="18">
        <f t="shared" si="102"/>
        <v>-0.20065066434594714</v>
      </c>
      <c r="P95" s="18">
        <f t="shared" si="102"/>
        <v>1.1108045112425691</v>
      </c>
      <c r="Q95" s="18">
        <f t="shared" si="103"/>
        <v>0.67174902613347243</v>
      </c>
      <c r="S95" s="18">
        <f t="shared" si="104"/>
        <v>0.67174902613347243</v>
      </c>
      <c r="T95" s="18">
        <f t="shared" si="105"/>
        <v>2.8579165438904486</v>
      </c>
      <c r="U95" s="18">
        <f t="shared" si="106"/>
        <v>3.3179267471830975</v>
      </c>
      <c r="W95" t="str">
        <f t="shared" si="107"/>
        <v>51 Skilled agricultural and related trades</v>
      </c>
      <c r="X95" s="18">
        <f t="shared" si="108"/>
        <v>-8.0225380809596398</v>
      </c>
      <c r="Y95" s="18">
        <f t="shared" si="108"/>
        <v>34.849884705178845</v>
      </c>
      <c r="Z95" s="18">
        <f t="shared" si="108"/>
        <v>2.0163599983046288</v>
      </c>
      <c r="AA95" s="18">
        <f t="shared" si="108"/>
        <v>2.2519019020942777</v>
      </c>
      <c r="AB95" s="18">
        <f t="shared" si="109"/>
        <v>2.1733275700624999</v>
      </c>
      <c r="AD95" s="18">
        <f t="shared" si="110"/>
        <v>2.1733275700624999</v>
      </c>
      <c r="AE95" s="18">
        <f t="shared" si="111"/>
        <v>4.0189227457163579</v>
      </c>
      <c r="AF95" s="18">
        <f t="shared" si="112"/>
        <v>5.3535803976106688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-4.6941546665879574E-2</v>
      </c>
      <c r="C96" s="18">
        <f t="shared" si="96"/>
        <v>-12.735501409723405</v>
      </c>
      <c r="D96" s="18">
        <f t="shared" si="96"/>
        <v>0.11233452599550553</v>
      </c>
      <c r="E96" s="18">
        <f t="shared" si="96"/>
        <v>-0.4298488883086149</v>
      </c>
      <c r="F96" s="18">
        <f t="shared" si="97"/>
        <v>-0.24944813022848011</v>
      </c>
      <c r="H96" s="18">
        <f t="shared" si="98"/>
        <v>-0.24944813022848011</v>
      </c>
      <c r="I96" s="18">
        <f t="shared" si="99"/>
        <v>2.1627920308213922</v>
      </c>
      <c r="J96" s="18">
        <f t="shared" si="100"/>
        <v>1.9788077444071517</v>
      </c>
      <c r="L96" t="str">
        <f t="shared" si="101"/>
        <v>52 Skilled metal, electrical and electronic trades</v>
      </c>
      <c r="M96" s="18">
        <f t="shared" si="102"/>
        <v>-0.43730110003752376</v>
      </c>
      <c r="N96" s="18">
        <f t="shared" si="102"/>
        <v>-12.162857776813162</v>
      </c>
      <c r="O96" s="18">
        <f t="shared" si="102"/>
        <v>-0.41786011691166136</v>
      </c>
      <c r="P96" s="18">
        <f t="shared" si="102"/>
        <v>-0.66271971299536325</v>
      </c>
      <c r="Q96" s="18">
        <f t="shared" si="103"/>
        <v>-0.58116681840937323</v>
      </c>
      <c r="S96" s="18">
        <f t="shared" si="104"/>
        <v>-0.58116681840937323</v>
      </c>
      <c r="T96" s="18">
        <f t="shared" si="105"/>
        <v>2.0499781464543565</v>
      </c>
      <c r="U96" s="18">
        <f t="shared" si="106"/>
        <v>1.6172825141679059</v>
      </c>
      <c r="W96" t="str">
        <f t="shared" si="107"/>
        <v>52 Skilled metal, electrical and electronic trades</v>
      </c>
      <c r="X96" s="18">
        <f t="shared" si="108"/>
        <v>13.28089911732202</v>
      </c>
      <c r="Y96" s="18">
        <f t="shared" si="108"/>
        <v>-27.0332773169904</v>
      </c>
      <c r="Z96" s="18">
        <f t="shared" si="108"/>
        <v>12.444236986481094</v>
      </c>
      <c r="AA96" s="18">
        <f t="shared" si="108"/>
        <v>2.8214964823227939</v>
      </c>
      <c r="AB96" s="18">
        <f t="shared" si="109"/>
        <v>5.933912897804916</v>
      </c>
      <c r="AD96" s="18">
        <f t="shared" si="110"/>
        <v>5.933912897804916</v>
      </c>
      <c r="AE96" s="18">
        <f t="shared" si="111"/>
        <v>4.9340692096044858</v>
      </c>
      <c r="AF96" s="18">
        <f t="shared" si="112"/>
        <v>8.5718634262378792</v>
      </c>
    </row>
    <row r="97" spans="1:32" x14ac:dyDescent="0.2">
      <c r="A97" t="str">
        <f t="shared" si="95"/>
        <v>53 Skilled construction and building trades</v>
      </c>
      <c r="B97" s="18">
        <f t="shared" si="96"/>
        <v>-2.132242010886487</v>
      </c>
      <c r="C97" s="18">
        <f t="shared" si="96"/>
        <v>-10.49583647213873</v>
      </c>
      <c r="D97" s="18">
        <f t="shared" si="96"/>
        <v>0.4057660405714536</v>
      </c>
      <c r="E97" s="18">
        <f t="shared" si="96"/>
        <v>-0.93830365788073467</v>
      </c>
      <c r="F97" s="18">
        <f t="shared" si="97"/>
        <v>-0.49229154899701477</v>
      </c>
      <c r="H97" s="18">
        <f t="shared" si="98"/>
        <v>-0.49229154899701477</v>
      </c>
      <c r="I97" s="18">
        <f t="shared" si="99"/>
        <v>2.332416552980443</v>
      </c>
      <c r="J97" s="18">
        <f t="shared" si="100"/>
        <v>1.979570756436333</v>
      </c>
      <c r="L97" t="str">
        <f t="shared" si="101"/>
        <v>53 Skilled construction and building trades</v>
      </c>
      <c r="M97" s="18">
        <f t="shared" si="102"/>
        <v>-2.2265741083014379</v>
      </c>
      <c r="N97" s="18">
        <f t="shared" si="102"/>
        <v>-10.643250095640122</v>
      </c>
      <c r="O97" s="18">
        <f t="shared" si="102"/>
        <v>0.56121718645241181</v>
      </c>
      <c r="P97" s="18">
        <f t="shared" si="102"/>
        <v>-0.98062888998226017</v>
      </c>
      <c r="Q97" s="18">
        <f t="shared" si="103"/>
        <v>-0.46932495006042352</v>
      </c>
      <c r="S97" s="18">
        <f t="shared" si="104"/>
        <v>-0.46932495006042352</v>
      </c>
      <c r="T97" s="18">
        <f t="shared" si="105"/>
        <v>2.3359450860975794</v>
      </c>
      <c r="U97" s="18">
        <f t="shared" si="106"/>
        <v>1.9995633323610429</v>
      </c>
      <c r="W97" t="str">
        <f t="shared" si="107"/>
        <v>53 Skilled construction and building trades</v>
      </c>
      <c r="X97" s="18">
        <f t="shared" si="108"/>
        <v>3.2566048402663084</v>
      </c>
      <c r="Y97" s="18">
        <f t="shared" si="108"/>
        <v>-3.1352791013623094</v>
      </c>
      <c r="Z97" s="18">
        <f t="shared" si="108"/>
        <v>-8.1011591909012299</v>
      </c>
      <c r="AA97" s="18">
        <f t="shared" si="108"/>
        <v>1.7588784362695842</v>
      </c>
      <c r="AB97" s="18">
        <f t="shared" si="109"/>
        <v>-1.6400682166887615</v>
      </c>
      <c r="AD97" s="18">
        <f t="shared" si="110"/>
        <v>-1.6400682166887615</v>
      </c>
      <c r="AE97" s="18">
        <f t="shared" si="111"/>
        <v>2.1680129460406983</v>
      </c>
      <c r="AF97" s="18">
        <f t="shared" si="112"/>
        <v>0.99338502457380073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-3.1968087238607223</v>
      </c>
      <c r="C98" s="18">
        <f t="shared" si="96"/>
        <v>-8.4716117130654638</v>
      </c>
      <c r="D98" s="18">
        <f t="shared" si="96"/>
        <v>1.6180377811430668</v>
      </c>
      <c r="E98" s="18">
        <f t="shared" si="96"/>
        <v>0.4252874623881242</v>
      </c>
      <c r="F98" s="18">
        <f t="shared" si="97"/>
        <v>0.82130717467112646</v>
      </c>
      <c r="H98" s="18">
        <f t="shared" si="98"/>
        <v>0.82130717467112646</v>
      </c>
      <c r="I98" s="18">
        <f t="shared" si="99"/>
        <v>2.5859816023462656</v>
      </c>
      <c r="J98" s="18">
        <f t="shared" si="100"/>
        <v>3.1707706480272879</v>
      </c>
      <c r="L98" t="str">
        <f t="shared" si="101"/>
        <v>54 Textiles, printing and other skilled trades</v>
      </c>
      <c r="M98" s="18">
        <f t="shared" si="102"/>
        <v>-2.9943243490728189</v>
      </c>
      <c r="N98" s="18">
        <f t="shared" si="102"/>
        <v>-16.526762713744059</v>
      </c>
      <c r="O98" s="18">
        <f t="shared" si="102"/>
        <v>1.6867843874436739</v>
      </c>
      <c r="P98" s="18">
        <f t="shared" si="102"/>
        <v>0.32815318153012196</v>
      </c>
      <c r="Q98" s="18">
        <f t="shared" si="103"/>
        <v>0.77900122419163331</v>
      </c>
      <c r="S98" s="18">
        <f t="shared" si="104"/>
        <v>0.77900122419163331</v>
      </c>
      <c r="T98" s="18">
        <f t="shared" si="105"/>
        <v>2.0410765567762335</v>
      </c>
      <c r="U98" s="18">
        <f t="shared" si="106"/>
        <v>2.6363306209254755</v>
      </c>
      <c r="W98" t="str">
        <f t="shared" si="107"/>
        <v>54 Textiles, printing and other skilled trades</v>
      </c>
      <c r="X98" s="18">
        <f t="shared" si="108"/>
        <v>-3.5579542940768261</v>
      </c>
      <c r="Y98" s="18">
        <f t="shared" si="108"/>
        <v>6.1062523819072068</v>
      </c>
      <c r="Z98" s="18">
        <f t="shared" si="108"/>
        <v>1.519839308402493</v>
      </c>
      <c r="AA98" s="18">
        <f t="shared" si="108"/>
        <v>0.56325945253379306</v>
      </c>
      <c r="AB98" s="18">
        <f t="shared" si="109"/>
        <v>0.88111369164400877</v>
      </c>
      <c r="AD98" s="18">
        <f t="shared" si="110"/>
        <v>0.88111369164400877</v>
      </c>
      <c r="AE98" s="18">
        <f t="shared" si="111"/>
        <v>3.2979359374773809</v>
      </c>
      <c r="AF98" s="18">
        <f t="shared" si="112"/>
        <v>3.8704720074439702</v>
      </c>
    </row>
    <row r="99" spans="1:32" x14ac:dyDescent="0.2">
      <c r="A99" t="str">
        <f t="shared" si="95"/>
        <v>61 Caring personal service occupations</v>
      </c>
      <c r="B99" s="18">
        <f t="shared" si="96"/>
        <v>5.8156654723795498E-2</v>
      </c>
      <c r="C99" s="18">
        <f t="shared" si="96"/>
        <v>-3.9763790977769276</v>
      </c>
      <c r="D99" s="18">
        <f t="shared" si="96"/>
        <v>0.7611124356545762</v>
      </c>
      <c r="E99" s="18">
        <f t="shared" si="96"/>
        <v>0.56348659236840071</v>
      </c>
      <c r="F99" s="18">
        <f t="shared" si="97"/>
        <v>0.62931876814580345</v>
      </c>
      <c r="H99" s="18">
        <f t="shared" si="98"/>
        <v>0.62931876814580345</v>
      </c>
      <c r="I99" s="18">
        <f t="shared" si="99"/>
        <v>3.0966113306266418</v>
      </c>
      <c r="J99" s="18">
        <f t="shared" si="100"/>
        <v>3.5138045029224463</v>
      </c>
      <c r="L99" t="str">
        <f t="shared" si="101"/>
        <v>61 Caring personal service occupations</v>
      </c>
      <c r="M99" s="18">
        <f t="shared" si="102"/>
        <v>-1.1666328815858718</v>
      </c>
      <c r="N99" s="18">
        <f t="shared" si="102"/>
        <v>0.13588710358913847</v>
      </c>
      <c r="O99" s="18">
        <f t="shared" si="102"/>
        <v>3.5771498308758254</v>
      </c>
      <c r="P99" s="18">
        <f t="shared" si="102"/>
        <v>1.4151054015204334</v>
      </c>
      <c r="Q99" s="18">
        <f t="shared" si="103"/>
        <v>2.1307253396556369</v>
      </c>
      <c r="S99" s="18">
        <f t="shared" si="104"/>
        <v>2.1307253396556369</v>
      </c>
      <c r="T99" s="18">
        <f t="shared" si="105"/>
        <v>2.9321352905792297</v>
      </c>
      <c r="U99" s="18">
        <f t="shared" si="106"/>
        <v>4.4252299908042803</v>
      </c>
      <c r="W99" t="str">
        <f t="shared" si="107"/>
        <v>61 Caring personal service occupations</v>
      </c>
      <c r="X99" s="18">
        <f t="shared" si="108"/>
        <v>0.33769368096057129</v>
      </c>
      <c r="Y99" s="18">
        <f t="shared" si="108"/>
        <v>-4.880067535587596</v>
      </c>
      <c r="Z99" s="18">
        <f t="shared" si="108"/>
        <v>6.2578398906554256E-2</v>
      </c>
      <c r="AA99" s="18">
        <f t="shared" si="108"/>
        <v>0.31753764495663361</v>
      </c>
      <c r="AB99" s="18">
        <f t="shared" si="109"/>
        <v>0.23247912948929361</v>
      </c>
      <c r="AD99" s="18">
        <f t="shared" si="110"/>
        <v>0.23247912948929361</v>
      </c>
      <c r="AE99" s="18">
        <f t="shared" si="111"/>
        <v>3.1341438536847122</v>
      </c>
      <c r="AF99" s="18">
        <f t="shared" si="112"/>
        <v>3.2859711040996498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0.21455801522152207</v>
      </c>
      <c r="C100" s="18">
        <f t="shared" si="96"/>
        <v>-8.8052819138375256</v>
      </c>
      <c r="D100" s="18">
        <f t="shared" si="96"/>
        <v>-1.3552651290722695</v>
      </c>
      <c r="E100" s="18">
        <f t="shared" si="96"/>
        <v>0.19301586461326625</v>
      </c>
      <c r="F100" s="18">
        <f t="shared" si="97"/>
        <v>-0.32575925564255481</v>
      </c>
      <c r="H100" s="18">
        <f t="shared" si="98"/>
        <v>-0.32575925564255481</v>
      </c>
      <c r="I100" s="18">
        <f t="shared" si="99"/>
        <v>2.6375347848667685</v>
      </c>
      <c r="J100" s="18">
        <f t="shared" si="100"/>
        <v>2.4129536383130645</v>
      </c>
      <c r="L100" t="str">
        <f t="shared" si="101"/>
        <v>62 Leisure, travel and related personal service occupations</v>
      </c>
      <c r="M100" s="18">
        <f t="shared" si="102"/>
        <v>1.5949718023418269</v>
      </c>
      <c r="N100" s="18">
        <f t="shared" si="102"/>
        <v>-10.023702779641486</v>
      </c>
      <c r="O100" s="18">
        <f t="shared" si="102"/>
        <v>-0.26573018405640081</v>
      </c>
      <c r="P100" s="18">
        <f t="shared" si="102"/>
        <v>1.0392286508711379</v>
      </c>
      <c r="Q100" s="18">
        <f t="shared" si="103"/>
        <v>0.60235614966857032</v>
      </c>
      <c r="S100" s="18">
        <f t="shared" si="104"/>
        <v>0.60235614966857032</v>
      </c>
      <c r="T100" s="18">
        <f t="shared" si="105"/>
        <v>2.4925949209661624</v>
      </c>
      <c r="U100" s="18">
        <f t="shared" si="106"/>
        <v>2.9248070640974566</v>
      </c>
      <c r="W100" t="str">
        <f t="shared" si="107"/>
        <v>62 Leisure, travel and related personal service occupations</v>
      </c>
      <c r="X100" s="18">
        <f t="shared" si="108"/>
        <v>-0.39098076269602489</v>
      </c>
      <c r="Y100" s="18">
        <f t="shared" si="108"/>
        <v>-8.243816452620722</v>
      </c>
      <c r="Z100" s="18">
        <f t="shared" si="108"/>
        <v>-1.8638119112791562</v>
      </c>
      <c r="AA100" s="18">
        <f t="shared" si="108"/>
        <v>-0.24621125534073363</v>
      </c>
      <c r="AB100" s="18">
        <f t="shared" si="109"/>
        <v>-0.78835256265090692</v>
      </c>
      <c r="AD100" s="18">
        <f t="shared" si="110"/>
        <v>-0.78835256265090692</v>
      </c>
      <c r="AE100" s="18">
        <f t="shared" si="111"/>
        <v>2.7021009451614564</v>
      </c>
      <c r="AF100" s="18">
        <f t="shared" si="112"/>
        <v>2.1693761731602645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-4.5710430944841063</v>
      </c>
      <c r="C101" s="18">
        <f t="shared" si="96"/>
        <v>19.284590921796173</v>
      </c>
      <c r="D101" s="18">
        <f t="shared" si="96"/>
        <v>-4.2933626922701755</v>
      </c>
      <c r="E101" s="18">
        <f t="shared" si="96"/>
        <v>0.50717843121186323</v>
      </c>
      <c r="F101" s="18">
        <f t="shared" si="97"/>
        <v>-1.1191768359787968</v>
      </c>
      <c r="H101" s="18">
        <f t="shared" si="98"/>
        <v>-1.1191768359787968</v>
      </c>
      <c r="I101" s="18">
        <f t="shared" si="99"/>
        <v>2.3332476417315062</v>
      </c>
      <c r="J101" s="18">
        <f t="shared" si="100"/>
        <v>1.5419949101635355</v>
      </c>
      <c r="L101" t="str">
        <f t="shared" si="101"/>
        <v>63 Community and civil enforcement occupations</v>
      </c>
      <c r="M101" s="18">
        <f t="shared" si="102"/>
        <v>-8.3781692001272177</v>
      </c>
      <c r="N101" s="18">
        <f t="shared" si="102"/>
        <v>41.835205343505002</v>
      </c>
      <c r="O101" s="18">
        <f t="shared" si="102"/>
        <v>-10.071505642295442</v>
      </c>
      <c r="P101" s="18">
        <f t="shared" si="102"/>
        <v>1.0855246370303773</v>
      </c>
      <c r="Q101" s="18">
        <f t="shared" si="103"/>
        <v>-2.7793723853316465</v>
      </c>
      <c r="S101" s="18">
        <f t="shared" si="104"/>
        <v>-2.7793723853316465</v>
      </c>
      <c r="T101" s="18">
        <f t="shared" si="105"/>
        <v>1.5770849196320658</v>
      </c>
      <c r="U101" s="18">
        <f t="shared" si="106"/>
        <v>-0.55610714206737466</v>
      </c>
      <c r="W101" t="str">
        <f t="shared" si="107"/>
        <v>63 Community and civil enforcement occupations</v>
      </c>
      <c r="X101" s="18">
        <f t="shared" si="108"/>
        <v>4.2724699453989823</v>
      </c>
      <c r="Y101" s="18">
        <f t="shared" si="108"/>
        <v>-18.772798783302303</v>
      </c>
      <c r="Z101" s="18">
        <f t="shared" si="108"/>
        <v>7.507134580482</v>
      </c>
      <c r="AA101" s="18">
        <f t="shared" si="108"/>
        <v>-0.2332382557597823</v>
      </c>
      <c r="AB101" s="18">
        <f t="shared" si="109"/>
        <v>2.2828952695506555</v>
      </c>
      <c r="AD101" s="18">
        <f t="shared" si="110"/>
        <v>2.2828952695506555</v>
      </c>
      <c r="AE101" s="18">
        <f t="shared" si="111"/>
        <v>4.1935023839787089</v>
      </c>
      <c r="AF101" s="18">
        <f t="shared" si="112"/>
        <v>5.570083383252511</v>
      </c>
    </row>
    <row r="102" spans="1:32" x14ac:dyDescent="0.2">
      <c r="A102" t="str">
        <f t="shared" si="95"/>
        <v>71 Sales occupations</v>
      </c>
      <c r="B102" s="18">
        <f t="shared" si="96"/>
        <v>-1.2552494043113205</v>
      </c>
      <c r="C102" s="18">
        <f t="shared" si="96"/>
        <v>0.4427106108916723</v>
      </c>
      <c r="D102" s="18">
        <f t="shared" si="96"/>
        <v>-0.19112984358830021</v>
      </c>
      <c r="E102" s="18">
        <f t="shared" si="96"/>
        <v>-0.25890916511125406</v>
      </c>
      <c r="F102" s="18">
        <f t="shared" si="97"/>
        <v>-0.23632117374091655</v>
      </c>
      <c r="H102" s="18">
        <f t="shared" si="98"/>
        <v>-0.23632117374091655</v>
      </c>
      <c r="I102" s="18">
        <f t="shared" si="99"/>
        <v>2.4232730527433466</v>
      </c>
      <c r="J102" s="18">
        <f t="shared" si="100"/>
        <v>2.2551079259306661</v>
      </c>
      <c r="L102" t="str">
        <f t="shared" si="101"/>
        <v>71 Sales occupations</v>
      </c>
      <c r="M102" s="18">
        <f t="shared" si="102"/>
        <v>-7.7812452139358612E-2</v>
      </c>
      <c r="N102" s="18">
        <f t="shared" si="102"/>
        <v>8.4982729953186897E-2</v>
      </c>
      <c r="O102" s="18">
        <f t="shared" si="102"/>
        <v>7.4114757109478013E-2</v>
      </c>
      <c r="P102" s="18">
        <f t="shared" si="102"/>
        <v>6.0776084276992215E-2</v>
      </c>
      <c r="Q102" s="18">
        <f t="shared" si="103"/>
        <v>6.5222111000085015E-2</v>
      </c>
      <c r="S102" s="18">
        <f t="shared" si="104"/>
        <v>6.5222111000085015E-2</v>
      </c>
      <c r="T102" s="18">
        <f t="shared" si="105"/>
        <v>1.9426389529179744</v>
      </c>
      <c r="U102" s="18">
        <f t="shared" si="106"/>
        <v>1.9925168901066881</v>
      </c>
      <c r="W102" t="str">
        <f t="shared" si="107"/>
        <v>71 Sales occupations</v>
      </c>
      <c r="X102" s="18">
        <f t="shared" si="108"/>
        <v>-2.1844612699979282</v>
      </c>
      <c r="Y102" s="18">
        <f t="shared" si="108"/>
        <v>0.74046022506655262</v>
      </c>
      <c r="Z102" s="18">
        <f t="shared" si="108"/>
        <v>-0.41261556571956515</v>
      </c>
      <c r="AA102" s="18">
        <f t="shared" si="108"/>
        <v>-0.53719542563938072</v>
      </c>
      <c r="AB102" s="18">
        <f t="shared" si="109"/>
        <v>-0.49568613135093642</v>
      </c>
      <c r="AD102" s="18">
        <f t="shared" si="110"/>
        <v>-0.49568613135093642</v>
      </c>
      <c r="AE102" s="18">
        <f t="shared" si="111"/>
        <v>2.7981658505902507</v>
      </c>
      <c r="AF102" s="18">
        <f t="shared" si="112"/>
        <v>2.4653367995958186</v>
      </c>
    </row>
    <row r="103" spans="1:32" x14ac:dyDescent="0.2">
      <c r="A103" t="str">
        <f t="shared" si="95"/>
        <v>72 Customer service occupations</v>
      </c>
      <c r="B103" s="18">
        <f t="shared" si="96"/>
        <v>1.0713060804244723</v>
      </c>
      <c r="C103" s="18">
        <f t="shared" si="96"/>
        <v>2.3011889077911629</v>
      </c>
      <c r="D103" s="18">
        <f t="shared" si="96"/>
        <v>2.1099307056047012</v>
      </c>
      <c r="E103" s="18">
        <f t="shared" si="96"/>
        <v>1.061421757488934</v>
      </c>
      <c r="F103" s="18">
        <f t="shared" si="97"/>
        <v>1.4097229651192977</v>
      </c>
      <c r="H103" s="18">
        <f t="shared" si="98"/>
        <v>1.4097229651192977</v>
      </c>
      <c r="I103" s="18">
        <f t="shared" si="99"/>
        <v>2.8149354557456929</v>
      </c>
      <c r="J103" s="18">
        <f t="shared" si="100"/>
        <v>3.8018637602325045</v>
      </c>
      <c r="L103" t="str">
        <f t="shared" si="101"/>
        <v>72 Customer service occupations</v>
      </c>
      <c r="M103" s="18">
        <f t="shared" si="102"/>
        <v>-3.1213879424310864</v>
      </c>
      <c r="N103" s="18">
        <f t="shared" si="102"/>
        <v>15.464134752745441</v>
      </c>
      <c r="O103" s="18">
        <f t="shared" si="102"/>
        <v>4.5622126700173737</v>
      </c>
      <c r="P103" s="18">
        <f t="shared" si="102"/>
        <v>1.7215531605248913</v>
      </c>
      <c r="Q103" s="18">
        <f t="shared" si="103"/>
        <v>2.6597597161127418</v>
      </c>
      <c r="S103" s="18">
        <f t="shared" si="104"/>
        <v>2.6597597161127418</v>
      </c>
      <c r="T103" s="18">
        <f t="shared" si="105"/>
        <v>2.4545179453310029</v>
      </c>
      <c r="U103" s="18">
        <f t="shared" si="106"/>
        <v>4.4492011419345445</v>
      </c>
      <c r="W103" t="str">
        <f t="shared" si="107"/>
        <v>72 Customer service occupations</v>
      </c>
      <c r="X103" s="18">
        <f t="shared" si="108"/>
        <v>3.2286522825134778</v>
      </c>
      <c r="Y103" s="18">
        <f t="shared" si="108"/>
        <v>-3.4728919866665153</v>
      </c>
      <c r="Z103" s="18">
        <f t="shared" si="108"/>
        <v>0.72267564052979072</v>
      </c>
      <c r="AA103" s="18">
        <f t="shared" si="108"/>
        <v>0.62282880615041059</v>
      </c>
      <c r="AB103" s="18">
        <f t="shared" si="109"/>
        <v>0.65610008180552182</v>
      </c>
      <c r="AD103" s="18">
        <f t="shared" si="110"/>
        <v>0.65610008180552182</v>
      </c>
      <c r="AE103" s="18">
        <f t="shared" si="111"/>
        <v>2.9972034853113838</v>
      </c>
      <c r="AF103" s="18">
        <f t="shared" si="112"/>
        <v>3.4381706905082465</v>
      </c>
    </row>
    <row r="104" spans="1:32" x14ac:dyDescent="0.2">
      <c r="A104" t="str">
        <f t="shared" si="95"/>
        <v>81 Process, plant and machine operatives</v>
      </c>
      <c r="B104" s="18">
        <f t="shared" si="96"/>
        <v>-0.62852667101455095</v>
      </c>
      <c r="C104" s="18">
        <f t="shared" si="96"/>
        <v>-11.831157272424386</v>
      </c>
      <c r="D104" s="18">
        <f t="shared" si="96"/>
        <v>0.97384529137152231</v>
      </c>
      <c r="E104" s="18">
        <f t="shared" si="96"/>
        <v>-0.62475654257043711</v>
      </c>
      <c r="F104" s="18">
        <f t="shared" si="97"/>
        <v>-9.472132614719575E-2</v>
      </c>
      <c r="H104" s="18">
        <f t="shared" si="98"/>
        <v>-9.472132614719575E-2</v>
      </c>
      <c r="I104" s="18">
        <f t="shared" si="99"/>
        <v>2.2163425193381547</v>
      </c>
      <c r="J104" s="18">
        <f t="shared" si="100"/>
        <v>2.146783515995665</v>
      </c>
      <c r="L104" t="str">
        <f t="shared" si="101"/>
        <v>81 Process, plant and machine operatives</v>
      </c>
      <c r="M104" s="18">
        <f t="shared" si="102"/>
        <v>-0.6632149464280257</v>
      </c>
      <c r="N104" s="18">
        <f t="shared" si="102"/>
        <v>-11.720711591851284</v>
      </c>
      <c r="O104" s="18">
        <f t="shared" si="102"/>
        <v>0.62120525068456445</v>
      </c>
      <c r="P104" s="18">
        <f t="shared" si="102"/>
        <v>-0.72315646050085114</v>
      </c>
      <c r="Q104" s="18">
        <f t="shared" si="103"/>
        <v>-0.27704355692710347</v>
      </c>
      <c r="S104" s="18">
        <f t="shared" si="104"/>
        <v>-0.27704355692710347</v>
      </c>
      <c r="T104" s="18">
        <f t="shared" si="105"/>
        <v>2.0814116389593629</v>
      </c>
      <c r="U104" s="18">
        <f t="shared" si="106"/>
        <v>1.8748579975611301</v>
      </c>
      <c r="W104" t="str">
        <f t="shared" si="107"/>
        <v>81 Process, plant and machine operatives</v>
      </c>
      <c r="X104" s="18">
        <f t="shared" si="108"/>
        <v>-0.45689470535986709</v>
      </c>
      <c r="Y104" s="18">
        <f t="shared" si="108"/>
        <v>-12.374798354007421</v>
      </c>
      <c r="Z104" s="18">
        <f t="shared" si="108"/>
        <v>2.653588198404</v>
      </c>
      <c r="AA104" s="18">
        <f t="shared" si="108"/>
        <v>-0.19369616264168776</v>
      </c>
      <c r="AB104" s="18">
        <f t="shared" si="109"/>
        <v>0.74651371013800816</v>
      </c>
      <c r="AD104" s="18">
        <f t="shared" si="110"/>
        <v>0.74651371013800816</v>
      </c>
      <c r="AE104" s="18">
        <f t="shared" si="111"/>
        <v>2.8509777419455151</v>
      </c>
      <c r="AF104" s="18">
        <f t="shared" si="112"/>
        <v>3.3635340495863364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1.5014420222285718</v>
      </c>
      <c r="C105" s="18">
        <f t="shared" si="96"/>
        <v>-17.893272972126361</v>
      </c>
      <c r="D105" s="18">
        <f t="shared" si="96"/>
        <v>5.1291580974743844E-2</v>
      </c>
      <c r="E105" s="18">
        <f t="shared" si="96"/>
        <v>-0.30539566384566452</v>
      </c>
      <c r="F105" s="18">
        <f t="shared" si="97"/>
        <v>-0.18664142942695916</v>
      </c>
      <c r="H105" s="18">
        <f t="shared" si="98"/>
        <v>-0.18664142942695916</v>
      </c>
      <c r="I105" s="18">
        <f t="shared" si="99"/>
        <v>2.8319596412281989</v>
      </c>
      <c r="J105" s="18">
        <f t="shared" si="100"/>
        <v>2.7062811361910244</v>
      </c>
      <c r="L105" t="str">
        <f t="shared" si="101"/>
        <v>82 Transport and mobile machine drivers and operatives</v>
      </c>
      <c r="M105" s="18">
        <f t="shared" si="102"/>
        <v>1.7506348710603303</v>
      </c>
      <c r="N105" s="18">
        <f t="shared" si="102"/>
        <v>-18.135678161696902</v>
      </c>
      <c r="O105" s="18">
        <f t="shared" si="102"/>
        <v>-0.51708217012654822</v>
      </c>
      <c r="P105" s="18">
        <f t="shared" si="102"/>
        <v>-0.50450378316604372</v>
      </c>
      <c r="Q105" s="18">
        <f t="shared" si="103"/>
        <v>-0.50869675551870053</v>
      </c>
      <c r="S105" s="18">
        <f t="shared" si="104"/>
        <v>-0.50869675551870053</v>
      </c>
      <c r="T105" s="18">
        <f t="shared" si="105"/>
        <v>2.7200246191584787</v>
      </c>
      <c r="U105" s="18">
        <f t="shared" si="106"/>
        <v>2.374820133661748</v>
      </c>
      <c r="W105" t="str">
        <f t="shared" si="107"/>
        <v>82 Transport and mobile machine drivers and operatives</v>
      </c>
      <c r="X105" s="18">
        <f t="shared" si="108"/>
        <v>-1.1391935780344031</v>
      </c>
      <c r="Y105" s="18">
        <f t="shared" si="108"/>
        <v>-15.131523899790389</v>
      </c>
      <c r="Z105" s="18">
        <f t="shared" si="108"/>
        <v>5.5810675610820315</v>
      </c>
      <c r="AA105" s="18">
        <f t="shared" si="108"/>
        <v>1.1988624925720393</v>
      </c>
      <c r="AB105" s="18">
        <f t="shared" si="109"/>
        <v>2.6390058684538475</v>
      </c>
      <c r="AD105" s="18">
        <f t="shared" si="110"/>
        <v>2.6390058684538475</v>
      </c>
      <c r="AE105" s="18">
        <f t="shared" si="111"/>
        <v>3.961630299227803</v>
      </c>
      <c r="AF105" s="18">
        <f t="shared" si="112"/>
        <v>5.6143327147780697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-3.8625317349202604</v>
      </c>
      <c r="C106" s="18">
        <f t="shared" si="96"/>
        <v>-11.379592378354275</v>
      </c>
      <c r="D106" s="18">
        <f t="shared" si="96"/>
        <v>12.70925058890111</v>
      </c>
      <c r="E106" s="18">
        <f t="shared" si="96"/>
        <v>0.99553307920272616</v>
      </c>
      <c r="F106" s="18">
        <f t="shared" si="97"/>
        <v>4.7581848092493662</v>
      </c>
      <c r="H106" s="18">
        <f t="shared" si="98"/>
        <v>4.7581848092493662</v>
      </c>
      <c r="I106" s="18">
        <f t="shared" si="99"/>
        <v>3.8886951344117682</v>
      </c>
      <c r="J106" s="18">
        <f t="shared" si="100"/>
        <v>7.0553187231474856</v>
      </c>
      <c r="L106" t="str">
        <f t="shared" si="101"/>
        <v>91 Elementary trades and related occupations</v>
      </c>
      <c r="M106" s="18">
        <f t="shared" si="102"/>
        <v>-3.2683192126055638</v>
      </c>
      <c r="N106" s="18">
        <f t="shared" si="102"/>
        <v>-11.053545876567661</v>
      </c>
      <c r="O106" s="18">
        <f t="shared" si="102"/>
        <v>6.4913494512161218</v>
      </c>
      <c r="P106" s="18">
        <f t="shared" si="102"/>
        <v>0.6120656408641123</v>
      </c>
      <c r="Q106" s="18">
        <f t="shared" si="103"/>
        <v>2.5348468620592923</v>
      </c>
      <c r="S106" s="18">
        <f t="shared" si="104"/>
        <v>2.5348468620592923</v>
      </c>
      <c r="T106" s="18">
        <f t="shared" si="105"/>
        <v>2.5001795631788504</v>
      </c>
      <c r="U106" s="18">
        <f t="shared" si="106"/>
        <v>4.3866680517176793</v>
      </c>
      <c r="W106" t="str">
        <f t="shared" si="107"/>
        <v>91 Elementary trades and related occupations</v>
      </c>
      <c r="X106" s="18">
        <f t="shared" si="108"/>
        <v>-6.5741310944116504</v>
      </c>
      <c r="Y106" s="18">
        <f t="shared" si="108"/>
        <v>-13.003379519232617</v>
      </c>
      <c r="Z106" s="18">
        <f t="shared" si="108"/>
        <v>32.647634001043755</v>
      </c>
      <c r="AA106" s="18">
        <f t="shared" si="108"/>
        <v>1.6181085372959814</v>
      </c>
      <c r="AB106" s="18">
        <f t="shared" si="109"/>
        <v>11.057333199158293</v>
      </c>
      <c r="AD106" s="18">
        <f t="shared" si="110"/>
        <v>11.057333199158293</v>
      </c>
      <c r="AE106" s="18">
        <f t="shared" si="111"/>
        <v>8.5462712789563753</v>
      </c>
      <c r="AF106" s="18">
        <f t="shared" si="112"/>
        <v>14.11146888380177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-0.62643365514950533</v>
      </c>
      <c r="C107" s="18">
        <f t="shared" si="96"/>
        <v>-8.5773213160763575</v>
      </c>
      <c r="D107" s="18">
        <f t="shared" si="96"/>
        <v>-1.9123702437266354</v>
      </c>
      <c r="E107" s="18">
        <f t="shared" si="96"/>
        <v>-0.68349152746106645</v>
      </c>
      <c r="F107" s="18">
        <f t="shared" si="97"/>
        <v>-1.094818960590549</v>
      </c>
      <c r="H107" s="18">
        <f t="shared" si="98"/>
        <v>-1.094818960590549</v>
      </c>
      <c r="I107" s="18">
        <f t="shared" si="99"/>
        <v>2.4267892069934627</v>
      </c>
      <c r="J107" s="18">
        <f t="shared" si="100"/>
        <v>1.6627574592417371</v>
      </c>
      <c r="L107" t="str">
        <f t="shared" si="101"/>
        <v>92 Elementary administration and service occupations</v>
      </c>
      <c r="M107" s="18">
        <f t="shared" si="102"/>
        <v>-1.1086372644521947</v>
      </c>
      <c r="N107" s="18">
        <f t="shared" si="102"/>
        <v>-7.5723720632744023</v>
      </c>
      <c r="O107" s="18">
        <f t="shared" si="102"/>
        <v>-0.75100271374184402</v>
      </c>
      <c r="P107" s="18">
        <f t="shared" si="102"/>
        <v>-0.84729845537785398</v>
      </c>
      <c r="Q107" s="18">
        <f t="shared" si="103"/>
        <v>-0.81521026046307288</v>
      </c>
      <c r="S107" s="18">
        <f t="shared" si="104"/>
        <v>-0.81521026046307288</v>
      </c>
      <c r="T107" s="18">
        <f t="shared" si="105"/>
        <v>2.1112767594025694</v>
      </c>
      <c r="U107" s="18">
        <f t="shared" si="106"/>
        <v>1.5123577160320645</v>
      </c>
      <c r="W107" t="str">
        <f t="shared" si="107"/>
        <v>92 Elementary administration and service occupations</v>
      </c>
      <c r="X107" s="18">
        <f t="shared" si="108"/>
        <v>-0.20270151637613587</v>
      </c>
      <c r="Y107" s="18">
        <f t="shared" si="108"/>
        <v>-9.4405035898031837</v>
      </c>
      <c r="Z107" s="18">
        <f t="shared" si="108"/>
        <v>-2.9777735055337984</v>
      </c>
      <c r="AA107" s="18">
        <f t="shared" si="108"/>
        <v>-0.52496923352317593</v>
      </c>
      <c r="AB107" s="18">
        <f t="shared" si="109"/>
        <v>-1.3493842520611476</v>
      </c>
      <c r="AD107" s="18">
        <f t="shared" si="110"/>
        <v>-1.3493842520611476</v>
      </c>
      <c r="AE107" s="18">
        <f t="shared" si="111"/>
        <v>2.6926140219695638</v>
      </c>
      <c r="AF107" s="18">
        <f t="shared" si="112"/>
        <v>1.792090587879458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0.24173532075488779</v>
      </c>
      <c r="C109" s="26">
        <f>IF(AND(D$6-C$6 &lt;&gt; 0,C35&lt;&gt;0,D35&lt;&gt;0),(EXP(LN(D35/C35)/(D$6-C$6))-1)*100,0)</f>
        <v>-1.7641272125865859</v>
      </c>
      <c r="D109" s="26">
        <f>IF(AND(E$6-D$6 &lt;&gt; 0,D35&lt;&gt;0,E35&lt;&gt;0),(EXP(LN(E35/D35)/(E$6-D$6))-1)*100,0)</f>
        <v>0.43255835612014959</v>
      </c>
      <c r="E109" s="26">
        <f>IF(AND(F$6-E$6 &lt;&gt; 0,E35&lt;&gt;0,F35&lt;&gt;0),(EXP(LN(F35/E35)/(F$6-E$6))-1)*100,0)</f>
        <v>0.29918813548199807</v>
      </c>
      <c r="F109" s="26">
        <f t="shared" ref="F109" si="113">IF(AND(F$6-D$6 &lt;&gt; 0,D35&lt;&gt;0,F35&lt;&gt;0),(EXP(LN(F35/D35)/(F$6-D$6))-1)*100,0)</f>
        <v>0.34362518517636609</v>
      </c>
      <c r="H109" s="26">
        <f t="shared" ref="H109" si="114">IF($F$6-$D$6 &lt;&gt; 0,(EXP(LN(1+(H72/100))/($F$6-$D$6))-1)*100,0)</f>
        <v>0.34362518517636609</v>
      </c>
      <c r="I109" s="26">
        <f>IF(D35&gt;0,((1+(I35/D35))^(1/($F$6-$D$6))-1)*100,0)</f>
        <v>2.7088024114456655</v>
      </c>
      <c r="J109" s="26">
        <f t="shared" ref="J109" si="115">IF($F$6-$D$6 &lt;&gt; 0,(EXP(LN(1+(J72/100))/($F$6-$D$6))-1)*100,0)</f>
        <v>2.9470283657787588</v>
      </c>
      <c r="L109" s="24" t="str">
        <f>L35</f>
        <v>All occupations</v>
      </c>
      <c r="M109" s="26">
        <f>IF(AND(N$6-M$6 &lt;&gt; 0,M35&lt;&gt;0,N35&lt;&gt;0),(EXP(LN(N35/M35)/(N$6-M$6))-1)*100,0)</f>
        <v>-8.10866314481129E-2</v>
      </c>
      <c r="N109" s="26">
        <f>IF(AND(O$6-N$6 &lt;&gt; 0,N35&lt;&gt;0,O35&lt;&gt;0),(EXP(LN(O35/N35)/(O$6-N$6))-1)*100,0)</f>
        <v>-2.8900263619072164</v>
      </c>
      <c r="O109" s="26">
        <f>IF(AND(P$6-O$6 &lt;&gt; 0,O35&lt;&gt;0,P35&lt;&gt;0),(EXP(LN(P35/O35)/(P$6-O$6))-1)*100,0)</f>
        <v>0.43021204522715184</v>
      </c>
      <c r="P109" s="26">
        <f>IF(AND(Q$6-P$6 &lt;&gt; 0,P35&lt;&gt;0,Q35&lt;&gt;0),(EXP(LN(Q35/P35)/(Q$6-P$6))-1)*100,0)</f>
        <v>0.28191409266911105</v>
      </c>
      <c r="Q109" s="26">
        <f t="shared" ref="Q109" si="116">IF(AND(Q$6-O$6 &lt;&gt; 0,O35&lt;&gt;0,Q35&lt;&gt;0),(EXP(LN(Q35/O35)/(Q$6-O$6))-1)*100,0)</f>
        <v>0.33132239634601213</v>
      </c>
      <c r="S109" s="26">
        <f t="shared" ref="S109" si="117">IF($F$6-$D$6 &lt;&gt; 0,(EXP(LN(1+(S72/100))/($F$6-$D$6))-1)*100,0)</f>
        <v>0.33132239634601213</v>
      </c>
      <c r="T109" s="26">
        <f t="shared" ref="T109" si="118">IF(O35&gt;0,((1+(T35/O35))^(1/($F$6-$D$6))-1)*100,0)</f>
        <v>2.3095265820158861</v>
      </c>
      <c r="U109" s="26">
        <f t="shared" ref="U109" si="119">IF($F$6-$D$6 &lt;&gt; 0,(EXP(LN(1+(U72/100))/($F$6-$D$6))-1)*100,0)</f>
        <v>2.551803795139973</v>
      </c>
      <c r="W109" s="24" t="str">
        <f>W35</f>
        <v>All occupations</v>
      </c>
      <c r="X109" s="26">
        <f>IF(AND(Y$6-X$6 &lt;&gt; 0,X35&lt;&gt;0,Y35&lt;&gt;0),(EXP(LN(Y35/X35)/(Y$6-X$6))-1)*100,0)</f>
        <v>0.57953656185367741</v>
      </c>
      <c r="Y109" s="26">
        <f>IF(AND(Z$6-Y$6 &lt;&gt; 0,Y35&lt;&gt;0,Z35&lt;&gt;0),(EXP(LN(Z35/Y35)/(Z$6-Y$6))-1)*100,0)</f>
        <v>-0.60523485022070389</v>
      </c>
      <c r="Z109" s="26">
        <f>IF(AND(AA$6-Z$6 &lt;&gt; 0,Z35&lt;&gt;0,AA35&lt;&gt;0),(EXP(LN(AA35/Z35)/(AA$6-Z$6))-1)*100,0)</f>
        <v>0.43491768668637576</v>
      </c>
      <c r="AA109" s="26">
        <f>IF(AND(AB$6-AA$6 &lt;&gt; 0,AA35&lt;&gt;0,AB35&lt;&gt;0),(EXP(LN(AB35/AA35)/(AB$6-AA$6))-1)*100,0)</f>
        <v>0.31652863967850386</v>
      </c>
      <c r="AB109" s="26">
        <f t="shared" ref="AB109" si="120">IF(AND(AB$6-Z$6 &lt;&gt; 0,Z35&lt;&gt;0,AB35&lt;&gt;0),(EXP(LN(AB35/Z35)/(AB$6-Z$6))-1)*100,0)</f>
        <v>0.35597614136042566</v>
      </c>
      <c r="AD109" s="26">
        <f t="shared" ref="AD109" si="121">IF($F$6-$D$6 &lt;&gt; 0,(EXP(LN(1+(AD72/100))/($F$6-$D$6))-1)*100,0)</f>
        <v>0.35597614136042566</v>
      </c>
      <c r="AE109" s="26">
        <f t="shared" ref="AE109" si="122">IF(Z35&gt;0,((1+(AE35/Z35))^(1/($F$6-$D$6))-1)*100,0)</f>
        <v>3.0895464193041455</v>
      </c>
      <c r="AF109" s="26">
        <f t="shared" ref="AF109" si="123">IF($F$6-$D$6 &lt;&gt; 0,(EXP(LN(1+(AF72/100))/($F$6-$D$6))-1)*100,0)</f>
        <v>3.3241520620747478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Solent (Continued)</v>
      </c>
      <c r="L112" s="19" t="str">
        <f>CONCATENATE(L$1," (Continued)")</f>
        <v>Occupation Table 2.1  Males: Employment Change by Occupation (SOC 2020) and Replacement Demand, 2015-2035, Solent (Continued)</v>
      </c>
      <c r="W112" s="19" t="str">
        <f>CONCATENATE(W$1," (Continued)")</f>
        <v>Occupation Table 2.2  Females: Employment Change by Occupation (SOC 2020) and Replacement Demand, 2015-2035, Solent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5.5340617877839833</v>
      </c>
      <c r="C119" s="27">
        <f t="shared" si="125"/>
        <v>0.94172697342859379</v>
      </c>
      <c r="D119" s="27">
        <f t="shared" si="125"/>
        <v>-4.5896402764258681</v>
      </c>
      <c r="E119" s="27">
        <f t="shared" si="125"/>
        <v>3.4622218384674923</v>
      </c>
      <c r="F119" s="27">
        <f t="shared" ref="F119:F144" si="126">F8-D8</f>
        <v>-1.1274184379583758</v>
      </c>
      <c r="L119" t="str">
        <f t="shared" ref="L119:L144" si="127">L8</f>
        <v>11 Corporate managers and directors</v>
      </c>
      <c r="M119" s="27">
        <f t="shared" ref="M119:P144" si="128">N8-M8</f>
        <v>2.2679934920480882</v>
      </c>
      <c r="N119" s="27">
        <f t="shared" si="128"/>
        <v>0.27091793819150212</v>
      </c>
      <c r="O119" s="27">
        <f t="shared" si="128"/>
        <v>-4.4562521073999299</v>
      </c>
      <c r="P119" s="27">
        <f t="shared" si="128"/>
        <v>0.76073737700632904</v>
      </c>
      <c r="Q119" s="27">
        <f t="shared" ref="Q119:Q144" si="129">Q8-O8</f>
        <v>-3.6955147303936009</v>
      </c>
      <c r="W119" t="str">
        <f t="shared" ref="W119:W144" si="130">W8</f>
        <v>11 Corporate managers and directors</v>
      </c>
      <c r="X119" s="27">
        <f t="shared" ref="X119:AA144" si="131">Y8-X8</f>
        <v>3.2660682957359182</v>
      </c>
      <c r="Y119" s="27">
        <f t="shared" si="131"/>
        <v>0.67080903523713431</v>
      </c>
      <c r="Z119" s="27">
        <f t="shared" si="131"/>
        <v>-0.13338816902598793</v>
      </c>
      <c r="AA119" s="27">
        <f t="shared" si="131"/>
        <v>2.7014844614611917</v>
      </c>
      <c r="AB119" s="27">
        <f t="shared" ref="AB119:AB144" si="132">AB8-Z8</f>
        <v>2.5680962924352038</v>
      </c>
    </row>
    <row r="120" spans="1:28" x14ac:dyDescent="0.2">
      <c r="A120" t="str">
        <f t="shared" si="124"/>
        <v>12 Other managers and proprietors</v>
      </c>
      <c r="B120" s="27">
        <f t="shared" si="125"/>
        <v>0.31895943238968982</v>
      </c>
      <c r="C120" s="27">
        <f t="shared" si="125"/>
        <v>-0.30997548695852117</v>
      </c>
      <c r="D120" s="27">
        <f t="shared" si="125"/>
        <v>1.0212844851767997</v>
      </c>
      <c r="E120" s="27">
        <f t="shared" si="125"/>
        <v>2.7123710447210456</v>
      </c>
      <c r="F120" s="27">
        <f t="shared" si="126"/>
        <v>3.7336555298978453</v>
      </c>
      <c r="L120" t="str">
        <f t="shared" si="127"/>
        <v>12 Other managers and proprietors</v>
      </c>
      <c r="M120" s="27">
        <f t="shared" si="128"/>
        <v>0.11888056075827969</v>
      </c>
      <c r="N120" s="27">
        <f t="shared" si="128"/>
        <v>-0.77826927709254612</v>
      </c>
      <c r="O120" s="27">
        <f t="shared" si="128"/>
        <v>1.5414906981022636</v>
      </c>
      <c r="P120" s="27">
        <f t="shared" si="128"/>
        <v>1.5407015729637159</v>
      </c>
      <c r="Q120" s="27">
        <f t="shared" si="129"/>
        <v>3.0821922710659795</v>
      </c>
      <c r="W120" t="str">
        <f t="shared" si="130"/>
        <v>12 Other managers and proprietors</v>
      </c>
      <c r="X120" s="27">
        <f t="shared" si="131"/>
        <v>0.20007887163142968</v>
      </c>
      <c r="Y120" s="27">
        <f t="shared" si="131"/>
        <v>0.46829379013404981</v>
      </c>
      <c r="Z120" s="27">
        <f t="shared" si="131"/>
        <v>-0.52020621292552427</v>
      </c>
      <c r="AA120" s="27">
        <f t="shared" si="131"/>
        <v>1.1716694717574363</v>
      </c>
      <c r="AB120" s="27">
        <f t="shared" si="132"/>
        <v>0.65146325883191203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1.5478641365803227</v>
      </c>
      <c r="C121" s="27">
        <f t="shared" si="125"/>
        <v>1.6143561981051278</v>
      </c>
      <c r="D121" s="27">
        <f t="shared" si="125"/>
        <v>8.9064344834726867</v>
      </c>
      <c r="E121" s="27">
        <f t="shared" si="125"/>
        <v>5.8057933368087618</v>
      </c>
      <c r="F121" s="27">
        <f t="shared" si="126"/>
        <v>14.712227820281448</v>
      </c>
      <c r="L121" t="str">
        <f t="shared" si="127"/>
        <v>21 Science, research, engineering and technology professionals</v>
      </c>
      <c r="M121" s="27">
        <f t="shared" si="128"/>
        <v>1.3729340010426334</v>
      </c>
      <c r="N121" s="27">
        <f t="shared" si="128"/>
        <v>1.3612550601532547E-2</v>
      </c>
      <c r="O121" s="27">
        <f t="shared" si="128"/>
        <v>5.5770813750350818</v>
      </c>
      <c r="P121" s="27">
        <f t="shared" si="128"/>
        <v>3.3473387410908231</v>
      </c>
      <c r="Q121" s="27">
        <f t="shared" si="129"/>
        <v>8.9244201161259049</v>
      </c>
      <c r="W121" t="str">
        <f t="shared" si="130"/>
        <v>21 Science, research, engineering and technology professionals</v>
      </c>
      <c r="X121" s="27">
        <f t="shared" si="131"/>
        <v>0.17493013553773817</v>
      </c>
      <c r="Y121" s="27">
        <f t="shared" si="131"/>
        <v>1.6007436475035322</v>
      </c>
      <c r="Z121" s="27">
        <f t="shared" si="131"/>
        <v>3.3293531084376582</v>
      </c>
      <c r="AA121" s="27">
        <f t="shared" si="131"/>
        <v>2.4584545957179884</v>
      </c>
      <c r="AB121" s="27">
        <f t="shared" si="132"/>
        <v>5.7878077041556466</v>
      </c>
    </row>
    <row r="122" spans="1:28" x14ac:dyDescent="0.2">
      <c r="A122" t="str">
        <f t="shared" si="124"/>
        <v>22 Health professionals</v>
      </c>
      <c r="B122" s="27">
        <f t="shared" si="125"/>
        <v>3.7647787273692828</v>
      </c>
      <c r="C122" s="27">
        <f t="shared" si="125"/>
        <v>-0.1081611620786731</v>
      </c>
      <c r="D122" s="27">
        <f t="shared" si="125"/>
        <v>-0.731536474472815</v>
      </c>
      <c r="E122" s="27">
        <f t="shared" si="125"/>
        <v>0.67371076724271717</v>
      </c>
      <c r="F122" s="27">
        <f t="shared" si="126"/>
        <v>-5.7825707230097834E-2</v>
      </c>
      <c r="L122" t="str">
        <f t="shared" si="127"/>
        <v>22 Health professionals</v>
      </c>
      <c r="M122" s="27">
        <f t="shared" si="128"/>
        <v>0.69597200531166781</v>
      </c>
      <c r="N122" s="27">
        <f t="shared" si="128"/>
        <v>0.51657428144052808</v>
      </c>
      <c r="O122" s="27">
        <f t="shared" si="128"/>
        <v>-0.11376022895440219</v>
      </c>
      <c r="P122" s="27">
        <f t="shared" si="128"/>
        <v>0.2038265350968862</v>
      </c>
      <c r="Q122" s="27">
        <f t="shared" si="129"/>
        <v>9.0066306142484009E-2</v>
      </c>
      <c r="W122" t="str">
        <f t="shared" si="130"/>
        <v>22 Health professionals</v>
      </c>
      <c r="X122" s="27">
        <f t="shared" si="131"/>
        <v>3.0688067220576016</v>
      </c>
      <c r="Y122" s="27">
        <f t="shared" si="131"/>
        <v>-0.62473544351916743</v>
      </c>
      <c r="Z122" s="27">
        <f t="shared" si="131"/>
        <v>-0.61777624551842791</v>
      </c>
      <c r="AA122" s="27">
        <f t="shared" si="131"/>
        <v>0.46988423214582298</v>
      </c>
      <c r="AB122" s="27">
        <f t="shared" si="132"/>
        <v>-0.14789201337260494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6.8157389972917315E-2</v>
      </c>
      <c r="C123" s="27">
        <f t="shared" si="125"/>
        <v>0.46565371810502043</v>
      </c>
      <c r="D123" s="27">
        <f t="shared" si="125"/>
        <v>-0.87356362853400071</v>
      </c>
      <c r="E123" s="27">
        <f t="shared" si="125"/>
        <v>1.6593802605362384</v>
      </c>
      <c r="F123" s="27">
        <f t="shared" si="126"/>
        <v>0.78581663200223772</v>
      </c>
      <c r="L123" t="str">
        <f t="shared" si="127"/>
        <v>23 Teaching and other educational professionals</v>
      </c>
      <c r="M123" s="27">
        <f t="shared" si="128"/>
        <v>-0.42995139303075369</v>
      </c>
      <c r="N123" s="27">
        <f t="shared" si="128"/>
        <v>0.55458366955821248</v>
      </c>
      <c r="O123" s="27">
        <f t="shared" si="128"/>
        <v>1.7525982253859596E-2</v>
      </c>
      <c r="P123" s="27">
        <f t="shared" si="128"/>
        <v>0.47646113269705559</v>
      </c>
      <c r="Q123" s="27">
        <f t="shared" si="129"/>
        <v>0.49398711495091518</v>
      </c>
      <c r="W123" t="str">
        <f t="shared" si="130"/>
        <v>23 Teaching and other educational professionals</v>
      </c>
      <c r="X123" s="27">
        <f t="shared" si="131"/>
        <v>0.49810878300365502</v>
      </c>
      <c r="Y123" s="27">
        <f t="shared" si="131"/>
        <v>-8.8929951453177836E-2</v>
      </c>
      <c r="Z123" s="27">
        <f t="shared" si="131"/>
        <v>-0.8910896107878763</v>
      </c>
      <c r="AA123" s="27">
        <f t="shared" si="131"/>
        <v>1.1829191278391882</v>
      </c>
      <c r="AB123" s="27">
        <f t="shared" si="132"/>
        <v>0.29182951705131188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4.0475955175762692</v>
      </c>
      <c r="C124" s="27">
        <f t="shared" si="125"/>
        <v>2.7444710227592779</v>
      </c>
      <c r="D124" s="27">
        <f t="shared" si="125"/>
        <v>2.0565276128387637</v>
      </c>
      <c r="E124" s="27">
        <f t="shared" si="125"/>
        <v>4.1672804388174285</v>
      </c>
      <c r="F124" s="27">
        <f t="shared" si="126"/>
        <v>6.2238080516561922</v>
      </c>
      <c r="L124" t="str">
        <f t="shared" si="127"/>
        <v>24 Business, media and public service professionals</v>
      </c>
      <c r="M124" s="27">
        <f t="shared" si="128"/>
        <v>1.1879309541723764</v>
      </c>
      <c r="N124" s="27">
        <f t="shared" si="128"/>
        <v>1.1870950550112305</v>
      </c>
      <c r="O124" s="27">
        <f t="shared" si="128"/>
        <v>1.4024499412786113</v>
      </c>
      <c r="P124" s="27">
        <f t="shared" si="128"/>
        <v>1.8686042097714619</v>
      </c>
      <c r="Q124" s="27">
        <f t="shared" si="129"/>
        <v>3.2710541510500732</v>
      </c>
      <c r="W124" t="str">
        <f t="shared" si="130"/>
        <v>24 Business, media and public service professionals</v>
      </c>
      <c r="X124" s="27">
        <f t="shared" si="131"/>
        <v>2.8596645634040367</v>
      </c>
      <c r="Y124" s="27">
        <f t="shared" si="131"/>
        <v>1.5573759677480048</v>
      </c>
      <c r="Z124" s="27">
        <f t="shared" si="131"/>
        <v>0.65407767156007779</v>
      </c>
      <c r="AA124" s="27">
        <f t="shared" si="131"/>
        <v>2.2986762290459986</v>
      </c>
      <c r="AB124" s="27">
        <f t="shared" si="132"/>
        <v>2.9527539006060763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0.95989938025504173</v>
      </c>
      <c r="C125" s="27">
        <f t="shared" si="125"/>
        <v>0.89621321810847654</v>
      </c>
      <c r="D125" s="27">
        <f t="shared" si="125"/>
        <v>-0.66876295448285994</v>
      </c>
      <c r="E125" s="27">
        <f t="shared" si="125"/>
        <v>0.72301556849398096</v>
      </c>
      <c r="F125" s="27">
        <f t="shared" si="126"/>
        <v>5.4252614011121025E-2</v>
      </c>
      <c r="L125" t="str">
        <f t="shared" si="127"/>
        <v>31 Science, engineering and technology associate professionals</v>
      </c>
      <c r="M125" s="27">
        <f t="shared" si="128"/>
        <v>1.0154249983828629</v>
      </c>
      <c r="N125" s="27">
        <f t="shared" si="128"/>
        <v>0.30422653632246988</v>
      </c>
      <c r="O125" s="27">
        <f t="shared" si="128"/>
        <v>-0.90516490860920573</v>
      </c>
      <c r="P125" s="27">
        <f t="shared" si="128"/>
        <v>0.10813652079746738</v>
      </c>
      <c r="Q125" s="27">
        <f t="shared" si="129"/>
        <v>-0.79702838781173835</v>
      </c>
      <c r="W125" t="str">
        <f t="shared" si="130"/>
        <v>31 Science, engineering and technology associate professionals</v>
      </c>
      <c r="X125" s="27">
        <f t="shared" si="131"/>
        <v>-5.5525618127839849E-2</v>
      </c>
      <c r="Y125" s="27">
        <f t="shared" si="131"/>
        <v>0.59198668178600489</v>
      </c>
      <c r="Z125" s="27">
        <f t="shared" si="131"/>
        <v>0.23640195412635512</v>
      </c>
      <c r="AA125" s="27">
        <f t="shared" si="131"/>
        <v>0.6148790476965198</v>
      </c>
      <c r="AB125" s="27">
        <f t="shared" si="132"/>
        <v>0.85128100182287492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1.127330984776858</v>
      </c>
      <c r="C126" s="27">
        <f t="shared" si="125"/>
        <v>0.24083558075866662</v>
      </c>
      <c r="D126" s="27">
        <f t="shared" si="125"/>
        <v>6.2195790426841047</v>
      </c>
      <c r="E126" s="27">
        <f t="shared" si="125"/>
        <v>2.3643503061632885</v>
      </c>
      <c r="F126" s="27">
        <f t="shared" si="126"/>
        <v>8.5839293488473931</v>
      </c>
      <c r="L126" t="str">
        <f t="shared" si="127"/>
        <v>32 Health and social care associate professionals</v>
      </c>
      <c r="M126" s="27">
        <f t="shared" si="128"/>
        <v>-2.2659482200081182E-2</v>
      </c>
      <c r="N126" s="27">
        <f t="shared" si="128"/>
        <v>0.29637036041930598</v>
      </c>
      <c r="O126" s="27">
        <f t="shared" si="128"/>
        <v>0.73620059945377481</v>
      </c>
      <c r="P126" s="27">
        <f t="shared" si="128"/>
        <v>0.28954589199071856</v>
      </c>
      <c r="Q126" s="27">
        <f t="shared" si="129"/>
        <v>1.0257464914444934</v>
      </c>
      <c r="W126" t="str">
        <f t="shared" si="130"/>
        <v>32 Health and social care associate professionals</v>
      </c>
      <c r="X126" s="27">
        <f t="shared" si="131"/>
        <v>1.1499904669769361</v>
      </c>
      <c r="Y126" s="27">
        <f t="shared" si="131"/>
        <v>-5.5534779660639799E-2</v>
      </c>
      <c r="Z126" s="27">
        <f t="shared" si="131"/>
        <v>5.4833784432303307</v>
      </c>
      <c r="AA126" s="27">
        <f t="shared" si="131"/>
        <v>2.0748044141725668</v>
      </c>
      <c r="AB126" s="27">
        <f t="shared" si="132"/>
        <v>7.5581828574028975</v>
      </c>
    </row>
    <row r="127" spans="1:28" x14ac:dyDescent="0.2">
      <c r="A127" t="str">
        <f t="shared" si="124"/>
        <v>33 Protective service occupations</v>
      </c>
      <c r="B127" s="27">
        <f t="shared" si="125"/>
        <v>-0.4136263521417991</v>
      </c>
      <c r="C127" s="27">
        <f t="shared" si="125"/>
        <v>0.49760145436000691</v>
      </c>
      <c r="D127" s="27">
        <f t="shared" si="125"/>
        <v>-1.0577535578221067</v>
      </c>
      <c r="E127" s="27">
        <f t="shared" si="125"/>
        <v>0.46788938287531323</v>
      </c>
      <c r="F127" s="27">
        <f t="shared" si="126"/>
        <v>-0.58986417494679344</v>
      </c>
      <c r="L127" t="str">
        <f t="shared" si="127"/>
        <v>33 Protective service occupations</v>
      </c>
      <c r="M127" s="27">
        <f t="shared" si="128"/>
        <v>-0.58661950225948889</v>
      </c>
      <c r="N127" s="27">
        <f t="shared" si="128"/>
        <v>0.25555899921797742</v>
      </c>
      <c r="O127" s="27">
        <f t="shared" si="128"/>
        <v>-0.8884531679773664</v>
      </c>
      <c r="P127" s="27">
        <f t="shared" si="128"/>
        <v>-0.15920364257099173</v>
      </c>
      <c r="Q127" s="27">
        <f t="shared" si="129"/>
        <v>-1.0476568105483581</v>
      </c>
      <c r="W127" t="str">
        <f t="shared" si="130"/>
        <v>33 Protective service occupations</v>
      </c>
      <c r="X127" s="27">
        <f t="shared" si="131"/>
        <v>0.17299315011772309</v>
      </c>
      <c r="Y127" s="27">
        <f t="shared" si="131"/>
        <v>0.24204245514201261</v>
      </c>
      <c r="Z127" s="27">
        <f t="shared" si="131"/>
        <v>-0.16930038984472873</v>
      </c>
      <c r="AA127" s="27">
        <f t="shared" si="131"/>
        <v>0.62709302544630807</v>
      </c>
      <c r="AB127" s="27">
        <f t="shared" si="132"/>
        <v>0.45779263560157935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-1.6294486195179445</v>
      </c>
      <c r="C128" s="27">
        <f t="shared" si="125"/>
        <v>0.60174192810039173</v>
      </c>
      <c r="D128" s="27">
        <f t="shared" si="125"/>
        <v>-1.2443082373701504</v>
      </c>
      <c r="E128" s="27">
        <f t="shared" si="125"/>
        <v>0.90667035545243913</v>
      </c>
      <c r="F128" s="27">
        <f t="shared" si="126"/>
        <v>-0.33763788191771127</v>
      </c>
      <c r="L128" t="str">
        <f t="shared" si="127"/>
        <v>34 Culture, media and sports occupations</v>
      </c>
      <c r="M128" s="27">
        <f t="shared" si="128"/>
        <v>-1.2419078323624086</v>
      </c>
      <c r="N128" s="27">
        <f t="shared" si="128"/>
        <v>2.3691766270318659E-2</v>
      </c>
      <c r="O128" s="27">
        <f t="shared" si="128"/>
        <v>-0.66869707768268771</v>
      </c>
      <c r="P128" s="27">
        <f t="shared" si="128"/>
        <v>0.58627800687806264</v>
      </c>
      <c r="Q128" s="27">
        <f t="shared" si="129"/>
        <v>-8.2419070804625072E-2</v>
      </c>
      <c r="W128" t="str">
        <f t="shared" si="130"/>
        <v>34 Culture, media and sports occupations</v>
      </c>
      <c r="X128" s="27">
        <f t="shared" si="131"/>
        <v>-0.38754078715552343</v>
      </c>
      <c r="Y128" s="27">
        <f t="shared" si="131"/>
        <v>0.57805016183008195</v>
      </c>
      <c r="Z128" s="27">
        <f t="shared" si="131"/>
        <v>-0.57561115968746268</v>
      </c>
      <c r="AA128" s="27">
        <f t="shared" si="131"/>
        <v>0.32039234857438803</v>
      </c>
      <c r="AB128" s="27">
        <f t="shared" si="132"/>
        <v>-0.25521881111307465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0.99203855057957213</v>
      </c>
      <c r="C129" s="27">
        <f t="shared" si="125"/>
        <v>1.0783541884466672</v>
      </c>
      <c r="D129" s="27">
        <f t="shared" si="125"/>
        <v>0.7422101008694213</v>
      </c>
      <c r="E129" s="27">
        <f t="shared" si="125"/>
        <v>1.9817489131094348</v>
      </c>
      <c r="F129" s="27">
        <f t="shared" si="126"/>
        <v>2.7239590139788561</v>
      </c>
      <c r="L129" t="str">
        <f t="shared" si="127"/>
        <v>35 Business and public service associate professionals</v>
      </c>
      <c r="M129" s="27">
        <f t="shared" si="128"/>
        <v>-2.0804428035958722E-3</v>
      </c>
      <c r="N129" s="27">
        <f t="shared" si="128"/>
        <v>0.7347387928530047</v>
      </c>
      <c r="O129" s="27">
        <f t="shared" si="128"/>
        <v>0.17725936358171879</v>
      </c>
      <c r="P129" s="27">
        <f t="shared" si="128"/>
        <v>0.43983781686871382</v>
      </c>
      <c r="Q129" s="27">
        <f t="shared" si="129"/>
        <v>0.6170971804504326</v>
      </c>
      <c r="W129" t="str">
        <f t="shared" si="130"/>
        <v>35 Business and public service associate professionals</v>
      </c>
      <c r="X129" s="27">
        <f t="shared" si="131"/>
        <v>0.99411899338318932</v>
      </c>
      <c r="Y129" s="27">
        <f t="shared" si="131"/>
        <v>0.34361539559363408</v>
      </c>
      <c r="Z129" s="27">
        <f t="shared" si="131"/>
        <v>0.56495073728774869</v>
      </c>
      <c r="AA129" s="27">
        <f t="shared" si="131"/>
        <v>1.5419110962408169</v>
      </c>
      <c r="AB129" s="27">
        <f t="shared" si="132"/>
        <v>2.1068618335285656</v>
      </c>
    </row>
    <row r="130" spans="1:28" x14ac:dyDescent="0.2">
      <c r="A130" t="str">
        <f t="shared" si="124"/>
        <v>41 Administrative occupations</v>
      </c>
      <c r="B130" s="27">
        <f t="shared" si="125"/>
        <v>-2.6825159911767358</v>
      </c>
      <c r="C130" s="27">
        <f t="shared" si="125"/>
        <v>1.2471078332484211</v>
      </c>
      <c r="D130" s="27">
        <f t="shared" si="125"/>
        <v>1.0394112205634443</v>
      </c>
      <c r="E130" s="27">
        <f t="shared" si="125"/>
        <v>-2.7914473237517328</v>
      </c>
      <c r="F130" s="27">
        <f t="shared" si="126"/>
        <v>-1.7520361031882885</v>
      </c>
      <c r="L130" t="str">
        <f t="shared" si="127"/>
        <v>41 Administrative occupations</v>
      </c>
      <c r="M130" s="27">
        <f t="shared" si="128"/>
        <v>-1.3023906748085636</v>
      </c>
      <c r="N130" s="27">
        <f t="shared" si="128"/>
        <v>1.8396496642113114</v>
      </c>
      <c r="O130" s="27">
        <f t="shared" si="128"/>
        <v>0.51507915104326685</v>
      </c>
      <c r="P130" s="27">
        <f t="shared" si="128"/>
        <v>1.0080677852668369</v>
      </c>
      <c r="Q130" s="27">
        <f t="shared" si="129"/>
        <v>1.5231469363101038</v>
      </c>
      <c r="W130" t="str">
        <f t="shared" si="130"/>
        <v>41 Administrative occupations</v>
      </c>
      <c r="X130" s="27">
        <f t="shared" si="131"/>
        <v>-1.3801253163681437</v>
      </c>
      <c r="Y130" s="27">
        <f t="shared" si="131"/>
        <v>-0.59254183096288671</v>
      </c>
      <c r="Z130" s="27">
        <f t="shared" si="131"/>
        <v>0.52433206952014189</v>
      </c>
      <c r="AA130" s="27">
        <f t="shared" si="131"/>
        <v>-3.7995151090185928</v>
      </c>
      <c r="AB130" s="27">
        <f t="shared" si="132"/>
        <v>-3.2751830394984509</v>
      </c>
    </row>
    <row r="131" spans="1:28" x14ac:dyDescent="0.2">
      <c r="A131" t="str">
        <f t="shared" si="124"/>
        <v>42 Secretarial and related occupations</v>
      </c>
      <c r="B131" s="27">
        <f t="shared" si="125"/>
        <v>-1.80150788621396</v>
      </c>
      <c r="C131" s="27">
        <f t="shared" si="125"/>
        <v>-0.32450787023037897</v>
      </c>
      <c r="D131" s="27">
        <f t="shared" si="125"/>
        <v>-1.0979096419178642</v>
      </c>
      <c r="E131" s="27">
        <f t="shared" si="125"/>
        <v>-2.8672614172379927</v>
      </c>
      <c r="F131" s="27">
        <f t="shared" si="126"/>
        <v>-3.9651710591558569</v>
      </c>
      <c r="L131" t="str">
        <f t="shared" si="127"/>
        <v>42 Secretarial and related occupations</v>
      </c>
      <c r="M131" s="27">
        <f t="shared" si="128"/>
        <v>-0.15286504158230874</v>
      </c>
      <c r="N131" s="27">
        <f t="shared" si="128"/>
        <v>-4.2399845199015629E-2</v>
      </c>
      <c r="O131" s="27">
        <f t="shared" si="128"/>
        <v>-1.8861184201879044E-2</v>
      </c>
      <c r="P131" s="27">
        <f t="shared" si="128"/>
        <v>5.740667725601506E-2</v>
      </c>
      <c r="Q131" s="27">
        <f t="shared" si="129"/>
        <v>3.8545493054136015E-2</v>
      </c>
      <c r="W131" t="str">
        <f t="shared" si="130"/>
        <v>42 Secretarial and related occupations</v>
      </c>
      <c r="X131" s="27">
        <f t="shared" si="131"/>
        <v>-1.6486428446316452</v>
      </c>
      <c r="Y131" s="27">
        <f t="shared" si="131"/>
        <v>-0.28210802503136456</v>
      </c>
      <c r="Z131" s="27">
        <f t="shared" si="131"/>
        <v>-1.079048457715988</v>
      </c>
      <c r="AA131" s="27">
        <f t="shared" si="131"/>
        <v>-2.9246680944940078</v>
      </c>
      <c r="AB131" s="27">
        <f t="shared" si="132"/>
        <v>-4.0037165522099958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0.33409430160745224</v>
      </c>
      <c r="C132" s="27">
        <f t="shared" si="125"/>
        <v>-1.1355277344684565</v>
      </c>
      <c r="D132" s="27">
        <f t="shared" si="125"/>
        <v>8.8883547922986139E-2</v>
      </c>
      <c r="E132" s="27">
        <f t="shared" si="125"/>
        <v>0.7277657336154908</v>
      </c>
      <c r="F132" s="27">
        <f t="shared" si="126"/>
        <v>0.81664928153847693</v>
      </c>
      <c r="L132" t="str">
        <f t="shared" si="127"/>
        <v>51 Skilled agricultural and related trades</v>
      </c>
      <c r="M132" s="27">
        <f t="shared" si="128"/>
        <v>0.68126769475279136</v>
      </c>
      <c r="N132" s="27">
        <f t="shared" si="128"/>
        <v>-1.4400949701523578</v>
      </c>
      <c r="O132" s="27">
        <f t="shared" si="128"/>
        <v>-3.4820297674478251E-2</v>
      </c>
      <c r="P132" s="27">
        <f t="shared" si="128"/>
        <v>0.40294755571283369</v>
      </c>
      <c r="Q132" s="27">
        <f t="shared" si="129"/>
        <v>0.36812725803835544</v>
      </c>
      <c r="W132" t="str">
        <f t="shared" si="130"/>
        <v>51 Skilled agricultural and related trades</v>
      </c>
      <c r="X132" s="27">
        <f t="shared" si="131"/>
        <v>-0.34717339314532969</v>
      </c>
      <c r="Y132" s="27">
        <f t="shared" si="131"/>
        <v>0.30456723568389921</v>
      </c>
      <c r="Z132" s="27">
        <f t="shared" si="131"/>
        <v>0.12370384559747127</v>
      </c>
      <c r="AA132" s="27">
        <f t="shared" si="131"/>
        <v>0.32481817790264511</v>
      </c>
      <c r="AB132" s="27">
        <f t="shared" si="132"/>
        <v>0.44852202350011638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-3.7978429914652168E-2</v>
      </c>
      <c r="C133" s="27">
        <f t="shared" si="125"/>
        <v>-2.5729173021320442</v>
      </c>
      <c r="D133" s="27">
        <f t="shared" si="125"/>
        <v>9.9244480649527844E-2</v>
      </c>
      <c r="E133" s="27">
        <f t="shared" si="125"/>
        <v>-0.74750761316584047</v>
      </c>
      <c r="F133" s="27">
        <f t="shared" si="126"/>
        <v>-0.64826313251631262</v>
      </c>
      <c r="L133" t="str">
        <f t="shared" si="127"/>
        <v>52 Skilled metal, electrical and electronic trades</v>
      </c>
      <c r="M133" s="27">
        <f t="shared" si="128"/>
        <v>-0.34352564717830347</v>
      </c>
      <c r="N133" s="27">
        <f t="shared" si="128"/>
        <v>-2.3626025707876082</v>
      </c>
      <c r="O133" s="27">
        <f t="shared" si="128"/>
        <v>-0.35351243163253798</v>
      </c>
      <c r="P133" s="27">
        <f t="shared" si="128"/>
        <v>-1.074867172986318</v>
      </c>
      <c r="Q133" s="27">
        <f t="shared" si="129"/>
        <v>-1.4283796046188559</v>
      </c>
      <c r="W133" t="str">
        <f t="shared" si="130"/>
        <v>52 Skilled metal, electrical and electronic trades</v>
      </c>
      <c r="X133" s="27">
        <f t="shared" si="131"/>
        <v>0.30554721726363165</v>
      </c>
      <c r="Y133" s="27">
        <f t="shared" si="131"/>
        <v>-0.21031473134443912</v>
      </c>
      <c r="Z133" s="27">
        <f t="shared" si="131"/>
        <v>0.45275691228208659</v>
      </c>
      <c r="AA133" s="27">
        <f t="shared" si="131"/>
        <v>0.32735955982051212</v>
      </c>
      <c r="AB133" s="27">
        <f t="shared" si="132"/>
        <v>0.78011647210259871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-1.4244214895875871</v>
      </c>
      <c r="C134" s="27">
        <f t="shared" si="125"/>
        <v>-1.6604740857959168</v>
      </c>
      <c r="D134" s="27">
        <f t="shared" si="125"/>
        <v>0.28961991089618877</v>
      </c>
      <c r="E134" s="27">
        <f t="shared" si="125"/>
        <v>-1.2999603025750837</v>
      </c>
      <c r="F134" s="27">
        <f t="shared" si="126"/>
        <v>-1.0103403916788949</v>
      </c>
      <c r="L134" t="str">
        <f t="shared" si="127"/>
        <v>53 Skilled construction and building trades</v>
      </c>
      <c r="M134" s="27">
        <f t="shared" si="128"/>
        <v>-1.461792880324527</v>
      </c>
      <c r="N134" s="27">
        <f t="shared" si="128"/>
        <v>-1.6507352669052491</v>
      </c>
      <c r="O134" s="27">
        <f t="shared" si="128"/>
        <v>0.39328387310626844</v>
      </c>
      <c r="P134" s="27">
        <f t="shared" si="128"/>
        <v>-1.3375268766863897</v>
      </c>
      <c r="Q134" s="27">
        <f t="shared" si="129"/>
        <v>-0.94424300358012125</v>
      </c>
      <c r="W134" t="str">
        <f t="shared" si="130"/>
        <v>53 Skilled construction and building trades</v>
      </c>
      <c r="X134" s="27">
        <f t="shared" si="131"/>
        <v>3.7371390736953614E-2</v>
      </c>
      <c r="Y134" s="27">
        <f t="shared" si="131"/>
        <v>-9.7388188906908923E-3</v>
      </c>
      <c r="Z134" s="27">
        <f t="shared" si="131"/>
        <v>-0.10366396221005886</v>
      </c>
      <c r="AA134" s="27">
        <f t="shared" si="131"/>
        <v>3.7566574111299045E-2</v>
      </c>
      <c r="AB134" s="27">
        <f t="shared" si="132"/>
        <v>-6.6097388098759813E-2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-1.7966056101289141</v>
      </c>
      <c r="C135" s="27">
        <f t="shared" si="125"/>
        <v>-1.0966798162453362</v>
      </c>
      <c r="D135" s="27">
        <f t="shared" si="125"/>
        <v>0.99010619133511923</v>
      </c>
      <c r="E135" s="27">
        <f t="shared" si="125"/>
        <v>0.55658611286052384</v>
      </c>
      <c r="F135" s="27">
        <f t="shared" si="126"/>
        <v>1.5466923041956431</v>
      </c>
      <c r="L135" t="str">
        <f t="shared" si="127"/>
        <v>54 Textiles, printing and other skilled trades</v>
      </c>
      <c r="M135" s="27">
        <f t="shared" si="128"/>
        <v>-1.0781572077536516</v>
      </c>
      <c r="N135" s="27">
        <f t="shared" si="128"/>
        <v>-1.3780122685712799</v>
      </c>
      <c r="O135" s="27">
        <f t="shared" si="128"/>
        <v>0.60714533365642787</v>
      </c>
      <c r="P135" s="27">
        <f t="shared" si="128"/>
        <v>0.25201921068322441</v>
      </c>
      <c r="Q135" s="27">
        <f t="shared" si="129"/>
        <v>0.85916454433965228</v>
      </c>
      <c r="W135" t="str">
        <f t="shared" si="130"/>
        <v>54 Textiles, printing and other skilled trades</v>
      </c>
      <c r="X135" s="27">
        <f t="shared" si="131"/>
        <v>-0.71844840237525798</v>
      </c>
      <c r="Y135" s="27">
        <f t="shared" si="131"/>
        <v>0.28133245232594728</v>
      </c>
      <c r="Z135" s="27">
        <f t="shared" si="131"/>
        <v>0.38296085767868426</v>
      </c>
      <c r="AA135" s="27">
        <f t="shared" si="131"/>
        <v>0.30456690217730475</v>
      </c>
      <c r="AB135" s="27">
        <f t="shared" si="132"/>
        <v>0.68752775985598902</v>
      </c>
    </row>
    <row r="136" spans="1:28" x14ac:dyDescent="0.2">
      <c r="A136" t="str">
        <f t="shared" si="124"/>
        <v>61 Caring personal service occupations</v>
      </c>
      <c r="B136" s="27">
        <f t="shared" si="125"/>
        <v>0.10692624278878782</v>
      </c>
      <c r="C136" s="27">
        <f t="shared" si="125"/>
        <v>-1.8303908368875454</v>
      </c>
      <c r="D136" s="27">
        <f t="shared" si="125"/>
        <v>1.7079054585343343</v>
      </c>
      <c r="E136" s="27">
        <f t="shared" si="125"/>
        <v>2.6535085765195987</v>
      </c>
      <c r="F136" s="27">
        <f t="shared" si="126"/>
        <v>4.361414035053933</v>
      </c>
      <c r="L136" t="str">
        <f t="shared" si="127"/>
        <v>61 Caring personal service occupations</v>
      </c>
      <c r="M136" s="27">
        <f t="shared" si="128"/>
        <v>-0.39856006381315545</v>
      </c>
      <c r="N136" s="27">
        <f t="shared" si="128"/>
        <v>1.126936428990355E-2</v>
      </c>
      <c r="O136" s="27">
        <f t="shared" si="128"/>
        <v>1.595446720772566</v>
      </c>
      <c r="P136" s="27">
        <f t="shared" si="128"/>
        <v>1.4936026611183326</v>
      </c>
      <c r="Q136" s="27">
        <f t="shared" si="129"/>
        <v>3.0890493818908986</v>
      </c>
      <c r="W136" t="str">
        <f t="shared" si="130"/>
        <v>61 Caring personal service occupations</v>
      </c>
      <c r="X136" s="27">
        <f t="shared" si="131"/>
        <v>0.50548630660196636</v>
      </c>
      <c r="Y136" s="27">
        <f t="shared" si="131"/>
        <v>-1.8416602011775112</v>
      </c>
      <c r="Z136" s="27">
        <f t="shared" si="131"/>
        <v>0.11245873776177717</v>
      </c>
      <c r="AA136" s="27">
        <f t="shared" si="131"/>
        <v>1.1599059154012963</v>
      </c>
      <c r="AB136" s="27">
        <f t="shared" si="132"/>
        <v>1.2723646531630735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0.13071555479102948</v>
      </c>
      <c r="C137" s="27">
        <f t="shared" si="125"/>
        <v>-1.3483157040476534</v>
      </c>
      <c r="D137" s="27">
        <f t="shared" si="125"/>
        <v>-0.92096040996983497</v>
      </c>
      <c r="E137" s="27">
        <f t="shared" si="125"/>
        <v>0.2539544059689991</v>
      </c>
      <c r="F137" s="27">
        <f t="shared" si="126"/>
        <v>-0.66700600400083587</v>
      </c>
      <c r="L137" t="str">
        <f t="shared" si="127"/>
        <v>62 Leisure, travel and related personal service occupations</v>
      </c>
      <c r="M137" s="27">
        <f t="shared" si="128"/>
        <v>0.29626444552006248</v>
      </c>
      <c r="N137" s="27">
        <f t="shared" si="128"/>
        <v>-0.48418049166753185</v>
      </c>
      <c r="O137" s="27">
        <f t="shared" si="128"/>
        <v>-5.743941599060598E-2</v>
      </c>
      <c r="P137" s="27">
        <f t="shared" si="128"/>
        <v>0.46712914530892391</v>
      </c>
      <c r="Q137" s="27">
        <f t="shared" si="129"/>
        <v>0.40968972931831793</v>
      </c>
      <c r="W137" t="str">
        <f t="shared" si="130"/>
        <v>62 Leisure, travel and related personal service occupations</v>
      </c>
      <c r="X137" s="27">
        <f t="shared" si="131"/>
        <v>-0.16554889072904189</v>
      </c>
      <c r="Y137" s="27">
        <f t="shared" si="131"/>
        <v>-0.86413521238012336</v>
      </c>
      <c r="Z137" s="27">
        <f t="shared" si="131"/>
        <v>-0.86352099397922544</v>
      </c>
      <c r="AA137" s="27">
        <f t="shared" si="131"/>
        <v>-0.21317473933993547</v>
      </c>
      <c r="AB137" s="27">
        <f t="shared" si="132"/>
        <v>-1.0766957333191609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-0.13146311458944537</v>
      </c>
      <c r="C138" s="27">
        <f t="shared" si="125"/>
        <v>0.12318149285069702</v>
      </c>
      <c r="D138" s="27">
        <f t="shared" si="125"/>
        <v>-0.15010910556651691</v>
      </c>
      <c r="E138" s="27">
        <f t="shared" si="125"/>
        <v>3.1748495797903287E-2</v>
      </c>
      <c r="F138" s="27">
        <f t="shared" si="126"/>
        <v>-0.11836060976861362</v>
      </c>
      <c r="L138" t="str">
        <f t="shared" si="127"/>
        <v>63 Community and civil enforcement occupations</v>
      </c>
      <c r="M138" s="27">
        <f t="shared" si="128"/>
        <v>-0.16808606014018429</v>
      </c>
      <c r="N138" s="27">
        <f t="shared" si="128"/>
        <v>0.16779768010688539</v>
      </c>
      <c r="O138" s="27">
        <f t="shared" si="128"/>
        <v>-0.23429838085584576</v>
      </c>
      <c r="P138" s="27">
        <f t="shared" si="128"/>
        <v>3.8147278275305174E-2</v>
      </c>
      <c r="Q138" s="27">
        <f t="shared" si="129"/>
        <v>-0.19615110258054058</v>
      </c>
      <c r="W138" t="str">
        <f t="shared" si="130"/>
        <v>63 Community and civil enforcement occupations</v>
      </c>
      <c r="X138" s="27">
        <f t="shared" si="131"/>
        <v>3.6622945550738417E-2</v>
      </c>
      <c r="Y138" s="27">
        <f t="shared" si="131"/>
        <v>-4.4616187256187184E-2</v>
      </c>
      <c r="Z138" s="27">
        <f t="shared" si="131"/>
        <v>8.4189275289327348E-2</v>
      </c>
      <c r="AA138" s="27">
        <f t="shared" si="131"/>
        <v>-6.3987824774014435E-3</v>
      </c>
      <c r="AB138" s="27">
        <f t="shared" si="132"/>
        <v>7.7790492811925904E-2</v>
      </c>
    </row>
    <row r="139" spans="1:28" x14ac:dyDescent="0.2">
      <c r="A139" t="str">
        <f t="shared" si="124"/>
        <v>71 Sales occupations</v>
      </c>
      <c r="B139" s="27">
        <f t="shared" si="125"/>
        <v>-1.7897320853398355</v>
      </c>
      <c r="C139" s="27">
        <f t="shared" si="125"/>
        <v>0.15288316761923681</v>
      </c>
      <c r="D139" s="27">
        <f t="shared" si="125"/>
        <v>-0.33021480632815781</v>
      </c>
      <c r="E139" s="27">
        <f t="shared" si="125"/>
        <v>-0.87921854105891839</v>
      </c>
      <c r="F139" s="27">
        <f t="shared" si="126"/>
        <v>-1.2094333473870762</v>
      </c>
      <c r="L139" t="str">
        <f t="shared" si="127"/>
        <v>71 Sales occupations</v>
      </c>
      <c r="M139" s="27">
        <f t="shared" si="128"/>
        <v>-4.892012830207193E-2</v>
      </c>
      <c r="N139" s="27">
        <f t="shared" si="128"/>
        <v>1.3331034157229027E-2</v>
      </c>
      <c r="O139" s="27">
        <f t="shared" si="128"/>
        <v>5.8266714246091311E-2</v>
      </c>
      <c r="P139" s="27">
        <f t="shared" si="128"/>
        <v>9.6035465437186218E-2</v>
      </c>
      <c r="Q139" s="27">
        <f t="shared" si="129"/>
        <v>0.15430217968327753</v>
      </c>
      <c r="W139" t="str">
        <f t="shared" si="130"/>
        <v>71 Sales occupations</v>
      </c>
      <c r="X139" s="27">
        <f t="shared" si="131"/>
        <v>-1.7408119570378204</v>
      </c>
      <c r="Y139" s="27">
        <f t="shared" si="131"/>
        <v>0.13955213346203976</v>
      </c>
      <c r="Z139" s="27">
        <f t="shared" si="131"/>
        <v>-0.38848152057426688</v>
      </c>
      <c r="AA139" s="27">
        <f t="shared" si="131"/>
        <v>-0.97525400649607974</v>
      </c>
      <c r="AB139" s="27">
        <f t="shared" si="132"/>
        <v>-1.3637355270703466</v>
      </c>
    </row>
    <row r="140" spans="1:28" x14ac:dyDescent="0.2">
      <c r="A140" t="str">
        <f t="shared" si="124"/>
        <v>72 Customer service occupations</v>
      </c>
      <c r="B140" s="27">
        <f t="shared" si="125"/>
        <v>0.37826637427114918</v>
      </c>
      <c r="C140" s="27">
        <f t="shared" si="125"/>
        <v>0.20860048829998235</v>
      </c>
      <c r="D140" s="27">
        <f t="shared" si="125"/>
        <v>1.0204863715194676</v>
      </c>
      <c r="E140" s="27">
        <f t="shared" si="125"/>
        <v>1.1463193632557491</v>
      </c>
      <c r="F140" s="27">
        <f t="shared" si="126"/>
        <v>2.1668057347752168</v>
      </c>
      <c r="L140" t="str">
        <f t="shared" si="127"/>
        <v>72 Customer service occupations</v>
      </c>
      <c r="M140" s="27">
        <f t="shared" si="128"/>
        <v>-0.37380491591761356</v>
      </c>
      <c r="N140" s="27">
        <f t="shared" si="128"/>
        <v>0.42742482817850203</v>
      </c>
      <c r="O140" s="27">
        <f t="shared" si="128"/>
        <v>0.79751757359920772</v>
      </c>
      <c r="P140" s="27">
        <f t="shared" si="128"/>
        <v>0.74243036929024919</v>
      </c>
      <c r="Q140" s="27">
        <f t="shared" si="129"/>
        <v>1.5399479428894569</v>
      </c>
      <c r="W140" t="str">
        <f t="shared" si="130"/>
        <v>72 Customer service occupations</v>
      </c>
      <c r="X140" s="27">
        <f t="shared" si="131"/>
        <v>0.7520712901887654</v>
      </c>
      <c r="Y140" s="27">
        <f t="shared" si="131"/>
        <v>-0.21882433987853123</v>
      </c>
      <c r="Z140" s="27">
        <f t="shared" si="131"/>
        <v>0.2229687979202728</v>
      </c>
      <c r="AA140" s="27">
        <f t="shared" si="131"/>
        <v>0.40388899396549682</v>
      </c>
      <c r="AB140" s="27">
        <f t="shared" si="132"/>
        <v>0.62685779188576962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-0.24382222262006437</v>
      </c>
      <c r="C141" s="27">
        <f t="shared" si="125"/>
        <v>-1.1294326606477121</v>
      </c>
      <c r="D141" s="27">
        <f t="shared" si="125"/>
        <v>0.41789464710969071</v>
      </c>
      <c r="E141" s="27">
        <f t="shared" si="125"/>
        <v>-0.53669287799133691</v>
      </c>
      <c r="F141" s="27">
        <f t="shared" si="126"/>
        <v>-0.11879823088164621</v>
      </c>
      <c r="L141" t="str">
        <f t="shared" si="127"/>
        <v>81 Process, plant and machine operatives</v>
      </c>
      <c r="M141" s="27">
        <f t="shared" si="128"/>
        <v>-0.21402331538566433</v>
      </c>
      <c r="N141" s="27">
        <f t="shared" si="128"/>
        <v>-0.92995942987563396</v>
      </c>
      <c r="O141" s="27">
        <f t="shared" si="128"/>
        <v>0.22027725444808244</v>
      </c>
      <c r="P141" s="27">
        <f t="shared" si="128"/>
        <v>-0.50577676960509343</v>
      </c>
      <c r="Q141" s="27">
        <f t="shared" si="129"/>
        <v>-0.285499515157011</v>
      </c>
      <c r="W141" t="str">
        <f t="shared" si="130"/>
        <v>81 Process, plant and machine operatives</v>
      </c>
      <c r="X141" s="27">
        <f t="shared" si="131"/>
        <v>-2.9798907234387606E-2</v>
      </c>
      <c r="Y141" s="27">
        <f t="shared" si="131"/>
        <v>-0.19947323077208834</v>
      </c>
      <c r="Z141" s="27">
        <f t="shared" si="131"/>
        <v>0.19761739266162626</v>
      </c>
      <c r="AA141" s="27">
        <f t="shared" si="131"/>
        <v>-3.091610838624792E-2</v>
      </c>
      <c r="AB141" s="27">
        <f t="shared" si="132"/>
        <v>0.16670128427537834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1.2547026385222289</v>
      </c>
      <c r="C142" s="27">
        <f t="shared" si="125"/>
        <v>-3.879558360252453</v>
      </c>
      <c r="D142" s="27">
        <f t="shared" si="125"/>
        <v>4.5701751589390938E-2</v>
      </c>
      <c r="E142" s="27">
        <f t="shared" si="125"/>
        <v>-0.53763410268799916</v>
      </c>
      <c r="F142" s="27">
        <f t="shared" si="126"/>
        <v>-0.49193235109860822</v>
      </c>
      <c r="L142" t="str">
        <f t="shared" si="127"/>
        <v>82 Transport and mobile machine drivers and operatives</v>
      </c>
      <c r="M142" s="27">
        <f t="shared" si="128"/>
        <v>1.3367462866933479</v>
      </c>
      <c r="N142" s="27">
        <f t="shared" si="128"/>
        <v>-3.6148334232471377</v>
      </c>
      <c r="O142" s="27">
        <f t="shared" si="128"/>
        <v>-0.4175297506209148</v>
      </c>
      <c r="P142" s="27">
        <f t="shared" si="128"/>
        <v>-0.78418293218537727</v>
      </c>
      <c r="Q142" s="27">
        <f t="shared" si="129"/>
        <v>-1.2017126828062921</v>
      </c>
      <c r="W142" t="str">
        <f t="shared" si="130"/>
        <v>82 Transport and mobile machine drivers and operatives</v>
      </c>
      <c r="X142" s="27">
        <f t="shared" si="131"/>
        <v>-8.2043648171058248E-2</v>
      </c>
      <c r="Y142" s="27">
        <f t="shared" si="131"/>
        <v>-0.26472493700533373</v>
      </c>
      <c r="Z142" s="27">
        <f t="shared" si="131"/>
        <v>0.46323150221034415</v>
      </c>
      <c r="AA142" s="27">
        <f t="shared" si="131"/>
        <v>0.24654882949733903</v>
      </c>
      <c r="AB142" s="27">
        <f t="shared" si="132"/>
        <v>0.70978033170768318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-1.2212336364916627</v>
      </c>
      <c r="C143" s="27">
        <f t="shared" si="125"/>
        <v>-0.81433674974915871</v>
      </c>
      <c r="D143" s="27">
        <f t="shared" si="125"/>
        <v>5.1929899571291314</v>
      </c>
      <c r="E143" s="27">
        <f t="shared" si="125"/>
        <v>1.2011579152342762</v>
      </c>
      <c r="F143" s="27">
        <f t="shared" si="126"/>
        <v>6.3941478723634075</v>
      </c>
      <c r="L143" t="str">
        <f t="shared" si="127"/>
        <v>91 Elementary trades and related occupations</v>
      </c>
      <c r="M143" s="27">
        <f t="shared" si="128"/>
        <v>-0.84717114566788609</v>
      </c>
      <c r="N143" s="27">
        <f t="shared" si="128"/>
        <v>-0.65873461456021953</v>
      </c>
      <c r="O143" s="27">
        <f t="shared" si="128"/>
        <v>1.9587886846793223</v>
      </c>
      <c r="P143" s="27">
        <f t="shared" si="128"/>
        <v>0.45677166525956814</v>
      </c>
      <c r="Q143" s="27">
        <f t="shared" si="129"/>
        <v>2.4155603499388905</v>
      </c>
      <c r="W143" t="str">
        <f t="shared" si="130"/>
        <v>91 Elementary trades and related occupations</v>
      </c>
      <c r="X143" s="27">
        <f t="shared" si="131"/>
        <v>-0.37406249082375975</v>
      </c>
      <c r="Y143" s="27">
        <f t="shared" si="131"/>
        <v>-0.15560213518894317</v>
      </c>
      <c r="Z143" s="27">
        <f t="shared" si="131"/>
        <v>3.2342012724498055</v>
      </c>
      <c r="AA143" s="27">
        <f t="shared" si="131"/>
        <v>0.74438624997468672</v>
      </c>
      <c r="AB143" s="27">
        <f t="shared" si="132"/>
        <v>3.9785875224244922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-1.5700355815420437</v>
      </c>
      <c r="C144" s="27">
        <f t="shared" si="125"/>
        <v>-5.2904494946966167</v>
      </c>
      <c r="D144" s="27">
        <f t="shared" si="125"/>
        <v>-5.1895201694011774</v>
      </c>
      <c r="E144" s="27">
        <f t="shared" si="125"/>
        <v>-3.3937506374719817</v>
      </c>
      <c r="F144" s="27">
        <f t="shared" si="126"/>
        <v>-8.5832708068731591</v>
      </c>
      <c r="L144" t="str">
        <f t="shared" si="127"/>
        <v>92 Elementary administration and service occupations</v>
      </c>
      <c r="M144" s="27">
        <f t="shared" si="128"/>
        <v>-1.2996405427325364</v>
      </c>
      <c r="N144" s="27">
        <f t="shared" si="128"/>
        <v>-2.1580817954478171</v>
      </c>
      <c r="O144" s="27">
        <f t="shared" si="128"/>
        <v>-0.97437517310610389</v>
      </c>
      <c r="P144" s="27">
        <f t="shared" si="128"/>
        <v>-2.0692120660793591</v>
      </c>
      <c r="Q144" s="27">
        <f t="shared" si="129"/>
        <v>-3.043587239185463</v>
      </c>
      <c r="W144" t="str">
        <f t="shared" si="130"/>
        <v>92 Elementary administration and service occupations</v>
      </c>
      <c r="X144" s="27">
        <f t="shared" si="131"/>
        <v>-0.27039503880942561</v>
      </c>
      <c r="Y144" s="27">
        <f t="shared" si="131"/>
        <v>-3.13236769924886</v>
      </c>
      <c r="Z144" s="27">
        <f t="shared" si="131"/>
        <v>-4.2151449962950487</v>
      </c>
      <c r="AA144" s="27">
        <f t="shared" si="131"/>
        <v>-1.3245385713926545</v>
      </c>
      <c r="AB144" s="27">
        <f t="shared" si="132"/>
        <v>-5.5396835676877032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5.8230000000002065</v>
      </c>
      <c r="C146" s="29">
        <f t="shared" ref="C146" si="133">D35-C35</f>
        <v>-10.688000000000102</v>
      </c>
      <c r="D146" s="29">
        <f>E35-D35</f>
        <v>12.98399999999981</v>
      </c>
      <c r="E146" s="29">
        <f>F35-E35</f>
        <v>18.441999999999894</v>
      </c>
      <c r="F146" s="29">
        <f t="shared" ref="F146" si="134">F35-D35</f>
        <v>31.425999999999704</v>
      </c>
      <c r="L146" s="24" t="str">
        <f>L35</f>
        <v>All occupations</v>
      </c>
      <c r="M146" s="29">
        <f>N35-M35</f>
        <v>-0.99874183758072377</v>
      </c>
      <c r="N146" s="29">
        <f t="shared" ref="N146" si="135">O35-N35</f>
        <v>-8.8810614326764608</v>
      </c>
      <c r="O146" s="29">
        <f>P35-O35</f>
        <v>6.4746491405505822</v>
      </c>
      <c r="P146" s="29">
        <f>Q35-P35</f>
        <v>8.7052561586561978</v>
      </c>
      <c r="Q146" s="29">
        <f t="shared" ref="Q146" si="136">Q35-O35</f>
        <v>15.17990529920678</v>
      </c>
      <c r="W146" s="24" t="str">
        <f>W35</f>
        <v>All occupations</v>
      </c>
      <c r="X146" s="29">
        <f>Y35-X35</f>
        <v>6.8217418375810439</v>
      </c>
      <c r="Y146" s="29">
        <f t="shared" ref="Y146" si="137">Z35-Y35</f>
        <v>-1.8069385673235843</v>
      </c>
      <c r="Z146" s="29">
        <f>AA35-Z35</f>
        <v>6.5093508594490572</v>
      </c>
      <c r="AA146" s="29">
        <f>AB35-AA35</f>
        <v>9.7367438413439231</v>
      </c>
      <c r="AB146" s="29">
        <f t="shared" ref="AB146" si="138">AB35-Z35</f>
        <v>16.24609470079298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44.715554087157052</v>
      </c>
      <c r="C153" s="11">
        <f t="shared" ref="C153:F153" si="143">C8</f>
        <v>50.249615874941036</v>
      </c>
      <c r="D153" s="11">
        <f t="shared" si="143"/>
        <v>51.191342848369629</v>
      </c>
      <c r="E153" s="11">
        <f t="shared" si="143"/>
        <v>46.601702571943761</v>
      </c>
      <c r="F153" s="11">
        <f t="shared" si="143"/>
        <v>50.063924410411254</v>
      </c>
      <c r="H153" s="40">
        <f>IF(D$151-B$151 &lt;&gt; 0,(EXP(LN(D153/B153)/(D$151-B$151))-1)*100,0)</f>
        <v>2.741897219536571</v>
      </c>
      <c r="I153" s="40">
        <f>IF(F$151-D$151 &lt;&gt; 0,(EXP(LN(F153/D153)/(F$151-D$151))-1)*100,0)</f>
        <v>-0.14835488311624179</v>
      </c>
      <c r="L153" s="10" t="str">
        <f>L8</f>
        <v>11 Corporate managers and directors</v>
      </c>
      <c r="M153" s="11">
        <f>M8</f>
        <v>30.721928982275625</v>
      </c>
      <c r="N153" s="11">
        <f t="shared" ref="N153:Q153" si="144">N8</f>
        <v>32.989922474323713</v>
      </c>
      <c r="O153" s="11">
        <f t="shared" si="144"/>
        <v>33.260840412515215</v>
      </c>
      <c r="P153" s="11">
        <f t="shared" si="144"/>
        <v>28.804588305115285</v>
      </c>
      <c r="Q153" s="11">
        <f t="shared" si="144"/>
        <v>29.565325682121614</v>
      </c>
      <c r="S153" s="40">
        <f>IF(O$151-M$151 &lt;&gt; 0,(EXP(LN(O153/M153)/(O$151-M$151))-1)*100,0)</f>
        <v>1.6007578764276609</v>
      </c>
      <c r="T153" s="40">
        <f>IF(Q$151-O$151 &lt;&gt; 0,(EXP(LN(Q153/O153)/(Q$151-O$151))-1)*100,0)</f>
        <v>-0.78211541181784083</v>
      </c>
      <c r="W153" s="10" t="str">
        <f>W8</f>
        <v>11 Corporate managers and directors</v>
      </c>
      <c r="X153" s="11">
        <f>X8</f>
        <v>13.993625104881405</v>
      </c>
      <c r="Y153" s="11">
        <f t="shared" ref="Y153:AB153" si="145">Y8</f>
        <v>17.259693400617323</v>
      </c>
      <c r="Z153" s="11">
        <f t="shared" si="145"/>
        <v>17.930502435854457</v>
      </c>
      <c r="AA153" s="11">
        <f t="shared" si="145"/>
        <v>17.797114266828469</v>
      </c>
      <c r="AB153" s="11">
        <f t="shared" si="145"/>
        <v>20.498598728289661</v>
      </c>
      <c r="AD153" s="40">
        <f>IF(Z$151-X$151 &lt;&gt; 0,(EXP(LN(Z153/X153)/(Z$151-X$151))-1)*100,0)</f>
        <v>5.0829956401201803</v>
      </c>
      <c r="AE153" s="40">
        <f>IF(AB$151-Z$151 &lt;&gt; 0,(EXP(LN(AB153/Z153)/(AB$151-Z$151))-1)*100,0)</f>
        <v>0.89634815348114127</v>
      </c>
    </row>
    <row r="154" spans="1:31" x14ac:dyDescent="0.2">
      <c r="A154" s="10" t="str">
        <f t="shared" si="142"/>
        <v>12 Other managers and proprietors</v>
      </c>
      <c r="B154" s="11">
        <f t="shared" si="142"/>
        <v>20.860212290054676</v>
      </c>
      <c r="C154" s="11">
        <f t="shared" ref="C154:F178" si="146">C9</f>
        <v>21.179171722444366</v>
      </c>
      <c r="D154" s="11">
        <f t="shared" si="146"/>
        <v>20.869196235485845</v>
      </c>
      <c r="E154" s="11">
        <f t="shared" si="146"/>
        <v>21.890480720662644</v>
      </c>
      <c r="F154" s="11">
        <f t="shared" si="146"/>
        <v>24.60285176538369</v>
      </c>
      <c r="H154" s="40">
        <f t="shared" ref="H154:H177" si="147">IF(D$151-B$151 &lt;&gt; 0,(EXP(LN(D154/B154)/(D$151-B$151))-1)*100,0)</f>
        <v>8.6119911402171567E-3</v>
      </c>
      <c r="I154" s="40">
        <f t="shared" ref="I154:I180" si="148">IF(F$151-D$151 &lt;&gt; 0,(EXP(LN(F154/D154)/(F$151-D$151))-1)*100,0)</f>
        <v>1.1032962752216768</v>
      </c>
      <c r="L154" s="10" t="str">
        <f t="shared" ref="L154:Q154" si="149">L9</f>
        <v>12 Other managers and proprietors</v>
      </c>
      <c r="M154" s="11">
        <f t="shared" si="149"/>
        <v>12.072412827348389</v>
      </c>
      <c r="N154" s="11">
        <f t="shared" si="149"/>
        <v>12.191293388106669</v>
      </c>
      <c r="O154" s="11">
        <f t="shared" si="149"/>
        <v>11.413024111014122</v>
      </c>
      <c r="P154" s="11">
        <f t="shared" si="149"/>
        <v>12.954514809116386</v>
      </c>
      <c r="Q154" s="11">
        <f t="shared" si="149"/>
        <v>14.495216382080102</v>
      </c>
      <c r="S154" s="40">
        <f t="shared" ref="S154:S177" si="150">IF(O$151-M$151 &lt;&gt; 0,(EXP(LN(O154/M154)/(O$151-M$151))-1)*100,0)</f>
        <v>-1.1170689046224092</v>
      </c>
      <c r="T154" s="40">
        <f t="shared" ref="T154:T177" si="151">IF(Q$151-O$151 &lt;&gt; 0,(EXP(LN(Q154/O154)/(Q$151-O$151))-1)*100,0)</f>
        <v>1.6065248518208897</v>
      </c>
      <c r="W154" s="10" t="str">
        <f t="shared" ref="W154:AB154" si="152">W9</f>
        <v>12 Other managers and proprietors</v>
      </c>
      <c r="X154" s="11">
        <f t="shared" si="152"/>
        <v>8.7877994627062446</v>
      </c>
      <c r="Y154" s="11">
        <f t="shared" si="152"/>
        <v>8.9878783343376742</v>
      </c>
      <c r="Z154" s="11">
        <f t="shared" si="152"/>
        <v>9.4561721244717241</v>
      </c>
      <c r="AA154" s="11">
        <f t="shared" si="152"/>
        <v>8.9359659115461998</v>
      </c>
      <c r="AB154" s="11">
        <f t="shared" si="152"/>
        <v>10.107635383303636</v>
      </c>
      <c r="AD154" s="40">
        <f t="shared" ref="AD154:AD177" si="153">IF(Z$151-X$151 &lt;&gt; 0,(EXP(LN(Z154/X154)/(Z$151-X$151))-1)*100,0)</f>
        <v>1.4768660342459716</v>
      </c>
      <c r="AE154" s="40">
        <f t="shared" ref="AE154:AE177" si="154">IF(AB$151-Z$151 &lt;&gt; 0,(EXP(LN(AB154/Z154)/(AB$151-Z$151))-1)*100,0)</f>
        <v>0.44514419374463987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36.027413431090764</v>
      </c>
      <c r="C155" s="11">
        <f t="shared" si="146"/>
        <v>37.575277567671087</v>
      </c>
      <c r="D155" s="11">
        <f t="shared" si="146"/>
        <v>39.189633765776215</v>
      </c>
      <c r="E155" s="11">
        <f t="shared" si="146"/>
        <v>48.096068249248901</v>
      </c>
      <c r="F155" s="11">
        <f t="shared" si="146"/>
        <v>53.901861586057663</v>
      </c>
      <c r="H155" s="40">
        <f t="shared" si="147"/>
        <v>1.6968788519293732</v>
      </c>
      <c r="I155" s="40">
        <f t="shared" si="148"/>
        <v>2.1477576202264315</v>
      </c>
      <c r="L155" s="10" t="str">
        <f t="shared" ref="L155:Q155" si="155">L10</f>
        <v>21 Science, research, engineering and technology professionals</v>
      </c>
      <c r="M155" s="11">
        <f t="shared" si="155"/>
        <v>28.442531108436444</v>
      </c>
      <c r="N155" s="11">
        <f t="shared" si="155"/>
        <v>29.815465109479078</v>
      </c>
      <c r="O155" s="11">
        <f t="shared" si="155"/>
        <v>29.82907766008061</v>
      </c>
      <c r="P155" s="11">
        <f t="shared" si="155"/>
        <v>35.406159035115692</v>
      </c>
      <c r="Q155" s="11">
        <f t="shared" si="155"/>
        <v>38.753497776206515</v>
      </c>
      <c r="S155" s="40">
        <f t="shared" si="150"/>
        <v>0.95650714702046891</v>
      </c>
      <c r="T155" s="40">
        <f t="shared" si="151"/>
        <v>1.7602281779948159</v>
      </c>
      <c r="W155" s="10" t="str">
        <f t="shared" ref="W155:AB155" si="156">W10</f>
        <v>21 Science, research, engineering and technology professionals</v>
      </c>
      <c r="X155" s="11">
        <f t="shared" si="156"/>
        <v>7.5848823226543018</v>
      </c>
      <c r="Y155" s="11">
        <f t="shared" si="156"/>
        <v>7.75981245819204</v>
      </c>
      <c r="Z155" s="11">
        <f t="shared" si="156"/>
        <v>9.3605561056955722</v>
      </c>
      <c r="AA155" s="11">
        <f t="shared" si="156"/>
        <v>12.68990921413323</v>
      </c>
      <c r="AB155" s="11">
        <f t="shared" si="156"/>
        <v>15.148363809851219</v>
      </c>
      <c r="AD155" s="40">
        <f t="shared" si="153"/>
        <v>4.2966984031093336</v>
      </c>
      <c r="AE155" s="40">
        <f t="shared" si="154"/>
        <v>3.26130399682516</v>
      </c>
    </row>
    <row r="156" spans="1:31" x14ac:dyDescent="0.2">
      <c r="A156" s="10" t="str">
        <f t="shared" si="142"/>
        <v>22 Health professionals</v>
      </c>
      <c r="B156" s="11">
        <f t="shared" si="142"/>
        <v>22.326761989425368</v>
      </c>
      <c r="C156" s="11">
        <f t="shared" si="146"/>
        <v>26.09154071679465</v>
      </c>
      <c r="D156" s="11">
        <f t="shared" si="146"/>
        <v>25.983379554715977</v>
      </c>
      <c r="E156" s="11">
        <f t="shared" si="146"/>
        <v>25.251843080243162</v>
      </c>
      <c r="F156" s="11">
        <f t="shared" si="146"/>
        <v>25.92555384748588</v>
      </c>
      <c r="H156" s="40">
        <f t="shared" si="147"/>
        <v>3.0798977156840657</v>
      </c>
      <c r="I156" s="40">
        <f t="shared" si="148"/>
        <v>-1.4852019516864434E-2</v>
      </c>
      <c r="L156" s="10" t="str">
        <f t="shared" ref="L156:Q156" si="157">L11</f>
        <v>22 Health professionals</v>
      </c>
      <c r="M156" s="11">
        <f t="shared" si="157"/>
        <v>4.6676121582173202</v>
      </c>
      <c r="N156" s="11">
        <f t="shared" si="157"/>
        <v>5.363584163528988</v>
      </c>
      <c r="O156" s="11">
        <f t="shared" si="157"/>
        <v>5.8801584449695161</v>
      </c>
      <c r="P156" s="11">
        <f t="shared" si="157"/>
        <v>5.7663982160151139</v>
      </c>
      <c r="Q156" s="11">
        <f t="shared" si="157"/>
        <v>5.9702247511120001</v>
      </c>
      <c r="S156" s="40">
        <f t="shared" si="150"/>
        <v>4.727045885444392</v>
      </c>
      <c r="T156" s="40">
        <f t="shared" si="151"/>
        <v>0.1013904686017586</v>
      </c>
      <c r="W156" s="10" t="str">
        <f t="shared" ref="W156:AB156" si="158">W11</f>
        <v>22 Health professionals</v>
      </c>
      <c r="X156" s="11">
        <f t="shared" si="158"/>
        <v>17.659149831208047</v>
      </c>
      <c r="Y156" s="11">
        <f t="shared" si="158"/>
        <v>20.727956553265649</v>
      </c>
      <c r="Z156" s="11">
        <f t="shared" si="158"/>
        <v>20.103221109746482</v>
      </c>
      <c r="AA156" s="11">
        <f t="shared" si="158"/>
        <v>19.485444864228054</v>
      </c>
      <c r="AB156" s="11">
        <f t="shared" si="158"/>
        <v>19.955329096373877</v>
      </c>
      <c r="AD156" s="40">
        <f t="shared" si="153"/>
        <v>2.6264181729873881</v>
      </c>
      <c r="AE156" s="40">
        <f t="shared" si="154"/>
        <v>-4.9213393912772574E-2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28.933436938136428</v>
      </c>
      <c r="C157" s="11">
        <f t="shared" si="146"/>
        <v>29.001594328109345</v>
      </c>
      <c r="D157" s="11">
        <f t="shared" si="146"/>
        <v>29.467248046214365</v>
      </c>
      <c r="E157" s="11">
        <f t="shared" si="146"/>
        <v>28.593684417680365</v>
      </c>
      <c r="F157" s="11">
        <f t="shared" si="146"/>
        <v>30.253064678216603</v>
      </c>
      <c r="H157" s="40">
        <f t="shared" si="147"/>
        <v>0.36629918273072271</v>
      </c>
      <c r="I157" s="40">
        <f t="shared" si="148"/>
        <v>0.17560787812944678</v>
      </c>
      <c r="L157" s="10" t="str">
        <f t="shared" ref="L157:Q157" si="159">L12</f>
        <v>23 Teaching and other educational professionals</v>
      </c>
      <c r="M157" s="11">
        <f t="shared" si="159"/>
        <v>8.9708743807585751</v>
      </c>
      <c r="N157" s="11">
        <f t="shared" si="159"/>
        <v>8.5409229877278214</v>
      </c>
      <c r="O157" s="11">
        <f t="shared" si="159"/>
        <v>9.0955066572860339</v>
      </c>
      <c r="P157" s="11">
        <f t="shared" si="159"/>
        <v>9.1130326395398935</v>
      </c>
      <c r="Q157" s="11">
        <f t="shared" si="159"/>
        <v>9.5894937722369491</v>
      </c>
      <c r="S157" s="40">
        <f t="shared" si="150"/>
        <v>0.27632844490290687</v>
      </c>
      <c r="T157" s="40">
        <f t="shared" si="151"/>
        <v>0.35320619352026128</v>
      </c>
      <c r="W157" s="10" t="str">
        <f t="shared" ref="W157:AB157" si="160">W12</f>
        <v>23 Teaching and other educational professionals</v>
      </c>
      <c r="X157" s="11">
        <f t="shared" si="160"/>
        <v>19.962562557377872</v>
      </c>
      <c r="Y157" s="11">
        <f t="shared" si="160"/>
        <v>20.460671340381527</v>
      </c>
      <c r="Z157" s="11">
        <f t="shared" si="160"/>
        <v>20.371741388928349</v>
      </c>
      <c r="AA157" s="11">
        <f t="shared" si="160"/>
        <v>19.480651778140473</v>
      </c>
      <c r="AB157" s="11">
        <f t="shared" si="160"/>
        <v>20.663570905979661</v>
      </c>
      <c r="AD157" s="40">
        <f t="shared" si="153"/>
        <v>0.4066258330174044</v>
      </c>
      <c r="AE157" s="40">
        <f t="shared" si="154"/>
        <v>9.4868810548232041E-2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34.807920284173129</v>
      </c>
      <c r="C158" s="11">
        <f t="shared" si="146"/>
        <v>38.855515801749398</v>
      </c>
      <c r="D158" s="11">
        <f t="shared" si="146"/>
        <v>41.599986824508676</v>
      </c>
      <c r="E158" s="11">
        <f t="shared" si="146"/>
        <v>43.65651443734744</v>
      </c>
      <c r="F158" s="11">
        <f t="shared" si="146"/>
        <v>47.823794876164868</v>
      </c>
      <c r="H158" s="40">
        <f t="shared" si="147"/>
        <v>3.6294095024165918</v>
      </c>
      <c r="I158" s="40">
        <f t="shared" si="148"/>
        <v>0.93382294353085982</v>
      </c>
      <c r="L158" s="10" t="str">
        <f t="shared" ref="L158:Q158" si="161">L13</f>
        <v>24 Business, media and public service professionals</v>
      </c>
      <c r="M158" s="11">
        <f t="shared" si="161"/>
        <v>20.255631847680799</v>
      </c>
      <c r="N158" s="11">
        <f t="shared" si="161"/>
        <v>21.443562801853176</v>
      </c>
      <c r="O158" s="11">
        <f t="shared" si="161"/>
        <v>22.630657856864406</v>
      </c>
      <c r="P158" s="11">
        <f t="shared" si="161"/>
        <v>24.033107798143018</v>
      </c>
      <c r="Q158" s="11">
        <f t="shared" si="161"/>
        <v>25.90171200791448</v>
      </c>
      <c r="S158" s="40">
        <f t="shared" si="150"/>
        <v>2.242221399136568</v>
      </c>
      <c r="T158" s="40">
        <f t="shared" si="151"/>
        <v>0.90408597640334598</v>
      </c>
      <c r="W158" s="10" t="str">
        <f t="shared" ref="W158:AB158" si="162">W13</f>
        <v>24 Business, media and public service professionals</v>
      </c>
      <c r="X158" s="11">
        <f t="shared" si="162"/>
        <v>14.552288436492267</v>
      </c>
      <c r="Y158" s="11">
        <f t="shared" si="162"/>
        <v>17.411952999896304</v>
      </c>
      <c r="Z158" s="11">
        <f t="shared" si="162"/>
        <v>18.969328967644309</v>
      </c>
      <c r="AA158" s="11">
        <f t="shared" si="162"/>
        <v>19.623406639204386</v>
      </c>
      <c r="AB158" s="11">
        <f t="shared" si="162"/>
        <v>21.922082868250385</v>
      </c>
      <c r="AD158" s="40">
        <f t="shared" si="153"/>
        <v>5.4445492866295186</v>
      </c>
      <c r="AE158" s="40">
        <f t="shared" si="154"/>
        <v>0.96913983033259932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9.3172969866129094</v>
      </c>
      <c r="C159" s="11">
        <f t="shared" si="146"/>
        <v>10.277196366867951</v>
      </c>
      <c r="D159" s="11">
        <f t="shared" si="146"/>
        <v>11.173409584976428</v>
      </c>
      <c r="E159" s="11">
        <f t="shared" si="146"/>
        <v>10.504646630493568</v>
      </c>
      <c r="F159" s="11">
        <f t="shared" si="146"/>
        <v>11.227662198987549</v>
      </c>
      <c r="H159" s="40">
        <f t="shared" si="147"/>
        <v>3.7000954326543933</v>
      </c>
      <c r="I159" s="40">
        <f t="shared" si="148"/>
        <v>3.2296955029154084E-2</v>
      </c>
      <c r="L159" s="10" t="str">
        <f t="shared" ref="L159:Q159" si="163">L14</f>
        <v>31 Science, engineering and technology associate professionals</v>
      </c>
      <c r="M159" s="11">
        <f t="shared" si="163"/>
        <v>6.454241861452906</v>
      </c>
      <c r="N159" s="11">
        <f t="shared" si="163"/>
        <v>7.4696668598357689</v>
      </c>
      <c r="O159" s="11">
        <f t="shared" si="163"/>
        <v>7.7738933961582388</v>
      </c>
      <c r="P159" s="11">
        <f t="shared" si="163"/>
        <v>6.8687284875490331</v>
      </c>
      <c r="Q159" s="11">
        <f t="shared" si="163"/>
        <v>6.9768650083465005</v>
      </c>
      <c r="S159" s="40">
        <f t="shared" si="150"/>
        <v>3.7907544924092429</v>
      </c>
      <c r="T159" s="40">
        <f t="shared" si="151"/>
        <v>-0.71854895537794006</v>
      </c>
      <c r="W159" s="10" t="str">
        <f t="shared" ref="W159:AB159" si="164">W14</f>
        <v>31 Science, engineering and technology associate professionals</v>
      </c>
      <c r="X159" s="11">
        <f t="shared" si="164"/>
        <v>2.8630551251600234</v>
      </c>
      <c r="Y159" s="11">
        <f t="shared" si="164"/>
        <v>2.8075295070321835</v>
      </c>
      <c r="Z159" s="11">
        <f t="shared" si="164"/>
        <v>3.3995161888181884</v>
      </c>
      <c r="AA159" s="11">
        <f t="shared" si="164"/>
        <v>3.6359181429445435</v>
      </c>
      <c r="AB159" s="11">
        <f t="shared" si="164"/>
        <v>4.2507971906410633</v>
      </c>
      <c r="AD159" s="40">
        <f t="shared" si="153"/>
        <v>3.4945500454312661</v>
      </c>
      <c r="AE159" s="40">
        <f t="shared" si="154"/>
        <v>1.500975948292016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10.097062166130877</v>
      </c>
      <c r="C160" s="11">
        <f t="shared" si="146"/>
        <v>11.224393150907735</v>
      </c>
      <c r="D160" s="11">
        <f t="shared" si="146"/>
        <v>11.465228731666402</v>
      </c>
      <c r="E160" s="11">
        <f t="shared" si="146"/>
        <v>17.684807774350507</v>
      </c>
      <c r="F160" s="11">
        <f t="shared" si="146"/>
        <v>20.049158080513795</v>
      </c>
      <c r="H160" s="40">
        <f t="shared" si="147"/>
        <v>2.5740583236521397</v>
      </c>
      <c r="I160" s="40">
        <f t="shared" si="148"/>
        <v>3.7960662218609498</v>
      </c>
      <c r="L160" s="10" t="str">
        <f t="shared" ref="L160:Q160" si="165">L15</f>
        <v>32 Health and social care associate professionals</v>
      </c>
      <c r="M160" s="11">
        <f t="shared" si="165"/>
        <v>2.049944764526932</v>
      </c>
      <c r="N160" s="11">
        <f t="shared" si="165"/>
        <v>2.0272852823268508</v>
      </c>
      <c r="O160" s="11">
        <f t="shared" si="165"/>
        <v>2.3236556427461568</v>
      </c>
      <c r="P160" s="11">
        <f t="shared" si="165"/>
        <v>3.0598562421999316</v>
      </c>
      <c r="Q160" s="11">
        <f t="shared" si="165"/>
        <v>3.3494021341906501</v>
      </c>
      <c r="S160" s="40">
        <f t="shared" si="150"/>
        <v>2.5382548484786494</v>
      </c>
      <c r="T160" s="40">
        <f>IF(Q$151-O$151 &lt;&gt; 0,(EXP(LN(Q160/O160)/(Q$151-O$151))-1)*100,0)</f>
        <v>2.4675537732589348</v>
      </c>
      <c r="W160" s="10" t="str">
        <f t="shared" ref="W160:AB160" si="166">W15</f>
        <v>32 Health and social care associate professionals</v>
      </c>
      <c r="X160" s="11">
        <f t="shared" si="166"/>
        <v>8.0471174016039466</v>
      </c>
      <c r="Y160" s="11">
        <f t="shared" si="166"/>
        <v>9.1971078685808827</v>
      </c>
      <c r="Z160" s="11">
        <f t="shared" si="166"/>
        <v>9.1415730889202429</v>
      </c>
      <c r="AA160" s="11">
        <f t="shared" si="166"/>
        <v>14.624951532150574</v>
      </c>
      <c r="AB160" s="11">
        <f t="shared" si="166"/>
        <v>16.69975594632314</v>
      </c>
      <c r="AD160" s="40">
        <f t="shared" si="153"/>
        <v>2.5831710149358589</v>
      </c>
      <c r="AE160" s="40">
        <f t="shared" si="154"/>
        <v>4.0988533780498715</v>
      </c>
    </row>
    <row r="161" spans="1:31" x14ac:dyDescent="0.2">
      <c r="A161" s="10" t="str">
        <f t="shared" si="142"/>
        <v>33 Protective service occupations</v>
      </c>
      <c r="B161" s="11">
        <f t="shared" si="142"/>
        <v>9.1728860985746383</v>
      </c>
      <c r="C161" s="11">
        <f t="shared" si="146"/>
        <v>8.7592597464328392</v>
      </c>
      <c r="D161" s="11">
        <f t="shared" si="146"/>
        <v>9.2568612007928461</v>
      </c>
      <c r="E161" s="11">
        <f t="shared" si="146"/>
        <v>8.1991076429707395</v>
      </c>
      <c r="F161" s="11">
        <f t="shared" si="146"/>
        <v>8.6669970258460527</v>
      </c>
      <c r="H161" s="40">
        <f t="shared" si="147"/>
        <v>0.18242736823537165</v>
      </c>
      <c r="I161" s="40">
        <f t="shared" si="148"/>
        <v>-0.43798909120781326</v>
      </c>
      <c r="L161" s="10" t="str">
        <f t="shared" ref="L161:Q161" si="167">L16</f>
        <v>33 Protective service occupations</v>
      </c>
      <c r="M161" s="11">
        <f t="shared" si="167"/>
        <v>7.1235528803774395</v>
      </c>
      <c r="N161" s="11">
        <f t="shared" si="167"/>
        <v>6.5369333781179506</v>
      </c>
      <c r="O161" s="11">
        <f t="shared" si="167"/>
        <v>6.792492377335928</v>
      </c>
      <c r="P161" s="11">
        <f t="shared" si="167"/>
        <v>5.9040392093585616</v>
      </c>
      <c r="Q161" s="11">
        <f t="shared" si="167"/>
        <v>5.7448355667875699</v>
      </c>
      <c r="S161" s="40">
        <f t="shared" si="150"/>
        <v>-0.9472581926821988</v>
      </c>
      <c r="T161" s="40">
        <f t="shared" si="151"/>
        <v>-1.1105648619240793</v>
      </c>
      <c r="W161" s="10" t="str">
        <f t="shared" ref="W161:AB161" si="168">W16</f>
        <v>33 Protective service occupations</v>
      </c>
      <c r="X161" s="11">
        <f t="shared" si="168"/>
        <v>2.049333218197178</v>
      </c>
      <c r="Y161" s="11">
        <f t="shared" si="168"/>
        <v>2.222326368314901</v>
      </c>
      <c r="Z161" s="11">
        <f t="shared" si="168"/>
        <v>2.4643688234569137</v>
      </c>
      <c r="AA161" s="11">
        <f t="shared" si="168"/>
        <v>2.2950684336121849</v>
      </c>
      <c r="AB161" s="11">
        <f t="shared" si="168"/>
        <v>2.922161459058493</v>
      </c>
      <c r="AD161" s="40">
        <f t="shared" si="153"/>
        <v>3.7572912433388561</v>
      </c>
      <c r="AE161" s="40">
        <f t="shared" si="154"/>
        <v>1.1423950497387203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14.280045884165194</v>
      </c>
      <c r="C162" s="11">
        <f t="shared" si="146"/>
        <v>12.650597264647249</v>
      </c>
      <c r="D162" s="11">
        <f t="shared" si="146"/>
        <v>13.252339192747641</v>
      </c>
      <c r="E162" s="11">
        <f t="shared" si="146"/>
        <v>12.008030955377491</v>
      </c>
      <c r="F162" s="11">
        <f t="shared" si="146"/>
        <v>12.91470131082993</v>
      </c>
      <c r="H162" s="40">
        <f t="shared" si="147"/>
        <v>-1.482680233738487</v>
      </c>
      <c r="I162" s="40">
        <f t="shared" si="148"/>
        <v>-0.17190394712129908</v>
      </c>
      <c r="L162" s="10" t="str">
        <f t="shared" ref="L162:Q162" si="169">L17</f>
        <v>34 Culture, media and sports occupations</v>
      </c>
      <c r="M162" s="11">
        <f t="shared" si="169"/>
        <v>7.743990178219943</v>
      </c>
      <c r="N162" s="11">
        <f t="shared" si="169"/>
        <v>6.5020823458575343</v>
      </c>
      <c r="O162" s="11">
        <f t="shared" si="169"/>
        <v>6.525774112127853</v>
      </c>
      <c r="P162" s="11">
        <f t="shared" si="169"/>
        <v>5.8570770344451653</v>
      </c>
      <c r="Q162" s="11">
        <f t="shared" si="169"/>
        <v>6.4433550413232279</v>
      </c>
      <c r="S162" s="40">
        <f t="shared" si="150"/>
        <v>-3.365223030731912</v>
      </c>
      <c r="T162" s="40">
        <f t="shared" si="151"/>
        <v>-8.4698846508934889E-2</v>
      </c>
      <c r="W162" s="10" t="str">
        <f t="shared" ref="W162:AB162" si="170">W17</f>
        <v>34 Culture, media and sports occupations</v>
      </c>
      <c r="X162" s="11">
        <f t="shared" si="170"/>
        <v>6.5360557059452313</v>
      </c>
      <c r="Y162" s="11">
        <f t="shared" si="170"/>
        <v>6.1485149187897079</v>
      </c>
      <c r="Z162" s="11">
        <f t="shared" si="170"/>
        <v>6.7265650806197899</v>
      </c>
      <c r="AA162" s="11">
        <f t="shared" si="170"/>
        <v>6.1509539209323272</v>
      </c>
      <c r="AB162" s="11">
        <f t="shared" si="170"/>
        <v>6.4713462695067152</v>
      </c>
      <c r="AD162" s="40">
        <f t="shared" si="153"/>
        <v>0.57626895176847714</v>
      </c>
      <c r="AE162" s="40">
        <f t="shared" si="154"/>
        <v>-0.25753752522033047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37.860207956364867</v>
      </c>
      <c r="C163" s="11">
        <f t="shared" si="146"/>
        <v>38.852246506944439</v>
      </c>
      <c r="D163" s="11">
        <f t="shared" si="146"/>
        <v>39.930600695391107</v>
      </c>
      <c r="E163" s="11">
        <f t="shared" si="146"/>
        <v>40.672810796260528</v>
      </c>
      <c r="F163" s="11">
        <f t="shared" si="146"/>
        <v>42.654559709369963</v>
      </c>
      <c r="H163" s="40">
        <f t="shared" si="147"/>
        <v>1.0705361907558997</v>
      </c>
      <c r="I163" s="40">
        <f t="shared" si="148"/>
        <v>0.44091058634203595</v>
      </c>
      <c r="L163" s="10" t="str">
        <f t="shared" ref="L163:Q163" si="171">L18</f>
        <v>35 Business and public service associate professionals</v>
      </c>
      <c r="M163" s="11">
        <f t="shared" si="171"/>
        <v>20.053240984190573</v>
      </c>
      <c r="N163" s="11">
        <f t="shared" si="171"/>
        <v>20.051160541386977</v>
      </c>
      <c r="O163" s="11">
        <f t="shared" si="171"/>
        <v>20.785899334239982</v>
      </c>
      <c r="P163" s="11">
        <f t="shared" si="171"/>
        <v>20.963158697821701</v>
      </c>
      <c r="Q163" s="11">
        <f t="shared" si="171"/>
        <v>21.402996514690415</v>
      </c>
      <c r="S163" s="40">
        <f t="shared" si="150"/>
        <v>0.72026259085082867</v>
      </c>
      <c r="T163" s="40">
        <f t="shared" si="151"/>
        <v>0.19523096851943311</v>
      </c>
      <c r="W163" s="10" t="str">
        <f t="shared" ref="W163:AB163" si="172">W18</f>
        <v>35 Business and public service associate professionals</v>
      </c>
      <c r="X163" s="11">
        <f t="shared" si="172"/>
        <v>17.806966972174287</v>
      </c>
      <c r="Y163" s="11">
        <f t="shared" si="172"/>
        <v>18.801085965557476</v>
      </c>
      <c r="Z163" s="11">
        <f t="shared" si="172"/>
        <v>19.14470136115111</v>
      </c>
      <c r="AA163" s="11">
        <f t="shared" si="172"/>
        <v>19.709652098438859</v>
      </c>
      <c r="AB163" s="11">
        <f t="shared" si="172"/>
        <v>21.251563194679676</v>
      </c>
      <c r="AD163" s="40">
        <f t="shared" si="153"/>
        <v>1.459268914616163</v>
      </c>
      <c r="AE163" s="40">
        <f t="shared" si="154"/>
        <v>0.69845770876504343</v>
      </c>
    </row>
    <row r="164" spans="1:31" x14ac:dyDescent="0.2">
      <c r="A164" s="10" t="str">
        <f t="shared" si="142"/>
        <v>41 Administrative occupations</v>
      </c>
      <c r="B164" s="11">
        <f t="shared" si="142"/>
        <v>50.314128105232726</v>
      </c>
      <c r="C164" s="11">
        <f t="shared" si="146"/>
        <v>47.63161211405599</v>
      </c>
      <c r="D164" s="11">
        <f t="shared" si="146"/>
        <v>48.878719947304411</v>
      </c>
      <c r="E164" s="11">
        <f t="shared" si="146"/>
        <v>49.918131167867855</v>
      </c>
      <c r="F164" s="11">
        <f t="shared" si="146"/>
        <v>47.126683844116123</v>
      </c>
      <c r="H164" s="40">
        <f t="shared" si="147"/>
        <v>-0.57720349558875172</v>
      </c>
      <c r="I164" s="40">
        <f t="shared" si="148"/>
        <v>-0.24305580848938968</v>
      </c>
      <c r="L164" s="10" t="str">
        <f t="shared" ref="L164:Q164" si="173">L19</f>
        <v>41 Administrative occupations</v>
      </c>
      <c r="M164" s="11">
        <f t="shared" si="173"/>
        <v>12.618508587184772</v>
      </c>
      <c r="N164" s="11">
        <f t="shared" si="173"/>
        <v>11.316117912376209</v>
      </c>
      <c r="O164" s="11">
        <f t="shared" si="173"/>
        <v>13.15576757658752</v>
      </c>
      <c r="P164" s="11">
        <f t="shared" si="173"/>
        <v>13.670846727630787</v>
      </c>
      <c r="Q164" s="11">
        <f t="shared" si="173"/>
        <v>14.678914512897624</v>
      </c>
      <c r="S164" s="40">
        <f t="shared" si="150"/>
        <v>0.83739852635638101</v>
      </c>
      <c r="T164" s="40">
        <f t="shared" si="151"/>
        <v>0.73301896527320221</v>
      </c>
      <c r="W164" s="10" t="str">
        <f t="shared" ref="W164:AB164" si="174">W19</f>
        <v>41 Administrative occupations</v>
      </c>
      <c r="X164" s="11">
        <f t="shared" si="174"/>
        <v>37.695619518047941</v>
      </c>
      <c r="Y164" s="11">
        <f t="shared" si="174"/>
        <v>36.315494201679797</v>
      </c>
      <c r="Z164" s="11">
        <f t="shared" si="174"/>
        <v>35.722952370716911</v>
      </c>
      <c r="AA164" s="11">
        <f t="shared" si="174"/>
        <v>36.247284440237053</v>
      </c>
      <c r="AB164" s="11">
        <f t="shared" si="174"/>
        <v>32.44776933121846</v>
      </c>
      <c r="AD164" s="40">
        <f t="shared" si="153"/>
        <v>-1.0692521958834189</v>
      </c>
      <c r="AE164" s="40">
        <f t="shared" si="154"/>
        <v>-0.63902752339096702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14.893574785089269</v>
      </c>
      <c r="C165" s="11">
        <f t="shared" si="146"/>
        <v>13.092066898875309</v>
      </c>
      <c r="D165" s="11">
        <f t="shared" si="146"/>
        <v>12.76755902864493</v>
      </c>
      <c r="E165" s="11">
        <f t="shared" si="146"/>
        <v>11.669649386727066</v>
      </c>
      <c r="F165" s="11">
        <f t="shared" si="146"/>
        <v>8.8023879694890734</v>
      </c>
      <c r="H165" s="40">
        <f t="shared" si="147"/>
        <v>-3.0334855478988287</v>
      </c>
      <c r="I165" s="40">
        <f t="shared" si="148"/>
        <v>-2.4487492335493743</v>
      </c>
      <c r="L165" s="10" t="str">
        <f t="shared" ref="L165:Q165" si="175">L20</f>
        <v>42 Secretarial and related occupations</v>
      </c>
      <c r="M165" s="11">
        <f t="shared" si="175"/>
        <v>0.70719462646341424</v>
      </c>
      <c r="N165" s="11">
        <f t="shared" si="175"/>
        <v>0.55432958488110551</v>
      </c>
      <c r="O165" s="11">
        <f t="shared" si="175"/>
        <v>0.51192973968208988</v>
      </c>
      <c r="P165" s="11">
        <f t="shared" si="175"/>
        <v>0.49306855548021084</v>
      </c>
      <c r="Q165" s="11">
        <f t="shared" si="175"/>
        <v>0.55047523273622589</v>
      </c>
      <c r="S165" s="40">
        <f>IF(O$151-M$151 &lt;&gt; 0,(EXP(LN(O165/M165)/(O$151-M$151))-1)*100,0)</f>
        <v>-6.2579856381314025</v>
      </c>
      <c r="T165" s="40">
        <f t="shared" si="151"/>
        <v>0.48513683801438834</v>
      </c>
      <c r="W165" s="10" t="str">
        <f t="shared" ref="W165:AB165" si="176">W20</f>
        <v>42 Secretarial and related occupations</v>
      </c>
      <c r="X165" s="11">
        <f t="shared" si="176"/>
        <v>14.186380158625852</v>
      </c>
      <c r="Y165" s="11">
        <f t="shared" si="176"/>
        <v>12.537737313994207</v>
      </c>
      <c r="Z165" s="11">
        <f t="shared" si="176"/>
        <v>12.255629288962842</v>
      </c>
      <c r="AA165" s="11">
        <f t="shared" si="176"/>
        <v>11.176580831246854</v>
      </c>
      <c r="AB165" s="11">
        <f t="shared" si="176"/>
        <v>8.2519127367528462</v>
      </c>
      <c r="AD165" s="40">
        <f t="shared" si="153"/>
        <v>-2.8835487380528102</v>
      </c>
      <c r="AE165" s="40">
        <f t="shared" si="154"/>
        <v>-2.6024720766182008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5.4646355413582013</v>
      </c>
      <c r="C166" s="11">
        <f t="shared" si="146"/>
        <v>5.7987298429656535</v>
      </c>
      <c r="D166" s="11">
        <f t="shared" si="146"/>
        <v>4.6632021084971971</v>
      </c>
      <c r="E166" s="11">
        <f t="shared" si="146"/>
        <v>4.7520856564201832</v>
      </c>
      <c r="F166" s="11">
        <f t="shared" si="146"/>
        <v>5.479851390035674</v>
      </c>
      <c r="H166" s="40">
        <f t="shared" si="147"/>
        <v>-3.1221242874620803</v>
      </c>
      <c r="I166" s="40">
        <f t="shared" si="148"/>
        <v>1.0816454212690951</v>
      </c>
      <c r="L166" s="10" t="str">
        <f t="shared" ref="L166:Q166" si="177">L21</f>
        <v>51 Skilled agricultural and related trades</v>
      </c>
      <c r="M166" s="11">
        <f t="shared" si="177"/>
        <v>4.2435217083506904</v>
      </c>
      <c r="N166" s="11">
        <f t="shared" si="177"/>
        <v>4.9247894031034818</v>
      </c>
      <c r="O166" s="11">
        <f t="shared" si="177"/>
        <v>3.484694432951124</v>
      </c>
      <c r="P166" s="11">
        <f t="shared" si="177"/>
        <v>3.4498741352766458</v>
      </c>
      <c r="Q166" s="11">
        <f t="shared" si="177"/>
        <v>3.8528216909894795</v>
      </c>
      <c r="S166" s="40">
        <f t="shared" si="150"/>
        <v>-3.8636443820344257</v>
      </c>
      <c r="T166" s="40">
        <f t="shared" si="151"/>
        <v>0.67174902613347243</v>
      </c>
      <c r="W166" s="10" t="str">
        <f t="shared" ref="W166:AB166" si="178">W21</f>
        <v>51 Skilled agricultural and related trades</v>
      </c>
      <c r="X166" s="11">
        <f t="shared" si="178"/>
        <v>1.2211138330074998</v>
      </c>
      <c r="Y166" s="11">
        <f t="shared" si="178"/>
        <v>0.87394043986217007</v>
      </c>
      <c r="Z166" s="11">
        <f t="shared" si="178"/>
        <v>1.1785076755460693</v>
      </c>
      <c r="AA166" s="11">
        <f t="shared" si="178"/>
        <v>1.3022115211435406</v>
      </c>
      <c r="AB166" s="11">
        <f t="shared" si="178"/>
        <v>1.6270296990461857</v>
      </c>
      <c r="AD166" s="40">
        <f t="shared" si="153"/>
        <v>-0.70777268276006611</v>
      </c>
      <c r="AE166" s="40">
        <f t="shared" si="154"/>
        <v>2.1733275700624999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20.24069538118955</v>
      </c>
      <c r="C167" s="11">
        <f t="shared" si="146"/>
        <v>20.202716951274898</v>
      </c>
      <c r="D167" s="11">
        <f t="shared" si="146"/>
        <v>17.629799649142853</v>
      </c>
      <c r="E167" s="11">
        <f t="shared" si="146"/>
        <v>17.729044129792381</v>
      </c>
      <c r="F167" s="11">
        <f t="shared" si="146"/>
        <v>16.981536516626541</v>
      </c>
      <c r="H167" s="40">
        <f t="shared" si="147"/>
        <v>-2.7242944205296382</v>
      </c>
      <c r="I167" s="40">
        <f t="shared" si="148"/>
        <v>-0.24944813022848011</v>
      </c>
      <c r="L167" s="10" t="str">
        <f t="shared" ref="L167:Q167" si="179">L22</f>
        <v>52 Skilled metal, electrical and electronic trades</v>
      </c>
      <c r="M167" s="11">
        <f t="shared" si="179"/>
        <v>19.768258009761617</v>
      </c>
      <c r="N167" s="11">
        <f t="shared" si="179"/>
        <v>19.424732362583313</v>
      </c>
      <c r="O167" s="11">
        <f t="shared" si="179"/>
        <v>17.062129791795705</v>
      </c>
      <c r="P167" s="11">
        <f t="shared" si="179"/>
        <v>16.708617360163167</v>
      </c>
      <c r="Q167" s="11">
        <f t="shared" si="179"/>
        <v>15.633750187176849</v>
      </c>
      <c r="S167" s="40">
        <f t="shared" si="150"/>
        <v>-2.9014000070589185</v>
      </c>
      <c r="T167" s="40">
        <f t="shared" si="151"/>
        <v>-0.58116681840937323</v>
      </c>
      <c r="W167" s="10" t="str">
        <f t="shared" ref="W167:AB167" si="180">W22</f>
        <v>52 Skilled metal, electrical and electronic trades</v>
      </c>
      <c r="X167" s="11">
        <f t="shared" si="180"/>
        <v>0.47243737142793774</v>
      </c>
      <c r="Y167" s="11">
        <f t="shared" si="180"/>
        <v>0.77798458869156939</v>
      </c>
      <c r="Z167" s="11">
        <f t="shared" si="180"/>
        <v>0.56766985734713027</v>
      </c>
      <c r="AA167" s="11">
        <f t="shared" si="180"/>
        <v>1.0204267696292169</v>
      </c>
      <c r="AB167" s="11">
        <f t="shared" si="180"/>
        <v>1.347786329449729</v>
      </c>
      <c r="AD167" s="40">
        <f t="shared" si="153"/>
        <v>3.7409732328789413</v>
      </c>
      <c r="AE167" s="40">
        <f t="shared" si="154"/>
        <v>5.933912897804916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17.244733574323817</v>
      </c>
      <c r="C168" s="11">
        <f t="shared" si="146"/>
        <v>15.82031208473623</v>
      </c>
      <c r="D168" s="11">
        <f t="shared" si="146"/>
        <v>14.159837998940313</v>
      </c>
      <c r="E168" s="11">
        <f t="shared" si="146"/>
        <v>14.449457909836502</v>
      </c>
      <c r="F168" s="11">
        <f t="shared" si="146"/>
        <v>13.149497607261418</v>
      </c>
      <c r="H168" s="40">
        <f t="shared" si="147"/>
        <v>-3.8652593249344891</v>
      </c>
      <c r="I168" s="40">
        <f t="shared" si="148"/>
        <v>-0.49229154899701477</v>
      </c>
      <c r="L168" s="10" t="str">
        <f t="shared" ref="L168:Q168" si="181">L23</f>
        <v>53 Skilled construction and building trades</v>
      </c>
      <c r="M168" s="11">
        <f t="shared" si="181"/>
        <v>16.971484488355546</v>
      </c>
      <c r="N168" s="11">
        <f t="shared" si="181"/>
        <v>15.509691608031019</v>
      </c>
      <c r="O168" s="11">
        <f t="shared" si="181"/>
        <v>13.85895634112577</v>
      </c>
      <c r="P168" s="11">
        <f t="shared" si="181"/>
        <v>14.252240214232039</v>
      </c>
      <c r="Q168" s="11">
        <f t="shared" si="181"/>
        <v>12.914713337545649</v>
      </c>
      <c r="S168" s="40">
        <f t="shared" si="150"/>
        <v>-3.9710591105984294</v>
      </c>
      <c r="T168" s="40">
        <f t="shared" si="151"/>
        <v>-0.46932495006042352</v>
      </c>
      <c r="W168" s="10" t="str">
        <f t="shared" ref="W168:AB168" si="182">W23</f>
        <v>53 Skilled construction and building trades</v>
      </c>
      <c r="X168" s="11">
        <f t="shared" si="182"/>
        <v>0.27324908596827152</v>
      </c>
      <c r="Y168" s="11">
        <f t="shared" si="182"/>
        <v>0.31062047670522513</v>
      </c>
      <c r="Z168" s="11">
        <f t="shared" si="182"/>
        <v>0.30088165781453424</v>
      </c>
      <c r="AA168" s="11">
        <f t="shared" si="182"/>
        <v>0.19721769560447538</v>
      </c>
      <c r="AB168" s="11">
        <f t="shared" si="182"/>
        <v>0.23478426971577443</v>
      </c>
      <c r="AD168" s="40">
        <f t="shared" si="153"/>
        <v>1.945344801328841</v>
      </c>
      <c r="AE168" s="40">
        <f t="shared" si="154"/>
        <v>-1.6400682166887615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14.7419559565567</v>
      </c>
      <c r="C169" s="11">
        <f t="shared" si="146"/>
        <v>12.945350346427785</v>
      </c>
      <c r="D169" s="11">
        <f t="shared" si="146"/>
        <v>11.848670530182449</v>
      </c>
      <c r="E169" s="11">
        <f t="shared" si="146"/>
        <v>12.838776721517569</v>
      </c>
      <c r="F169" s="11">
        <f t="shared" si="146"/>
        <v>13.395362834378092</v>
      </c>
      <c r="H169" s="40">
        <f t="shared" si="147"/>
        <v>-4.2755449088187518</v>
      </c>
      <c r="I169" s="40">
        <f t="shared" si="148"/>
        <v>0.82130717467112646</v>
      </c>
      <c r="L169" s="10" t="str">
        <f t="shared" ref="L169:Q169" si="183">L24</f>
        <v>54 Textiles, printing and other skilled trades</v>
      </c>
      <c r="M169" s="11">
        <f t="shared" si="183"/>
        <v>9.4162225169705067</v>
      </c>
      <c r="N169" s="11">
        <f t="shared" si="183"/>
        <v>8.3380653092168551</v>
      </c>
      <c r="O169" s="11">
        <f t="shared" si="183"/>
        <v>6.9600530406455752</v>
      </c>
      <c r="P169" s="11">
        <f t="shared" si="183"/>
        <v>7.567198374302003</v>
      </c>
      <c r="Q169" s="11">
        <f t="shared" si="183"/>
        <v>7.8192175849852275</v>
      </c>
      <c r="S169" s="40">
        <f t="shared" si="150"/>
        <v>-5.8658582684815048</v>
      </c>
      <c r="T169" s="40">
        <f t="shared" si="151"/>
        <v>0.77900122419163331</v>
      </c>
      <c r="W169" s="10" t="str">
        <f t="shared" ref="W169:AB169" si="184">W24</f>
        <v>54 Textiles, printing and other skilled trades</v>
      </c>
      <c r="X169" s="11">
        <f t="shared" si="184"/>
        <v>5.3257334395861884</v>
      </c>
      <c r="Y169" s="11">
        <f t="shared" si="184"/>
        <v>4.6072850372109304</v>
      </c>
      <c r="Z169" s="11">
        <f t="shared" si="184"/>
        <v>4.8886174895368777</v>
      </c>
      <c r="AA169" s="11">
        <f t="shared" si="184"/>
        <v>5.271578347215562</v>
      </c>
      <c r="AB169" s="11">
        <f t="shared" si="184"/>
        <v>5.5761452493928667</v>
      </c>
      <c r="AD169" s="40">
        <f t="shared" si="153"/>
        <v>-1.6982325802360476</v>
      </c>
      <c r="AE169" s="40">
        <f t="shared" si="154"/>
        <v>0.88111369164400877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45.924671647635215</v>
      </c>
      <c r="C170" s="11">
        <f t="shared" si="146"/>
        <v>46.031597890424003</v>
      </c>
      <c r="D170" s="11">
        <f t="shared" si="146"/>
        <v>44.201207053536457</v>
      </c>
      <c r="E170" s="11">
        <f t="shared" si="146"/>
        <v>45.909112512070791</v>
      </c>
      <c r="F170" s="11">
        <f t="shared" si="146"/>
        <v>48.56262108859039</v>
      </c>
      <c r="H170" s="40">
        <f t="shared" si="147"/>
        <v>-0.76208893807094835</v>
      </c>
      <c r="I170" s="40">
        <f t="shared" si="148"/>
        <v>0.62931876814580345</v>
      </c>
      <c r="L170" s="10" t="str">
        <f t="shared" ref="L170:Q170" si="185">L25</f>
        <v>61 Caring personal service occupations</v>
      </c>
      <c r="M170" s="11">
        <f t="shared" si="185"/>
        <v>8.6917416772632095</v>
      </c>
      <c r="N170" s="11">
        <f t="shared" si="185"/>
        <v>8.293181613450054</v>
      </c>
      <c r="O170" s="11">
        <f t="shared" si="185"/>
        <v>8.3044509777399576</v>
      </c>
      <c r="P170" s="11">
        <f t="shared" si="185"/>
        <v>9.8998976985125235</v>
      </c>
      <c r="Q170" s="11">
        <f t="shared" si="185"/>
        <v>11.393500359630856</v>
      </c>
      <c r="S170" s="40">
        <f t="shared" si="150"/>
        <v>-0.90749139244060695</v>
      </c>
      <c r="T170" s="40">
        <f t="shared" si="151"/>
        <v>2.1307253396556369</v>
      </c>
      <c r="W170" s="10" t="str">
        <f t="shared" ref="W170:AB170" si="186">W25</f>
        <v>61 Caring personal service occupations</v>
      </c>
      <c r="X170" s="11">
        <f t="shared" si="186"/>
        <v>37.232929970372012</v>
      </c>
      <c r="Y170" s="11">
        <f t="shared" si="186"/>
        <v>37.738416276973979</v>
      </c>
      <c r="Z170" s="11">
        <f t="shared" si="186"/>
        <v>35.896756075796468</v>
      </c>
      <c r="AA170" s="11">
        <f t="shared" si="186"/>
        <v>36.009214813558245</v>
      </c>
      <c r="AB170" s="11">
        <f t="shared" si="186"/>
        <v>37.169120728959541</v>
      </c>
      <c r="AD170" s="40">
        <f t="shared" si="153"/>
        <v>-0.72826823219686032</v>
      </c>
      <c r="AE170" s="40">
        <f t="shared" si="154"/>
        <v>0.23247912948929361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15.181862932091617</v>
      </c>
      <c r="C171" s="11">
        <f t="shared" si="146"/>
        <v>15.312578486882646</v>
      </c>
      <c r="D171" s="11">
        <f t="shared" si="146"/>
        <v>13.964262782834993</v>
      </c>
      <c r="E171" s="11">
        <f t="shared" si="146"/>
        <v>13.043302372865158</v>
      </c>
      <c r="F171" s="11">
        <f t="shared" si="146"/>
        <v>13.297256778834157</v>
      </c>
      <c r="H171" s="40">
        <f t="shared" si="147"/>
        <v>-1.6581012242256721</v>
      </c>
      <c r="I171" s="40">
        <f t="shared" si="148"/>
        <v>-0.32575925564255481</v>
      </c>
      <c r="L171" s="10" t="str">
        <f t="shared" ref="L171:Q171" si="187">L26</f>
        <v>62 Leisure, travel and related personal service occupations</v>
      </c>
      <c r="M171" s="11">
        <f t="shared" si="187"/>
        <v>4.5340911856437058</v>
      </c>
      <c r="N171" s="11">
        <f t="shared" si="187"/>
        <v>4.8303556311637683</v>
      </c>
      <c r="O171" s="11">
        <f t="shared" si="187"/>
        <v>4.3461751394962365</v>
      </c>
      <c r="P171" s="11">
        <f t="shared" si="187"/>
        <v>4.2887357235056305</v>
      </c>
      <c r="Q171" s="11">
        <f t="shared" si="187"/>
        <v>4.7558648688145544</v>
      </c>
      <c r="S171" s="40">
        <f t="shared" si="150"/>
        <v>-0.84299635709644827</v>
      </c>
      <c r="T171" s="40">
        <f t="shared" si="151"/>
        <v>0.60235614966857032</v>
      </c>
      <c r="W171" s="10" t="str">
        <f t="shared" ref="W171:AB171" si="188">W26</f>
        <v>62 Leisure, travel and related personal service occupations</v>
      </c>
      <c r="X171" s="11">
        <f t="shared" si="188"/>
        <v>10.647771746447923</v>
      </c>
      <c r="Y171" s="11">
        <f t="shared" si="188"/>
        <v>10.482222855718881</v>
      </c>
      <c r="Z171" s="11">
        <f t="shared" si="188"/>
        <v>9.6180876433387574</v>
      </c>
      <c r="AA171" s="11">
        <f t="shared" si="188"/>
        <v>8.754566649359532</v>
      </c>
      <c r="AB171" s="11">
        <f t="shared" si="188"/>
        <v>8.5413919100195965</v>
      </c>
      <c r="AD171" s="40">
        <f t="shared" si="153"/>
        <v>-2.0135554562888958</v>
      </c>
      <c r="AE171" s="40">
        <f t="shared" si="154"/>
        <v>-0.78835256265090692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0.77021917298979559</v>
      </c>
      <c r="C172" s="11">
        <f t="shared" si="146"/>
        <v>0.63875605840035021</v>
      </c>
      <c r="D172" s="11">
        <f t="shared" si="146"/>
        <v>0.76193755125104723</v>
      </c>
      <c r="E172" s="11">
        <f t="shared" si="146"/>
        <v>0.61182844568453032</v>
      </c>
      <c r="F172" s="11">
        <f t="shared" si="146"/>
        <v>0.64357694148243361</v>
      </c>
      <c r="H172" s="40">
        <f t="shared" si="147"/>
        <v>-0.21597675389714022</v>
      </c>
      <c r="I172" s="40">
        <f t="shared" si="148"/>
        <v>-1.1191768359787968</v>
      </c>
      <c r="L172" s="10" t="str">
        <f t="shared" ref="L172:Q172" si="189">L27</f>
        <v>63 Community and civil enforcement occupations</v>
      </c>
      <c r="M172" s="11">
        <f t="shared" si="189"/>
        <v>0.56917810386057288</v>
      </c>
      <c r="N172" s="11">
        <f t="shared" si="189"/>
        <v>0.40109204372038859</v>
      </c>
      <c r="O172" s="11">
        <f t="shared" si="189"/>
        <v>0.56888972382727399</v>
      </c>
      <c r="P172" s="11">
        <f t="shared" si="189"/>
        <v>0.33459134297142823</v>
      </c>
      <c r="Q172" s="11">
        <f t="shared" si="189"/>
        <v>0.3727386212467334</v>
      </c>
      <c r="S172" s="40">
        <f t="shared" si="150"/>
        <v>-1.0135263230204306E-2</v>
      </c>
      <c r="T172" s="40">
        <f t="shared" si="151"/>
        <v>-2.7793723853316465</v>
      </c>
      <c r="W172" s="10" t="str">
        <f t="shared" ref="W172:AB172" si="190">W27</f>
        <v>63 Community and civil enforcement occupations</v>
      </c>
      <c r="X172" s="11">
        <f t="shared" si="190"/>
        <v>0.2010410691292229</v>
      </c>
      <c r="Y172" s="11">
        <f t="shared" si="190"/>
        <v>0.23766401467996132</v>
      </c>
      <c r="Z172" s="11">
        <f t="shared" si="190"/>
        <v>0.19304782742377413</v>
      </c>
      <c r="AA172" s="11">
        <f t="shared" si="190"/>
        <v>0.27723710271310148</v>
      </c>
      <c r="AB172" s="11">
        <f t="shared" si="190"/>
        <v>0.27083832023570004</v>
      </c>
      <c r="AD172" s="40">
        <f t="shared" si="153"/>
        <v>-0.80814168516006868</v>
      </c>
      <c r="AE172" s="40">
        <f t="shared" si="154"/>
        <v>2.2828952695506555</v>
      </c>
    </row>
    <row r="173" spans="1:31" x14ac:dyDescent="0.2">
      <c r="A173" s="10" t="str">
        <f t="shared" si="142"/>
        <v>71 Sales occupations</v>
      </c>
      <c r="B173" s="11">
        <f t="shared" si="142"/>
        <v>36.323164051497521</v>
      </c>
      <c r="C173" s="11">
        <f t="shared" si="146"/>
        <v>34.533431966157686</v>
      </c>
      <c r="D173" s="11">
        <f t="shared" si="146"/>
        <v>34.686315133776922</v>
      </c>
      <c r="E173" s="11">
        <f t="shared" si="146"/>
        <v>34.356100327448765</v>
      </c>
      <c r="F173" s="11">
        <f t="shared" si="146"/>
        <v>33.476881786389846</v>
      </c>
      <c r="H173" s="40">
        <f t="shared" si="147"/>
        <v>-0.91796936315952093</v>
      </c>
      <c r="I173" s="40">
        <f t="shared" si="148"/>
        <v>-0.23632117374091655</v>
      </c>
      <c r="L173" s="10" t="str">
        <f t="shared" ref="L173:Q173" si="191">L28</f>
        <v>71 Sales occupations</v>
      </c>
      <c r="M173" s="11">
        <f t="shared" si="191"/>
        <v>15.73567691356153</v>
      </c>
      <c r="N173" s="11">
        <f t="shared" si="191"/>
        <v>15.686756785259458</v>
      </c>
      <c r="O173" s="11">
        <f t="shared" si="191"/>
        <v>15.700087819416687</v>
      </c>
      <c r="P173" s="11">
        <f t="shared" si="191"/>
        <v>15.758354533662779</v>
      </c>
      <c r="Q173" s="11">
        <f t="shared" si="191"/>
        <v>15.854389999099965</v>
      </c>
      <c r="S173" s="40">
        <f t="shared" si="150"/>
        <v>-4.5274613330437141E-2</v>
      </c>
      <c r="T173" s="40">
        <f t="shared" si="151"/>
        <v>6.5222111000085015E-2</v>
      </c>
      <c r="W173" s="10" t="str">
        <f t="shared" ref="W173:AB173" si="192">W28</f>
        <v>71 Sales occupations</v>
      </c>
      <c r="X173" s="11">
        <f t="shared" si="192"/>
        <v>20.587487137935991</v>
      </c>
      <c r="Y173" s="11">
        <f t="shared" si="192"/>
        <v>18.846675180898171</v>
      </c>
      <c r="Z173" s="11">
        <f t="shared" si="192"/>
        <v>18.98622731436021</v>
      </c>
      <c r="AA173" s="11">
        <f t="shared" si="192"/>
        <v>18.597745793785943</v>
      </c>
      <c r="AB173" s="11">
        <f t="shared" si="192"/>
        <v>17.622491787289864</v>
      </c>
      <c r="AD173" s="40">
        <f t="shared" si="153"/>
        <v>-1.6063509832708656</v>
      </c>
      <c r="AE173" s="40">
        <f t="shared" si="154"/>
        <v>-0.49568613135093642</v>
      </c>
    </row>
    <row r="174" spans="1:31" x14ac:dyDescent="0.2">
      <c r="A174" s="10" t="str">
        <f t="shared" si="142"/>
        <v>72 Customer service occupations</v>
      </c>
      <c r="B174" s="11">
        <f t="shared" si="142"/>
        <v>8.6866342774624652</v>
      </c>
      <c r="C174" s="11">
        <f t="shared" si="146"/>
        <v>9.0649006517336144</v>
      </c>
      <c r="D174" s="11">
        <f t="shared" si="146"/>
        <v>9.2735011400335967</v>
      </c>
      <c r="E174" s="11">
        <f t="shared" si="146"/>
        <v>10.293987511553064</v>
      </c>
      <c r="F174" s="11">
        <f t="shared" si="146"/>
        <v>11.440306874808813</v>
      </c>
      <c r="H174" s="40">
        <f t="shared" si="147"/>
        <v>1.3160940503721186</v>
      </c>
      <c r="I174" s="40">
        <f t="shared" si="148"/>
        <v>1.4097229651192977</v>
      </c>
      <c r="L174" s="10" t="str">
        <f t="shared" ref="L174:Q174" si="193">L29</f>
        <v>72 Customer service occupations</v>
      </c>
      <c r="M174" s="11">
        <f t="shared" si="193"/>
        <v>3.1377799782961864</v>
      </c>
      <c r="N174" s="11">
        <f t="shared" si="193"/>
        <v>2.7639750623785728</v>
      </c>
      <c r="O174" s="11">
        <f t="shared" si="193"/>
        <v>3.1913998905570748</v>
      </c>
      <c r="P174" s="11">
        <f t="shared" si="193"/>
        <v>3.9889174641562826</v>
      </c>
      <c r="Q174" s="11">
        <f t="shared" si="193"/>
        <v>4.7313478334465318</v>
      </c>
      <c r="S174" s="40">
        <f t="shared" si="150"/>
        <v>0.33945727794237879</v>
      </c>
      <c r="T174" s="40">
        <f t="shared" si="151"/>
        <v>2.6597597161127418</v>
      </c>
      <c r="W174" s="10" t="str">
        <f t="shared" ref="W174:AB174" si="194">W29</f>
        <v>72 Customer service occupations</v>
      </c>
      <c r="X174" s="11">
        <f t="shared" si="194"/>
        <v>5.5488542991662761</v>
      </c>
      <c r="Y174" s="11">
        <f t="shared" si="194"/>
        <v>6.3009255893550415</v>
      </c>
      <c r="Z174" s="11">
        <f t="shared" si="194"/>
        <v>6.0821012494765103</v>
      </c>
      <c r="AA174" s="11">
        <f t="shared" si="194"/>
        <v>6.3050700473967831</v>
      </c>
      <c r="AB174" s="11">
        <f t="shared" si="194"/>
        <v>6.7089590413622799</v>
      </c>
      <c r="AD174" s="40">
        <f t="shared" si="153"/>
        <v>1.852118078851972</v>
      </c>
      <c r="AE174" s="40">
        <f>IF(AB$151-Z$151 &lt;&gt; 0,(EXP(LN(AB174/Z174)/(AB$151-Z$151))-1)*100,0)</f>
        <v>0.65610008180552182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9.7900790649676086</v>
      </c>
      <c r="C175" s="11">
        <f t="shared" si="146"/>
        <v>9.5462568423475442</v>
      </c>
      <c r="D175" s="11">
        <f t="shared" si="146"/>
        <v>8.4168241816998322</v>
      </c>
      <c r="E175" s="11">
        <f t="shared" si="146"/>
        <v>8.8347188288095229</v>
      </c>
      <c r="F175" s="11">
        <f t="shared" si="146"/>
        <v>8.2980259508181859</v>
      </c>
      <c r="H175" s="40">
        <f t="shared" si="147"/>
        <v>-2.9775111181671754</v>
      </c>
      <c r="I175" s="40">
        <f t="shared" si="148"/>
        <v>-9.472132614719575E-2</v>
      </c>
      <c r="L175" s="10" t="str">
        <f t="shared" ref="L175:Q175" si="195">L30</f>
        <v>81 Process, plant and machine operatives</v>
      </c>
      <c r="M175" s="11">
        <f t="shared" si="195"/>
        <v>8.1483489967903662</v>
      </c>
      <c r="N175" s="11">
        <f t="shared" si="195"/>
        <v>7.9343256814047018</v>
      </c>
      <c r="O175" s="11">
        <f t="shared" si="195"/>
        <v>7.0043662515290679</v>
      </c>
      <c r="P175" s="11">
        <f t="shared" si="195"/>
        <v>7.2246435059771503</v>
      </c>
      <c r="Q175" s="11">
        <f t="shared" si="195"/>
        <v>6.7188667363720569</v>
      </c>
      <c r="S175" s="40">
        <f t="shared" si="150"/>
        <v>-2.980318399185411</v>
      </c>
      <c r="T175" s="40">
        <f t="shared" si="151"/>
        <v>-0.27704355692710347</v>
      </c>
      <c r="W175" s="10" t="str">
        <f t="shared" ref="W175:AB175" si="196">W30</f>
        <v>81 Process, plant and machine operatives</v>
      </c>
      <c r="X175" s="11">
        <f t="shared" si="196"/>
        <v>1.6417300681772364</v>
      </c>
      <c r="Y175" s="11">
        <f t="shared" si="196"/>
        <v>1.6119311609428488</v>
      </c>
      <c r="Z175" s="11">
        <f t="shared" si="196"/>
        <v>1.4124579301707605</v>
      </c>
      <c r="AA175" s="11">
        <f t="shared" si="196"/>
        <v>1.6100753228323867</v>
      </c>
      <c r="AB175" s="11">
        <f t="shared" si="196"/>
        <v>1.5791592144461388</v>
      </c>
      <c r="AD175" s="40">
        <f t="shared" si="153"/>
        <v>-2.9635826315127178</v>
      </c>
      <c r="AE175" s="40">
        <f t="shared" si="154"/>
        <v>0.74651371013800816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20.426955973046041</v>
      </c>
      <c r="C176" s="11">
        <f t="shared" si="146"/>
        <v>21.68165861156827</v>
      </c>
      <c r="D176" s="11">
        <f t="shared" si="146"/>
        <v>17.802100251315817</v>
      </c>
      <c r="E176" s="11">
        <f t="shared" si="146"/>
        <v>17.847802002905208</v>
      </c>
      <c r="F176" s="11">
        <f t="shared" si="146"/>
        <v>17.310167900217209</v>
      </c>
      <c r="H176" s="40">
        <f t="shared" si="147"/>
        <v>-2.7132897638344589</v>
      </c>
      <c r="I176" s="40">
        <f t="shared" si="148"/>
        <v>-0.18664142942695916</v>
      </c>
      <c r="L176" s="10" t="str">
        <f t="shared" ref="L176:Q176" si="197">L31</f>
        <v>82 Transport and mobile machine drivers and operatives</v>
      </c>
      <c r="M176" s="11">
        <f t="shared" si="197"/>
        <v>18.595419420138473</v>
      </c>
      <c r="N176" s="11">
        <f t="shared" si="197"/>
        <v>19.932165706831821</v>
      </c>
      <c r="O176" s="11">
        <f t="shared" si="197"/>
        <v>16.317332283584683</v>
      </c>
      <c r="P176" s="11">
        <f t="shared" si="197"/>
        <v>15.899802532963768</v>
      </c>
      <c r="Q176" s="11">
        <f t="shared" si="197"/>
        <v>15.115619600778391</v>
      </c>
      <c r="S176" s="40">
        <f t="shared" si="150"/>
        <v>-2.5798854622358536</v>
      </c>
      <c r="T176" s="40">
        <f t="shared" si="151"/>
        <v>-0.50869675551870053</v>
      </c>
      <c r="W176" s="10" t="str">
        <f t="shared" ref="W176:AB176" si="198">W31</f>
        <v>82 Transport and mobile machine drivers and operatives</v>
      </c>
      <c r="X176" s="11">
        <f t="shared" si="198"/>
        <v>1.8315365529075129</v>
      </c>
      <c r="Y176" s="11">
        <f t="shared" si="198"/>
        <v>1.7494929047364547</v>
      </c>
      <c r="Z176" s="11">
        <f t="shared" si="198"/>
        <v>1.484767967731121</v>
      </c>
      <c r="AA176" s="11">
        <f t="shared" si="198"/>
        <v>1.9479994699414651</v>
      </c>
      <c r="AB176" s="11">
        <f t="shared" si="198"/>
        <v>2.1945482994388041</v>
      </c>
      <c r="AD176" s="40">
        <f t="shared" si="153"/>
        <v>-4.1110418866051601</v>
      </c>
      <c r="AE176" s="40">
        <f t="shared" si="154"/>
        <v>2.6390058684538475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8.3773489231705724</v>
      </c>
      <c r="C177" s="11">
        <f t="shared" si="146"/>
        <v>7.1561152866789097</v>
      </c>
      <c r="D177" s="11">
        <f t="shared" si="146"/>
        <v>6.341778536929751</v>
      </c>
      <c r="E177" s="11">
        <f t="shared" si="146"/>
        <v>11.534768494058882</v>
      </c>
      <c r="F177" s="11">
        <f t="shared" si="146"/>
        <v>12.735926409293159</v>
      </c>
      <c r="H177" s="40">
        <f t="shared" si="147"/>
        <v>-5.4152993995390863</v>
      </c>
      <c r="I177" s="40">
        <f t="shared" si="148"/>
        <v>4.7581848092493662</v>
      </c>
      <c r="L177" s="10" t="str">
        <f t="shared" ref="L177:Q178" si="199">L32</f>
        <v>91 Elementary trades and related occupations</v>
      </c>
      <c r="M177" s="11">
        <f t="shared" si="199"/>
        <v>6.8066580100293645</v>
      </c>
      <c r="N177" s="11">
        <f t="shared" si="199"/>
        <v>5.9594868643614785</v>
      </c>
      <c r="O177" s="11">
        <f t="shared" si="199"/>
        <v>5.3007522498012589</v>
      </c>
      <c r="P177" s="11">
        <f t="shared" si="199"/>
        <v>7.2595409344805812</v>
      </c>
      <c r="Q177" s="11">
        <f t="shared" si="199"/>
        <v>7.7163125997401494</v>
      </c>
      <c r="S177" s="40">
        <f t="shared" si="150"/>
        <v>-4.8780564852717978</v>
      </c>
      <c r="T177" s="40">
        <f t="shared" si="151"/>
        <v>2.5348468620592923</v>
      </c>
      <c r="W177" s="10" t="str">
        <f t="shared" ref="W177:AB178" si="200">W32</f>
        <v>91 Elementary trades and related occupations</v>
      </c>
      <c r="X177" s="11">
        <f t="shared" si="200"/>
        <v>1.5706909131412055</v>
      </c>
      <c r="Y177" s="11">
        <f t="shared" si="200"/>
        <v>1.1966284223174457</v>
      </c>
      <c r="Z177" s="11">
        <f t="shared" si="200"/>
        <v>1.0410262871285025</v>
      </c>
      <c r="AA177" s="11">
        <f t="shared" si="200"/>
        <v>4.2752275595783082</v>
      </c>
      <c r="AB177" s="11">
        <f t="shared" si="200"/>
        <v>5.019613809552995</v>
      </c>
      <c r="AD177" s="40">
        <f t="shared" si="153"/>
        <v>-7.89691164860219</v>
      </c>
      <c r="AE177" s="40">
        <f t="shared" si="154"/>
        <v>11.057333199158293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63.24954250150315</v>
      </c>
      <c r="C178" s="11">
        <f t="shared" si="146"/>
        <v>61.679506919961106</v>
      </c>
      <c r="D178" s="11">
        <f t="shared" si="146"/>
        <v>56.38905742526449</v>
      </c>
      <c r="E178" s="11">
        <f t="shared" si="146"/>
        <v>51.199537255863312</v>
      </c>
      <c r="F178" s="11">
        <f t="shared" si="146"/>
        <v>47.80578661839133</v>
      </c>
      <c r="H178" s="40">
        <f>IF(D$151-B$151 &lt;&gt; 0,(EXP(LN(D178/B178)/(D$151-B$151))-1)*100,0)</f>
        <v>-2.2700921362673987</v>
      </c>
      <c r="I178" s="40">
        <f t="shared" ref="I178" si="201">IF(F$151-D$151 &lt;&gt; 0,(EXP(LN(F178/D178)/(F$151-D$151))-1)*100,0)</f>
        <v>-1.094818960590549</v>
      </c>
      <c r="L178" s="10" t="str">
        <f t="shared" si="199"/>
        <v>92 Elementary administration and service occupations</v>
      </c>
      <c r="M178" s="11">
        <f t="shared" si="199"/>
        <v>29.799056279505407</v>
      </c>
      <c r="N178" s="11">
        <f t="shared" si="199"/>
        <v>28.499415736772871</v>
      </c>
      <c r="O178" s="11">
        <f t="shared" si="199"/>
        <v>26.341333941325054</v>
      </c>
      <c r="P178" s="11">
        <f t="shared" si="199"/>
        <v>25.36695876821895</v>
      </c>
      <c r="Q178" s="11">
        <f t="shared" si="199"/>
        <v>23.297746702139591</v>
      </c>
      <c r="S178" s="40">
        <f t="shared" ref="S178" si="202">IF(O$151-M$151 &lt;&gt; 0,(EXP(LN(O178/M178)/(O$151-M$151))-1)*100,0)</f>
        <v>-2.4365721325689149</v>
      </c>
      <c r="T178" s="40">
        <f t="shared" ref="T178" si="203">IF(Q$151-O$151 &lt;&gt; 0,(EXP(LN(Q178/O178)/(Q$151-O$151))-1)*100,0)</f>
        <v>-0.81521026046307288</v>
      </c>
      <c r="W178" s="10" t="str">
        <f t="shared" si="200"/>
        <v>92 Elementary administration and service occupations</v>
      </c>
      <c r="X178" s="11">
        <f t="shared" si="200"/>
        <v>33.450486221997714</v>
      </c>
      <c r="Y178" s="11">
        <f t="shared" si="200"/>
        <v>33.180091183188289</v>
      </c>
      <c r="Z178" s="11">
        <f t="shared" si="200"/>
        <v>30.047723483939428</v>
      </c>
      <c r="AA178" s="11">
        <f t="shared" si="200"/>
        <v>25.83257848764438</v>
      </c>
      <c r="AB178" s="11">
        <f t="shared" si="200"/>
        <v>24.508039916251725</v>
      </c>
      <c r="AD178" s="40">
        <f t="shared" ref="AD178" si="204">IF(Z$151-X$151 &lt;&gt; 0,(EXP(LN(Z178/X178)/(Z$151-X$151))-1)*100,0)</f>
        <v>-2.122734429094264</v>
      </c>
      <c r="AE178" s="40">
        <f t="shared" ref="AE178" si="205">IF(AB$151-Z$151 &lt;&gt; 0,(EXP(LN(AB178/Z178)/(AB$151-Z$151))-1)*100,0)</f>
        <v>-1.3493842520611476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600.029</v>
      </c>
      <c r="C180" s="34">
        <f t="shared" si="206"/>
        <v>605.8520000000002</v>
      </c>
      <c r="D180" s="34">
        <f t="shared" si="206"/>
        <v>595.1640000000001</v>
      </c>
      <c r="E180" s="34">
        <f t="shared" si="206"/>
        <v>608.14799999999991</v>
      </c>
      <c r="F180" s="34">
        <f t="shared" si="206"/>
        <v>626.5899999999998</v>
      </c>
      <c r="H180" s="43">
        <f>IF(D$151-B$151 &lt;&gt; 0,(EXP(LN(D180/B180)/(D$151-B$151))-1)*100,0)</f>
        <v>-0.16268731174399198</v>
      </c>
      <c r="I180" s="43">
        <f t="shared" si="148"/>
        <v>0.34362518517636609</v>
      </c>
      <c r="L180" s="231" t="str">
        <f t="shared" ref="L180:Q180" si="207">L35</f>
        <v>All occupations</v>
      </c>
      <c r="M180" s="34">
        <f t="shared" si="207"/>
        <v>308.29910247566033</v>
      </c>
      <c r="N180" s="34">
        <f t="shared" si="207"/>
        <v>307.30036063807961</v>
      </c>
      <c r="O180" s="34">
        <f t="shared" si="207"/>
        <v>298.41929920540315</v>
      </c>
      <c r="P180" s="34">
        <f t="shared" si="207"/>
        <v>304.89394834595373</v>
      </c>
      <c r="Q180" s="34">
        <f t="shared" si="207"/>
        <v>313.59920450460993</v>
      </c>
      <c r="S180" s="43">
        <f t="shared" ref="S180" si="208">IF(O$151-M$151 &lt;&gt; 0,(EXP(LN(O180/M180)/(O$151-M$151))-1)*100,0)</f>
        <v>-0.6493005113944017</v>
      </c>
      <c r="T180" s="43">
        <f t="shared" ref="T180" si="209">IF(Q$151-O$151 &lt;&gt; 0,(EXP(LN(Q180/O180)/(Q$151-O$151))-1)*100,0)</f>
        <v>0.33132239634601213</v>
      </c>
      <c r="W180" s="231" t="str">
        <f t="shared" ref="W180:AB180" si="210">W35</f>
        <v>All occupations</v>
      </c>
      <c r="X180" s="34">
        <f t="shared" si="210"/>
        <v>291.72989752433955</v>
      </c>
      <c r="Y180" s="34">
        <f t="shared" si="210"/>
        <v>298.55163936192059</v>
      </c>
      <c r="Z180" s="34">
        <f t="shared" si="210"/>
        <v>296.74470079459701</v>
      </c>
      <c r="AA180" s="34">
        <f t="shared" si="210"/>
        <v>303.25405165404607</v>
      </c>
      <c r="AB180" s="34">
        <f t="shared" si="210"/>
        <v>312.99079549538999</v>
      </c>
      <c r="AD180" s="43">
        <f t="shared" ref="AD180" si="211">IF(Z$151-X$151 &lt;&gt; 0,(EXP(LN(Z180/X180)/(Z$151-X$151))-1)*100,0)</f>
        <v>0.34145784665025047</v>
      </c>
      <c r="AE180" s="43">
        <f t="shared" ref="AE180" si="212">IF(AB$151-Z$151 &lt;&gt; 0,(EXP(LN(AB180/Z180)/(AB$151-Z$151))-1)*100,0)</f>
        <v>0.35597614136042566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Solent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65.575766377211721</v>
      </c>
      <c r="C7" s="31">
        <f>'Occ T1'!C8</f>
        <v>71.428787597385394</v>
      </c>
      <c r="D7" s="31">
        <f>'Occ T1'!D8</f>
        <v>72.060539083855474</v>
      </c>
      <c r="E7" s="31">
        <f>'Occ T1'!E8</f>
        <v>68.492183292606398</v>
      </c>
      <c r="F7" s="31">
        <f>'Occ T1'!F8</f>
        <v>74.666776175794951</v>
      </c>
      <c r="H7" s="31">
        <f>C7-B7</f>
        <v>5.8530212201736731</v>
      </c>
      <c r="I7" s="31">
        <f>D7-C7</f>
        <v>0.63175148647007973</v>
      </c>
      <c r="J7" s="31">
        <f>E7-D7</f>
        <v>-3.5683557912490755</v>
      </c>
      <c r="K7" s="31">
        <f>F7-E7</f>
        <v>6.1745928831885522</v>
      </c>
      <c r="L7" s="31">
        <f>F7-D7</f>
        <v>2.6062370919394766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44.715554087157052</v>
      </c>
      <c r="C8" s="32">
        <f>'Occ T2'!C8</f>
        <v>50.249615874941036</v>
      </c>
      <c r="D8" s="32">
        <f>'Occ T2'!D8</f>
        <v>51.191342848369629</v>
      </c>
      <c r="E8" s="32">
        <f>'Occ T2'!E8</f>
        <v>46.601702571943761</v>
      </c>
      <c r="F8" s="32">
        <f>'Occ T2'!F8</f>
        <v>50.063924410411254</v>
      </c>
      <c r="H8" s="31">
        <f t="shared" ref="H8:H9" si="0">C8-B8</f>
        <v>5.5340617877839833</v>
      </c>
      <c r="I8" s="31">
        <f t="shared" ref="I8:I9" si="1">D8-C8</f>
        <v>0.94172697342859379</v>
      </c>
      <c r="J8" s="31">
        <f t="shared" ref="J8:J9" si="2">E8-D8</f>
        <v>-4.5896402764258681</v>
      </c>
      <c r="K8" s="31">
        <f t="shared" ref="K8:K9" si="3">F8-E8</f>
        <v>3.4622218384674923</v>
      </c>
      <c r="L8" s="31">
        <f t="shared" ref="L8:L49" si="4">F8-D8</f>
        <v>-1.1274184379583758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20.860212290054676</v>
      </c>
      <c r="C9" s="32">
        <f>'Occ T2'!C9</f>
        <v>21.179171722444366</v>
      </c>
      <c r="D9" s="32">
        <f>'Occ T2'!D9</f>
        <v>20.869196235485845</v>
      </c>
      <c r="E9" s="32">
        <f>'Occ T2'!E9</f>
        <v>21.890480720662644</v>
      </c>
      <c r="F9" s="32">
        <f>'Occ T2'!F9</f>
        <v>24.60285176538369</v>
      </c>
      <c r="H9" s="31">
        <f t="shared" si="0"/>
        <v>0.31895943238968982</v>
      </c>
      <c r="I9" s="31">
        <f t="shared" si="1"/>
        <v>-0.30997548695852117</v>
      </c>
      <c r="J9" s="31">
        <f t="shared" si="2"/>
        <v>1.0212844851767997</v>
      </c>
      <c r="K9" s="31">
        <f t="shared" si="3"/>
        <v>2.7123710447210456</v>
      </c>
      <c r="L9" s="31">
        <f t="shared" si="4"/>
        <v>3.7336555298978453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122.09553264282567</v>
      </c>
      <c r="C11" s="31">
        <f>'Occ T1'!C9</f>
        <v>131.52392841432447</v>
      </c>
      <c r="D11" s="31">
        <f>'Occ T1'!D9</f>
        <v>136.24024819121524</v>
      </c>
      <c r="E11" s="31">
        <f>'Occ T1'!E9</f>
        <v>145.59811018451987</v>
      </c>
      <c r="F11" s="31">
        <f>'Occ T1'!F9</f>
        <v>157.90427498792502</v>
      </c>
      <c r="H11" s="31">
        <f>C11-B11</f>
        <v>9.4283957714987991</v>
      </c>
      <c r="I11" s="31">
        <f t="shared" ref="I11:I49" si="5">D11-C11</f>
        <v>4.7163197768907708</v>
      </c>
      <c r="J11" s="31">
        <f>E11-D11</f>
        <v>9.3578619933046241</v>
      </c>
      <c r="K11" s="31">
        <f>F11-E11</f>
        <v>12.306164803405153</v>
      </c>
      <c r="L11" s="31">
        <f t="shared" si="4"/>
        <v>21.664026796709777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36.027413431090764</v>
      </c>
      <c r="C12" s="10">
        <f>'Occ T2'!C10</f>
        <v>37.575277567671087</v>
      </c>
      <c r="D12" s="10">
        <f>'Occ T2'!D10</f>
        <v>39.189633765776215</v>
      </c>
      <c r="E12" s="10">
        <f>'Occ T2'!E10</f>
        <v>48.096068249248901</v>
      </c>
      <c r="F12" s="10">
        <f>'Occ T2'!F10</f>
        <v>53.901861586057663</v>
      </c>
      <c r="H12" s="11">
        <f t="shared" ref="H12:K14" si="6">C12-B12</f>
        <v>1.5478641365803227</v>
      </c>
      <c r="I12" s="31">
        <f t="shared" si="5"/>
        <v>1.6143561981051278</v>
      </c>
      <c r="J12" s="11">
        <f t="shared" si="6"/>
        <v>8.9064344834726867</v>
      </c>
      <c r="K12" s="11">
        <f t="shared" si="6"/>
        <v>5.8057933368087618</v>
      </c>
      <c r="L12" s="31">
        <f t="shared" si="4"/>
        <v>14.712227820281448</v>
      </c>
    </row>
    <row r="13" spans="1:12" x14ac:dyDescent="0.2">
      <c r="A13" s="10" t="str">
        <f>'Occ T2'!A11</f>
        <v>22 Health professionals</v>
      </c>
      <c r="B13" s="10">
        <f>'Occ T2'!B11</f>
        <v>22.326761989425368</v>
      </c>
      <c r="C13" s="10">
        <f>'Occ T2'!C11</f>
        <v>26.09154071679465</v>
      </c>
      <c r="D13" s="10">
        <f>'Occ T2'!D11</f>
        <v>25.983379554715977</v>
      </c>
      <c r="E13" s="10">
        <f>'Occ T2'!E11</f>
        <v>25.251843080243162</v>
      </c>
      <c r="F13" s="10">
        <f>'Occ T2'!F11</f>
        <v>25.92555384748588</v>
      </c>
      <c r="H13" s="11">
        <f t="shared" si="6"/>
        <v>3.7647787273692828</v>
      </c>
      <c r="I13" s="31">
        <f t="shared" si="5"/>
        <v>-0.1081611620786731</v>
      </c>
      <c r="J13" s="11">
        <f t="shared" si="6"/>
        <v>-0.731536474472815</v>
      </c>
      <c r="K13" s="11">
        <f t="shared" si="6"/>
        <v>0.67371076724271717</v>
      </c>
      <c r="L13" s="31">
        <f t="shared" si="4"/>
        <v>-5.7825707230097834E-2</v>
      </c>
    </row>
    <row r="14" spans="1:12" x14ac:dyDescent="0.2">
      <c r="A14" s="10" t="str">
        <f>'Occ T2'!A12</f>
        <v>23 Teaching and other educational professionals</v>
      </c>
      <c r="B14" s="10">
        <f>'Occ T2'!B12</f>
        <v>28.933436938136428</v>
      </c>
      <c r="C14" s="10">
        <f>'Occ T2'!C12</f>
        <v>29.001594328109345</v>
      </c>
      <c r="D14" s="10">
        <f>'Occ T2'!D12</f>
        <v>29.467248046214365</v>
      </c>
      <c r="E14" s="10">
        <f>'Occ T2'!E12</f>
        <v>28.593684417680365</v>
      </c>
      <c r="F14" s="10">
        <f>'Occ T2'!F12</f>
        <v>30.253064678216603</v>
      </c>
      <c r="H14" s="11">
        <f t="shared" si="6"/>
        <v>6.8157389972917315E-2</v>
      </c>
      <c r="I14" s="31">
        <f t="shared" si="5"/>
        <v>0.46565371810502043</v>
      </c>
      <c r="J14" s="11">
        <f t="shared" si="6"/>
        <v>-0.87356362853400071</v>
      </c>
      <c r="K14" s="11">
        <f t="shared" si="6"/>
        <v>1.6593802605362384</v>
      </c>
      <c r="L14" s="31">
        <f t="shared" si="4"/>
        <v>0.78581663200223772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34.807920284173129</v>
      </c>
      <c r="C15" s="10">
        <f>'Occ T2'!C13</f>
        <v>38.855515801749398</v>
      </c>
      <c r="D15" s="10">
        <f>'Occ T2'!D13</f>
        <v>41.599986824508676</v>
      </c>
      <c r="E15" s="10">
        <f>'Occ T2'!E13</f>
        <v>43.65651443734744</v>
      </c>
      <c r="F15" s="10">
        <f>'Occ T2'!F13</f>
        <v>47.823794876164868</v>
      </c>
      <c r="H15" s="11">
        <f t="shared" ref="H15" si="7">C15-B15</f>
        <v>4.0475955175762692</v>
      </c>
      <c r="I15" s="31">
        <f t="shared" si="5"/>
        <v>2.7444710227592779</v>
      </c>
      <c r="J15" s="11">
        <f t="shared" ref="J15" si="8">E15-D15</f>
        <v>2.0565276128387637</v>
      </c>
      <c r="K15" s="11">
        <f t="shared" ref="K15" si="9">F15-E15</f>
        <v>4.1672804388174285</v>
      </c>
      <c r="L15" s="31">
        <f t="shared" si="4"/>
        <v>6.2238080516561922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80.727499091848472</v>
      </c>
      <c r="C17" s="31">
        <f>'Occ T1'!C10</f>
        <v>81.763693035800216</v>
      </c>
      <c r="D17" s="31">
        <f>'Occ T1'!D10</f>
        <v>85.078439405574414</v>
      </c>
      <c r="E17" s="31">
        <f>'Occ T1'!E10</f>
        <v>89.069403799452829</v>
      </c>
      <c r="F17" s="31">
        <f>'Occ T1'!F10</f>
        <v>95.513078325547283</v>
      </c>
      <c r="H17" s="31">
        <f t="shared" ref="H17:K21" si="10">C17-B17</f>
        <v>1.0361939439517442</v>
      </c>
      <c r="I17" s="31">
        <f t="shared" si="5"/>
        <v>3.3147463697741983</v>
      </c>
      <c r="J17" s="31">
        <f t="shared" si="10"/>
        <v>3.9909643938784143</v>
      </c>
      <c r="K17" s="31">
        <f t="shared" si="10"/>
        <v>6.4436745260944548</v>
      </c>
      <c r="L17" s="31">
        <f t="shared" si="4"/>
        <v>10.434638919972869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9.3172969866129094</v>
      </c>
      <c r="C18" s="10">
        <f>'Occ T2'!C14</f>
        <v>10.277196366867951</v>
      </c>
      <c r="D18" s="10">
        <f>'Occ T2'!D14</f>
        <v>11.173409584976428</v>
      </c>
      <c r="E18" s="10">
        <f>'Occ T2'!E14</f>
        <v>10.504646630493568</v>
      </c>
      <c r="F18" s="10">
        <f>'Occ T2'!F14</f>
        <v>11.227662198987549</v>
      </c>
      <c r="H18" s="11">
        <f t="shared" si="10"/>
        <v>0.95989938025504173</v>
      </c>
      <c r="I18" s="31">
        <f t="shared" si="5"/>
        <v>0.89621321810847654</v>
      </c>
      <c r="J18" s="11">
        <f t="shared" si="10"/>
        <v>-0.66876295448285994</v>
      </c>
      <c r="K18" s="11">
        <f t="shared" si="10"/>
        <v>0.72301556849398096</v>
      </c>
      <c r="L18" s="31">
        <f t="shared" si="4"/>
        <v>5.4252614011121025E-2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10.097062166130877</v>
      </c>
      <c r="C19" s="10">
        <f>'Occ T2'!C15</f>
        <v>11.224393150907735</v>
      </c>
      <c r="D19" s="10">
        <f>'Occ T2'!D15</f>
        <v>11.465228731666402</v>
      </c>
      <c r="E19" s="10">
        <f>'Occ T2'!E15</f>
        <v>17.684807774350507</v>
      </c>
      <c r="F19" s="10">
        <f>'Occ T2'!F15</f>
        <v>20.049158080513795</v>
      </c>
      <c r="H19" s="11">
        <f t="shared" si="10"/>
        <v>1.127330984776858</v>
      </c>
      <c r="I19" s="31">
        <f t="shared" si="5"/>
        <v>0.24083558075866662</v>
      </c>
      <c r="J19" s="11">
        <f t="shared" si="10"/>
        <v>6.2195790426841047</v>
      </c>
      <c r="K19" s="11">
        <f t="shared" si="10"/>
        <v>2.3643503061632885</v>
      </c>
      <c r="L19" s="31">
        <f t="shared" si="4"/>
        <v>8.5839293488473931</v>
      </c>
    </row>
    <row r="20" spans="1:12" x14ac:dyDescent="0.2">
      <c r="A20" s="10" t="str">
        <f>'Occ T2'!A16</f>
        <v>33 Protective service occupations</v>
      </c>
      <c r="B20" s="10">
        <f>'Occ T2'!B16</f>
        <v>9.1728860985746383</v>
      </c>
      <c r="C20" s="10">
        <f>'Occ T2'!C16</f>
        <v>8.7592597464328392</v>
      </c>
      <c r="D20" s="10">
        <f>'Occ T2'!D16</f>
        <v>9.2568612007928461</v>
      </c>
      <c r="E20" s="10">
        <f>'Occ T2'!E16</f>
        <v>8.1991076429707395</v>
      </c>
      <c r="F20" s="10">
        <f>'Occ T2'!F16</f>
        <v>8.6669970258460527</v>
      </c>
      <c r="H20" s="11">
        <f t="shared" si="10"/>
        <v>-0.4136263521417991</v>
      </c>
      <c r="I20" s="31">
        <f t="shared" si="5"/>
        <v>0.49760145436000691</v>
      </c>
      <c r="J20" s="11">
        <f t="shared" si="10"/>
        <v>-1.0577535578221067</v>
      </c>
      <c r="K20" s="11">
        <f t="shared" si="10"/>
        <v>0.46788938287531323</v>
      </c>
      <c r="L20" s="31">
        <f t="shared" si="4"/>
        <v>-0.58986417494679344</v>
      </c>
    </row>
    <row r="21" spans="1:12" x14ac:dyDescent="0.2">
      <c r="A21" s="10" t="str">
        <f>'Occ T2'!A17</f>
        <v>34 Culture, media and sports occupations</v>
      </c>
      <c r="B21" s="10">
        <f>'Occ T2'!B17</f>
        <v>14.280045884165194</v>
      </c>
      <c r="C21" s="10">
        <f>'Occ T2'!C17</f>
        <v>12.650597264647249</v>
      </c>
      <c r="D21" s="10">
        <f>'Occ T2'!D17</f>
        <v>13.252339192747641</v>
      </c>
      <c r="E21" s="10">
        <f>'Occ T2'!E17</f>
        <v>12.008030955377491</v>
      </c>
      <c r="F21" s="10">
        <f>'Occ T2'!F17</f>
        <v>12.91470131082993</v>
      </c>
      <c r="H21" s="11">
        <f t="shared" si="10"/>
        <v>-1.6294486195179445</v>
      </c>
      <c r="I21" s="31">
        <f t="shared" si="5"/>
        <v>0.60174192810039173</v>
      </c>
      <c r="J21" s="11">
        <f t="shared" si="10"/>
        <v>-1.2443082373701504</v>
      </c>
      <c r="K21" s="11">
        <f t="shared" si="10"/>
        <v>0.90667035545243913</v>
      </c>
      <c r="L21" s="31">
        <f t="shared" si="4"/>
        <v>-0.33763788191771127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37.860207956364867</v>
      </c>
      <c r="C22" s="10">
        <f>'Occ T2'!C18</f>
        <v>38.852246506944439</v>
      </c>
      <c r="D22" s="10">
        <f>'Occ T2'!D18</f>
        <v>39.930600695391107</v>
      </c>
      <c r="E22" s="10">
        <f>'Occ T2'!E18</f>
        <v>40.672810796260528</v>
      </c>
      <c r="F22" s="10">
        <f>'Occ T2'!F18</f>
        <v>42.654559709369963</v>
      </c>
      <c r="H22" s="11">
        <f t="shared" ref="H22" si="11">C22-B22</f>
        <v>0.99203855057957213</v>
      </c>
      <c r="I22" s="31">
        <f t="shared" si="5"/>
        <v>1.0783541884466672</v>
      </c>
      <c r="J22" s="11">
        <f t="shared" ref="J22" si="12">E22-D22</f>
        <v>0.7422101008694213</v>
      </c>
      <c r="K22" s="11">
        <f t="shared" ref="K22" si="13">F22-E22</f>
        <v>1.9817489131094348</v>
      </c>
      <c r="L22" s="31">
        <f t="shared" si="4"/>
        <v>2.7239590139788561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65.207702890321997</v>
      </c>
      <c r="C24" s="31">
        <f>'Occ T1'!C11</f>
        <v>60.723679012931299</v>
      </c>
      <c r="D24" s="31">
        <f>'Occ T1'!D11</f>
        <v>61.646278975949343</v>
      </c>
      <c r="E24" s="31">
        <f>'Occ T1'!E11</f>
        <v>61.587780554594922</v>
      </c>
      <c r="F24" s="31">
        <f>'Occ T1'!F11</f>
        <v>55.929071813605198</v>
      </c>
      <c r="H24" s="31">
        <f t="shared" ref="H24:K26" si="14">C24-B24</f>
        <v>-4.4840238773906975</v>
      </c>
      <c r="I24" s="31">
        <f t="shared" si="5"/>
        <v>0.92259996301804392</v>
      </c>
      <c r="J24" s="31">
        <f t="shared" si="14"/>
        <v>-5.8498421354421737E-2</v>
      </c>
      <c r="K24" s="31">
        <f t="shared" si="14"/>
        <v>-5.6587087409897237</v>
      </c>
      <c r="L24" s="31">
        <f t="shared" si="4"/>
        <v>-5.7172071623441454</v>
      </c>
    </row>
    <row r="25" spans="1:12" x14ac:dyDescent="0.2">
      <c r="A25" t="str">
        <f>'Occ T2'!A19</f>
        <v>41 Administrative occupations</v>
      </c>
      <c r="B25" s="32">
        <f>'Occ T2'!B19</f>
        <v>50.314128105232726</v>
      </c>
      <c r="C25" s="32">
        <f>'Occ T2'!C19</f>
        <v>47.63161211405599</v>
      </c>
      <c r="D25" s="32">
        <f>'Occ T2'!D19</f>
        <v>48.878719947304411</v>
      </c>
      <c r="E25" s="32">
        <f>'Occ T2'!E19</f>
        <v>49.918131167867855</v>
      </c>
      <c r="F25" s="32">
        <f>'Occ T2'!F19</f>
        <v>47.126683844116123</v>
      </c>
      <c r="H25" s="11">
        <f t="shared" si="14"/>
        <v>-2.6825159911767358</v>
      </c>
      <c r="I25" s="31">
        <f t="shared" si="5"/>
        <v>1.2471078332484211</v>
      </c>
      <c r="J25" s="11">
        <f t="shared" si="14"/>
        <v>1.0394112205634443</v>
      </c>
      <c r="K25" s="11">
        <f t="shared" si="14"/>
        <v>-2.7914473237517328</v>
      </c>
      <c r="L25" s="31">
        <f t="shared" si="4"/>
        <v>-1.7520361031882885</v>
      </c>
    </row>
    <row r="26" spans="1:12" x14ac:dyDescent="0.2">
      <c r="A26" t="str">
        <f>'Occ T2'!A20</f>
        <v>42 Secretarial and related occupations</v>
      </c>
      <c r="B26" s="32">
        <f>'Occ T2'!B20</f>
        <v>14.893574785089269</v>
      </c>
      <c r="C26" s="32">
        <f>'Occ T2'!C20</f>
        <v>13.092066898875309</v>
      </c>
      <c r="D26" s="32">
        <f>'Occ T2'!D20</f>
        <v>12.76755902864493</v>
      </c>
      <c r="E26" s="32">
        <f>'Occ T2'!E20</f>
        <v>11.669649386727066</v>
      </c>
      <c r="F26" s="32">
        <f>'Occ T2'!F20</f>
        <v>8.8023879694890734</v>
      </c>
      <c r="H26" s="11">
        <f t="shared" si="14"/>
        <v>-1.80150788621396</v>
      </c>
      <c r="I26" s="31">
        <f t="shared" si="5"/>
        <v>-0.32450787023037897</v>
      </c>
      <c r="J26" s="11">
        <f t="shared" si="14"/>
        <v>-1.0979096419178642</v>
      </c>
      <c r="K26" s="11">
        <f t="shared" si="14"/>
        <v>-2.8672614172379927</v>
      </c>
      <c r="L26" s="31">
        <f t="shared" si="4"/>
        <v>-3.9651710591558569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57.69202045342827</v>
      </c>
      <c r="C28" s="31">
        <f>'Occ T1'!C12</f>
        <v>54.767109225404567</v>
      </c>
      <c r="D28" s="31">
        <f>'Occ T1'!D12</f>
        <v>48.301510286762806</v>
      </c>
      <c r="E28" s="31">
        <f>'Occ T1'!E12</f>
        <v>49.769364417566635</v>
      </c>
      <c r="F28" s="31">
        <f>'Occ T1'!F12</f>
        <v>49.006248348301725</v>
      </c>
      <c r="H28" s="31">
        <f t="shared" ref="H28:K30" si="15">C28-B28</f>
        <v>-2.9249112280237028</v>
      </c>
      <c r="I28" s="31">
        <f t="shared" si="5"/>
        <v>-6.4655989386417616</v>
      </c>
      <c r="J28" s="31">
        <f t="shared" si="15"/>
        <v>1.4678541308038291</v>
      </c>
      <c r="K28" s="31">
        <f t="shared" si="15"/>
        <v>-0.76311606926491038</v>
      </c>
      <c r="L28" s="31">
        <f t="shared" si="4"/>
        <v>0.70473806153891871</v>
      </c>
    </row>
    <row r="29" spans="1:12" x14ac:dyDescent="0.2">
      <c r="A29" s="10" t="str">
        <f>'Occ T2'!A21</f>
        <v>51 Skilled agricultural and related trades</v>
      </c>
      <c r="B29" s="10">
        <f>'Occ T2'!B21</f>
        <v>5.4646355413582013</v>
      </c>
      <c r="C29" s="10">
        <f>'Occ T2'!C21</f>
        <v>5.7987298429656535</v>
      </c>
      <c r="D29" s="10">
        <f>'Occ T2'!D21</f>
        <v>4.6632021084971971</v>
      </c>
      <c r="E29" s="10">
        <f>'Occ T2'!E21</f>
        <v>4.7520856564201832</v>
      </c>
      <c r="F29" s="10">
        <f>'Occ T2'!F21</f>
        <v>5.479851390035674</v>
      </c>
      <c r="H29" s="11">
        <f t="shared" si="15"/>
        <v>0.33409430160745224</v>
      </c>
      <c r="I29" s="31">
        <f t="shared" si="5"/>
        <v>-1.1355277344684565</v>
      </c>
      <c r="J29" s="11">
        <f t="shared" si="15"/>
        <v>8.8883547922986139E-2</v>
      </c>
      <c r="K29" s="11">
        <f t="shared" si="15"/>
        <v>0.7277657336154908</v>
      </c>
      <c r="L29" s="31">
        <f t="shared" si="4"/>
        <v>0.81664928153847693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20.24069538118955</v>
      </c>
      <c r="C30" s="10">
        <f>'Occ T2'!C22</f>
        <v>20.202716951274898</v>
      </c>
      <c r="D30" s="10">
        <f>'Occ T2'!D22</f>
        <v>17.629799649142853</v>
      </c>
      <c r="E30" s="10">
        <f>'Occ T2'!E22</f>
        <v>17.729044129792381</v>
      </c>
      <c r="F30" s="10">
        <f>'Occ T2'!F22</f>
        <v>16.981536516626541</v>
      </c>
      <c r="H30" s="11">
        <f t="shared" si="15"/>
        <v>-3.7978429914652168E-2</v>
      </c>
      <c r="I30" s="31">
        <f t="shared" si="5"/>
        <v>-2.5729173021320442</v>
      </c>
      <c r="J30" s="11">
        <f t="shared" si="15"/>
        <v>9.9244480649527844E-2</v>
      </c>
      <c r="K30" s="11">
        <f t="shared" si="15"/>
        <v>-0.74750761316584047</v>
      </c>
      <c r="L30" s="31">
        <f t="shared" si="4"/>
        <v>-0.64826313251631262</v>
      </c>
    </row>
    <row r="31" spans="1:12" x14ac:dyDescent="0.2">
      <c r="A31" s="10" t="str">
        <f>'Occ T2'!A23</f>
        <v>53 Skilled construction and building trades</v>
      </c>
      <c r="B31" s="10">
        <f>'Occ T2'!B23</f>
        <v>17.244733574323817</v>
      </c>
      <c r="C31" s="10">
        <f>'Occ T2'!C23</f>
        <v>15.82031208473623</v>
      </c>
      <c r="D31" s="10">
        <f>'Occ T2'!D23</f>
        <v>14.159837998940313</v>
      </c>
      <c r="E31" s="10">
        <f>'Occ T2'!E23</f>
        <v>14.449457909836502</v>
      </c>
      <c r="F31" s="10">
        <f>'Occ T2'!F23</f>
        <v>13.149497607261418</v>
      </c>
      <c r="H31" s="11">
        <f t="shared" ref="H31:H32" si="16">C31-B31</f>
        <v>-1.4244214895875871</v>
      </c>
      <c r="I31" s="31">
        <f t="shared" si="5"/>
        <v>-1.6604740857959168</v>
      </c>
      <c r="J31" s="11">
        <f t="shared" ref="J31:J32" si="17">E31-D31</f>
        <v>0.28961991089618877</v>
      </c>
      <c r="K31" s="11">
        <f t="shared" ref="K31:K32" si="18">F31-E31</f>
        <v>-1.2999603025750837</v>
      </c>
      <c r="L31" s="31">
        <f t="shared" si="4"/>
        <v>-1.0103403916788949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14.7419559565567</v>
      </c>
      <c r="C32" s="10">
        <f>'Occ T2'!C24</f>
        <v>12.945350346427785</v>
      </c>
      <c r="D32" s="10">
        <f>'Occ T2'!D24</f>
        <v>11.848670530182449</v>
      </c>
      <c r="E32" s="10">
        <f>'Occ T2'!E24</f>
        <v>12.838776721517569</v>
      </c>
      <c r="F32" s="10">
        <f>'Occ T2'!F24</f>
        <v>13.395362834378092</v>
      </c>
      <c r="H32" s="11">
        <f t="shared" si="16"/>
        <v>-1.7966056101289141</v>
      </c>
      <c r="I32" s="31">
        <f t="shared" si="5"/>
        <v>-1.0966798162453362</v>
      </c>
      <c r="J32" s="11">
        <f t="shared" si="17"/>
        <v>0.99010619133511923</v>
      </c>
      <c r="K32" s="11">
        <f t="shared" si="18"/>
        <v>0.55658611286052384</v>
      </c>
      <c r="L32" s="31">
        <f t="shared" si="4"/>
        <v>1.5466923041956431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61.876753752716631</v>
      </c>
      <c r="C34" s="31">
        <f>'Occ T1'!C13</f>
        <v>61.982932435706999</v>
      </c>
      <c r="D34" s="31">
        <f>'Occ T1'!D13</f>
        <v>58.927407387622495</v>
      </c>
      <c r="E34" s="31">
        <f>'Occ T1'!E13</f>
        <v>59.564243330620478</v>
      </c>
      <c r="F34" s="31">
        <f>'Occ T1'!F13</f>
        <v>62.50345480890698</v>
      </c>
      <c r="H34" s="31">
        <f t="shared" ref="H34:K36" si="19">C34-B34</f>
        <v>0.10617868299036815</v>
      </c>
      <c r="I34" s="31">
        <f t="shared" si="5"/>
        <v>-3.0555250480845046</v>
      </c>
      <c r="J34" s="31">
        <f t="shared" si="19"/>
        <v>0.6368359429979833</v>
      </c>
      <c r="K34" s="31">
        <f t="shared" si="19"/>
        <v>2.9392114782865022</v>
      </c>
      <c r="L34" s="31">
        <f t="shared" si="4"/>
        <v>3.5760474212844855</v>
      </c>
    </row>
    <row r="35" spans="1:12" x14ac:dyDescent="0.2">
      <c r="A35" s="10" t="str">
        <f>'Occ T2'!A25</f>
        <v>61 Caring personal service occupations</v>
      </c>
      <c r="B35" s="10">
        <f>'Occ T2'!B25</f>
        <v>45.924671647635215</v>
      </c>
      <c r="C35" s="10">
        <f>'Occ T2'!C25</f>
        <v>46.031597890424003</v>
      </c>
      <c r="D35" s="10">
        <f>'Occ T2'!D25</f>
        <v>44.201207053536457</v>
      </c>
      <c r="E35" s="10">
        <f>'Occ T2'!E25</f>
        <v>45.909112512070791</v>
      </c>
      <c r="F35" s="10">
        <f>'Occ T2'!F25</f>
        <v>48.56262108859039</v>
      </c>
      <c r="G35" s="10"/>
      <c r="H35" s="11">
        <f t="shared" si="19"/>
        <v>0.10692624278878782</v>
      </c>
      <c r="I35" s="31">
        <f t="shared" si="5"/>
        <v>-1.8303908368875454</v>
      </c>
      <c r="J35" s="11">
        <f t="shared" si="19"/>
        <v>1.7079054585343343</v>
      </c>
      <c r="K35" s="11">
        <f t="shared" si="19"/>
        <v>2.6535085765195987</v>
      </c>
      <c r="L35" s="31">
        <f t="shared" si="4"/>
        <v>4.361414035053933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15.181862932091617</v>
      </c>
      <c r="C36" s="10">
        <f>'Occ T2'!C26</f>
        <v>15.312578486882646</v>
      </c>
      <c r="D36" s="10">
        <f>'Occ T2'!D26</f>
        <v>13.964262782834993</v>
      </c>
      <c r="E36" s="10">
        <f>'Occ T2'!E26</f>
        <v>13.043302372865158</v>
      </c>
      <c r="F36" s="10">
        <f>'Occ T2'!F26</f>
        <v>13.297256778834157</v>
      </c>
      <c r="G36" s="10"/>
      <c r="H36" s="11">
        <f t="shared" si="19"/>
        <v>0.13071555479102948</v>
      </c>
      <c r="I36" s="31">
        <f t="shared" si="5"/>
        <v>-1.3483157040476534</v>
      </c>
      <c r="J36" s="11">
        <f t="shared" si="19"/>
        <v>-0.92096040996983497</v>
      </c>
      <c r="K36" s="11">
        <f t="shared" si="19"/>
        <v>0.2539544059689991</v>
      </c>
      <c r="L36" s="31">
        <f t="shared" si="4"/>
        <v>-0.66700600400083587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0.77021917298979559</v>
      </c>
      <c r="C37" s="10">
        <f>'Occ T2'!C27</f>
        <v>0.63875605840035021</v>
      </c>
      <c r="D37" s="10">
        <f>'Occ T2'!D27</f>
        <v>0.76193755125104723</v>
      </c>
      <c r="E37" s="10">
        <f>'Occ T2'!E27</f>
        <v>0.61182844568453032</v>
      </c>
      <c r="F37" s="10">
        <f>'Occ T2'!F27</f>
        <v>0.64357694148243361</v>
      </c>
      <c r="G37" s="10"/>
      <c r="H37" s="11">
        <f t="shared" ref="H37" si="20">C37-B37</f>
        <v>-0.13146311458944537</v>
      </c>
      <c r="I37" s="31">
        <f t="shared" ref="I37" si="21">D37-C37</f>
        <v>0.12318149285069702</v>
      </c>
      <c r="J37" s="11">
        <f t="shared" ref="J37" si="22">E37-D37</f>
        <v>-0.15010910556651691</v>
      </c>
      <c r="K37" s="11">
        <f t="shared" ref="K37" si="23">F37-E37</f>
        <v>3.1748495797903287E-2</v>
      </c>
      <c r="L37" s="31">
        <f t="shared" ref="L37" si="24">F37-D37</f>
        <v>-0.11836060976861362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45.009798328959988</v>
      </c>
      <c r="C39" s="31">
        <f>'Occ T1'!C14</f>
        <v>43.598332617891302</v>
      </c>
      <c r="D39" s="31">
        <f>'Occ T1'!D14</f>
        <v>43.959816273810517</v>
      </c>
      <c r="E39" s="31">
        <f>'Occ T1'!E14</f>
        <v>44.650087839001827</v>
      </c>
      <c r="F39" s="31">
        <f>'Occ T1'!F14</f>
        <v>44.917188661198658</v>
      </c>
      <c r="H39" s="31">
        <f>C39-B39</f>
        <v>-1.4114657110686863</v>
      </c>
      <c r="I39" s="31">
        <f t="shared" si="5"/>
        <v>0.36148365591921561</v>
      </c>
      <c r="J39" s="31">
        <f>E39-D39</f>
        <v>0.69027156519130983</v>
      </c>
      <c r="K39" s="31">
        <f>F39-E39</f>
        <v>0.26710082219683073</v>
      </c>
      <c r="L39" s="31">
        <f t="shared" si="4"/>
        <v>0.95737238738814057</v>
      </c>
    </row>
    <row r="40" spans="1:12" s="30" customFormat="1" x14ac:dyDescent="0.2">
      <c r="A40" s="126" t="str">
        <f>'Occ T2'!A28</f>
        <v>71 Sales occupations</v>
      </c>
      <c r="B40" s="126">
        <f>'Occ T2'!B28</f>
        <v>36.323164051497521</v>
      </c>
      <c r="C40" s="126">
        <f>'Occ T2'!C28</f>
        <v>34.533431966157686</v>
      </c>
      <c r="D40" s="126">
        <f>'Occ T2'!D28</f>
        <v>34.686315133776922</v>
      </c>
      <c r="E40" s="126">
        <f>'Occ T2'!E28</f>
        <v>34.356100327448765</v>
      </c>
      <c r="F40" s="126">
        <f>'Occ T2'!F28</f>
        <v>33.476881786389846</v>
      </c>
      <c r="G40"/>
      <c r="H40" s="11">
        <f>C40-B40</f>
        <v>-1.7897320853398355</v>
      </c>
      <c r="I40" s="31">
        <f t="shared" si="5"/>
        <v>0.15288316761923681</v>
      </c>
      <c r="J40" s="11">
        <f t="shared" ref="J40" si="25">E40-D40</f>
        <v>-0.33021480632815781</v>
      </c>
      <c r="K40" s="11">
        <f t="shared" ref="K40" si="26">F40-E40</f>
        <v>-0.87921854105891839</v>
      </c>
      <c r="L40" s="31">
        <f t="shared" si="4"/>
        <v>-1.2094333473870762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8.6866342774624652</v>
      </c>
      <c r="C41" s="126">
        <f>'Occ T2'!C29</f>
        <v>9.0649006517336144</v>
      </c>
      <c r="D41" s="126">
        <f>'Occ T2'!D29</f>
        <v>9.2735011400335967</v>
      </c>
      <c r="E41" s="126">
        <f>'Occ T2'!E29</f>
        <v>10.293987511553064</v>
      </c>
      <c r="F41" s="126">
        <f>'Occ T2'!F29</f>
        <v>11.440306874808813</v>
      </c>
      <c r="G41"/>
      <c r="H41" s="11">
        <f t="shared" ref="H41" si="27">C41-B41</f>
        <v>0.37826637427114918</v>
      </c>
      <c r="I41" s="31">
        <f t="shared" si="5"/>
        <v>0.20860048829998235</v>
      </c>
      <c r="J41" s="11">
        <f t="shared" ref="J41" si="28">E41-D41</f>
        <v>1.0204863715194676</v>
      </c>
      <c r="K41" s="11">
        <f t="shared" ref="K41" si="29">F41-E41</f>
        <v>1.1463193632557491</v>
      </c>
      <c r="L41" s="31">
        <f t="shared" si="4"/>
        <v>2.1668057347752168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30.217035038013648</v>
      </c>
      <c r="C43" s="31">
        <f>'Occ T1'!C15</f>
        <v>31.227915453915813</v>
      </c>
      <c r="D43" s="31">
        <f>'Occ T1'!D15</f>
        <v>26.218924433015651</v>
      </c>
      <c r="E43" s="31">
        <f>'Occ T1'!E15</f>
        <v>26.682520831714733</v>
      </c>
      <c r="F43" s="31">
        <f>'Occ T1'!F15</f>
        <v>25.608193851035395</v>
      </c>
      <c r="H43" s="31">
        <f t="shared" ref="H43:K45" si="30">C43-B43</f>
        <v>1.0108804159021645</v>
      </c>
      <c r="I43" s="31">
        <f t="shared" si="5"/>
        <v>-5.0089910209001616</v>
      </c>
      <c r="J43" s="31">
        <f t="shared" si="30"/>
        <v>0.46359639869908165</v>
      </c>
      <c r="K43" s="31">
        <f t="shared" si="30"/>
        <v>-1.0743269806793379</v>
      </c>
      <c r="L43" s="31">
        <f t="shared" si="4"/>
        <v>-0.6107305819802562</v>
      </c>
    </row>
    <row r="44" spans="1:12" x14ac:dyDescent="0.2">
      <c r="A44" s="10" t="str">
        <f>'Occ T2'!A30</f>
        <v>81 Process, plant and machine operatives</v>
      </c>
      <c r="B44" s="10">
        <f>'Occ T2'!B30</f>
        <v>9.7900790649676086</v>
      </c>
      <c r="C44" s="10">
        <f>'Occ T2'!C30</f>
        <v>9.5462568423475442</v>
      </c>
      <c r="D44" s="10">
        <f>'Occ T2'!D30</f>
        <v>8.4168241816998322</v>
      </c>
      <c r="E44" s="10">
        <f>'Occ T2'!E30</f>
        <v>8.8347188288095229</v>
      </c>
      <c r="F44" s="10">
        <f>'Occ T2'!F30</f>
        <v>8.2980259508181859</v>
      </c>
      <c r="H44" s="11">
        <f t="shared" si="30"/>
        <v>-0.24382222262006437</v>
      </c>
      <c r="I44" s="31">
        <f t="shared" si="5"/>
        <v>-1.1294326606477121</v>
      </c>
      <c r="J44" s="11">
        <f t="shared" si="30"/>
        <v>0.41789464710969071</v>
      </c>
      <c r="K44" s="11">
        <f t="shared" si="30"/>
        <v>-0.53669287799133691</v>
      </c>
      <c r="L44" s="31">
        <f t="shared" si="4"/>
        <v>-0.11879823088164621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20.426955973046041</v>
      </c>
      <c r="C45" s="10">
        <f>'Occ T2'!C31</f>
        <v>21.68165861156827</v>
      </c>
      <c r="D45" s="10">
        <f>'Occ T2'!D31</f>
        <v>17.802100251315817</v>
      </c>
      <c r="E45" s="10">
        <f>'Occ T2'!E31</f>
        <v>17.847802002905208</v>
      </c>
      <c r="F45" s="10">
        <f>'Occ T2'!F31</f>
        <v>17.310167900217209</v>
      </c>
      <c r="H45" s="11">
        <f t="shared" si="30"/>
        <v>1.2547026385222289</v>
      </c>
      <c r="I45" s="31">
        <f t="shared" si="5"/>
        <v>-3.879558360252453</v>
      </c>
      <c r="J45" s="11">
        <f t="shared" si="30"/>
        <v>4.5701751589390938E-2</v>
      </c>
      <c r="K45" s="11">
        <f t="shared" si="30"/>
        <v>-0.53763410268799916</v>
      </c>
      <c r="L45" s="31">
        <f t="shared" si="4"/>
        <v>-0.49193235109860822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71.626891424673715</v>
      </c>
      <c r="C47" s="31">
        <f>'Occ T1'!C16</f>
        <v>68.835622206640011</v>
      </c>
      <c r="D47" s="31">
        <f>'Occ T1'!D16</f>
        <v>62.730835962194242</v>
      </c>
      <c r="E47" s="31">
        <f>'Occ T1'!E16</f>
        <v>62.734305749922193</v>
      </c>
      <c r="F47" s="31">
        <f>'Occ T1'!F16</f>
        <v>60.541713027684487</v>
      </c>
      <c r="H47" s="31">
        <f t="shared" ref="H47:K49" si="31">C47-B47</f>
        <v>-2.7912692180337046</v>
      </c>
      <c r="I47" s="31">
        <f t="shared" si="5"/>
        <v>-6.1047862444457692</v>
      </c>
      <c r="J47" s="31">
        <f t="shared" si="31"/>
        <v>3.4697877279512568E-3</v>
      </c>
      <c r="K47" s="31">
        <f t="shared" si="31"/>
        <v>-2.1925927222377055</v>
      </c>
      <c r="L47" s="31">
        <f t="shared" si="4"/>
        <v>-2.1891229345097543</v>
      </c>
    </row>
    <row r="48" spans="1:12" x14ac:dyDescent="0.2">
      <c r="A48" s="10" t="str">
        <f>'Occ T2'!A32</f>
        <v>91 Elementary trades and related occupations</v>
      </c>
      <c r="B48" s="10">
        <f>'Occ T2'!B32</f>
        <v>8.3773489231705724</v>
      </c>
      <c r="C48" s="10">
        <f>'Occ T2'!C32</f>
        <v>7.1561152866789097</v>
      </c>
      <c r="D48" s="10">
        <f>'Occ T2'!D32</f>
        <v>6.341778536929751</v>
      </c>
      <c r="E48" s="10">
        <f>'Occ T2'!E32</f>
        <v>11.534768494058882</v>
      </c>
      <c r="F48" s="10">
        <f>'Occ T2'!F32</f>
        <v>12.735926409293159</v>
      </c>
      <c r="H48" s="11">
        <f t="shared" si="31"/>
        <v>-1.2212336364916627</v>
      </c>
      <c r="I48" s="31">
        <f t="shared" si="5"/>
        <v>-0.81433674974915871</v>
      </c>
      <c r="J48" s="11">
        <f t="shared" si="31"/>
        <v>5.1929899571291314</v>
      </c>
      <c r="K48" s="11">
        <f t="shared" si="31"/>
        <v>1.2011579152342762</v>
      </c>
      <c r="L48" s="31">
        <f t="shared" si="4"/>
        <v>6.3941478723634075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63.24954250150315</v>
      </c>
      <c r="C49" s="10">
        <f>'Occ T2'!C33</f>
        <v>61.679506919961106</v>
      </c>
      <c r="D49" s="10">
        <f>'Occ T2'!D33</f>
        <v>56.38905742526449</v>
      </c>
      <c r="E49" s="10">
        <f>'Occ T2'!E33</f>
        <v>51.199537255863312</v>
      </c>
      <c r="F49" s="10">
        <f>'Occ T2'!F33</f>
        <v>47.80578661839133</v>
      </c>
      <c r="H49" s="11">
        <f t="shared" si="31"/>
        <v>-1.5700355815420437</v>
      </c>
      <c r="I49" s="31">
        <f t="shared" si="5"/>
        <v>-5.2904494946966167</v>
      </c>
      <c r="J49" s="11">
        <f t="shared" si="31"/>
        <v>-5.1895201694011774</v>
      </c>
      <c r="K49" s="11">
        <f t="shared" si="31"/>
        <v>-3.3937506374719817</v>
      </c>
      <c r="L49" s="31">
        <f t="shared" si="4"/>
        <v>-8.5832708068731591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600.029</v>
      </c>
      <c r="C51" s="34">
        <f>'Occ T1'!C18</f>
        <v>605.85199999999998</v>
      </c>
      <c r="D51" s="34">
        <f>'Occ T1'!D18</f>
        <v>595.16400000000021</v>
      </c>
      <c r="E51" s="34">
        <f>'Occ T1'!E18</f>
        <v>608.14799999999991</v>
      </c>
      <c r="F51" s="34">
        <f>'Occ T1'!F18</f>
        <v>626.58999999999969</v>
      </c>
      <c r="G51" s="24"/>
      <c r="H51" s="34">
        <f>C51-B51</f>
        <v>5.8229999999999791</v>
      </c>
      <c r="I51" s="205">
        <f>D51-C51</f>
        <v>-10.687999999999761</v>
      </c>
      <c r="J51" s="34">
        <f>E51-D51</f>
        <v>12.983999999999696</v>
      </c>
      <c r="K51" s="34">
        <f>F51-E51</f>
        <v>18.44199999999978</v>
      </c>
      <c r="L51" s="205">
        <f>F51-D51</f>
        <v>31.425999999999476</v>
      </c>
    </row>
    <row r="53" spans="1:12" ht="15.75" x14ac:dyDescent="0.25">
      <c r="A53" s="19" t="str">
        <f>CONCATENATE(A1," (Continued)")</f>
        <v>Occupation Table 3  Employment Change by Occupation in Occupation Group (SOC 2020), 2015-2035, Solent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2.1603744186934337</v>
      </c>
      <c r="C59" s="44">
        <f>IF(AND(D$5-C$5 &lt;&gt; 0,D7 &lt;&gt; 0,C7 &lt;&gt; 0),(EXP(LN(D7/C7)/(D$5-C$5))-1)*100,0)</f>
        <v>0.88444940439280639</v>
      </c>
      <c r="D59" s="44">
        <f>IF(AND(E$5-D$5 &lt;&gt; 0,E7 &lt;&gt; 0,D7 &lt;&gt; 0),(EXP(LN(E7/D7)/(E$5-D$5))-1)*100,0)</f>
        <v>-1.0105979930518649</v>
      </c>
      <c r="E59" s="44">
        <f>IF(AND(F$5-E$5 &lt;&gt; 0,F7 &lt;&gt; 0,E7 &lt;&gt; 0),(EXP(LN(F7/E7)/(F$5-E$5))-1)*100,0)</f>
        <v>0.86689196881006847</v>
      </c>
      <c r="F59" s="44">
        <f>IF(AND(F$5-D$5 &lt;&gt; 0,F7 &lt;&gt; 0,D7 &lt;&gt; 0),(EXP(LN(F7/D7)/(F$5-D$5))-1)*100,0)</f>
        <v>0.23713835255054772</v>
      </c>
      <c r="H59" s="44">
        <f>(B7/B$51)*100</f>
        <v>10.928766172503616</v>
      </c>
      <c r="I59" s="44">
        <f>(C7/C$51)*100</f>
        <v>11.789808005484078</v>
      </c>
      <c r="J59" s="44">
        <f>(D7/D$51)*100</f>
        <v>12.107677729811522</v>
      </c>
      <c r="K59" s="44">
        <f>(E7/E$51)*100</f>
        <v>11.262420215573579</v>
      </c>
      <c r="L59" s="44">
        <f>(F7/F$51)*100</f>
        <v>11.91636894552977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2.9599996443269605</v>
      </c>
      <c r="C60" s="44">
        <f t="shared" si="32"/>
        <v>1.8740978553394738</v>
      </c>
      <c r="D60" s="44">
        <f t="shared" si="32"/>
        <v>-1.8611301694482885</v>
      </c>
      <c r="E60" s="44">
        <f t="shared" si="32"/>
        <v>0.71920998808607806</v>
      </c>
      <c r="F60" s="44">
        <f>IF(AND(F$5-D$5 &lt;&gt; 0,F8 &lt;&gt; 0,D8 &lt;&gt; 0),(EXP(LN(F8/D8)/(F$5-D$5))-1)*100,0)</f>
        <v>-0.14835488311624179</v>
      </c>
      <c r="H60" s="44">
        <f t="shared" ref="H60:L60" si="33">(B8/B$51)*100</f>
        <v>7.4522321566386047</v>
      </c>
      <c r="I60" s="44">
        <f t="shared" si="33"/>
        <v>8.2940414284249346</v>
      </c>
      <c r="J60" s="44">
        <f t="shared" si="33"/>
        <v>8.601216277928371</v>
      </c>
      <c r="K60" s="44">
        <f t="shared" si="33"/>
        <v>7.6628884041292196</v>
      </c>
      <c r="L60" s="44">
        <f t="shared" si="33"/>
        <v>7.9899015960055664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0.38008566050720116</v>
      </c>
      <c r="C61" s="44">
        <f>IF(AND(D$5-C$5 &lt;&gt; 0,D9 &lt;&gt; 0,C9 &lt;&gt; 0),(EXP(LN(D9/C9)/(D$5-C$5))-1)*100,0)</f>
        <v>-1.4635864471981619</v>
      </c>
      <c r="D61" s="44">
        <f t="shared" si="34"/>
        <v>0.96013327897890299</v>
      </c>
      <c r="E61" s="44">
        <f t="shared" si="34"/>
        <v>1.1749538830962747</v>
      </c>
      <c r="F61" s="44">
        <f>IF(AND(F$5-D$5 &lt;&gt; 0,F9 &lt;&gt; 0,D9 &lt;&gt; 0),(EXP(LN(F9/D9)/(F$5-D$5))-1)*100,0)</f>
        <v>1.1032962752216768</v>
      </c>
      <c r="H61" s="44">
        <f t="shared" ref="H61:L61" si="35">(B9/B$51)*100</f>
        <v>3.4765340158650124</v>
      </c>
      <c r="I61" s="44">
        <f t="shared" si="35"/>
        <v>3.4957665770591442</v>
      </c>
      <c r="J61" s="44">
        <f t="shared" si="35"/>
        <v>3.5064614518831512</v>
      </c>
      <c r="K61" s="44">
        <f t="shared" si="35"/>
        <v>3.59953181144436</v>
      </c>
      <c r="L61" s="44">
        <f t="shared" si="35"/>
        <v>3.9264673495242026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1.8770238980129417</v>
      </c>
      <c r="C63" s="44">
        <f t="shared" si="36"/>
        <v>3.5859024542161722</v>
      </c>
      <c r="D63" s="44">
        <f t="shared" si="36"/>
        <v>1.3374711486985547</v>
      </c>
      <c r="E63" s="44">
        <f t="shared" si="36"/>
        <v>0.81468906403627805</v>
      </c>
      <c r="F63" s="44">
        <f>IF(AND(F$5-D$5 &lt;&gt; 0,F11 &lt;&gt; 0,D11 &lt;&gt; 0),(EXP(LN(F11/D11)/(F$5-D$5))-1)*100,0)</f>
        <v>0.9886494097540055</v>
      </c>
      <c r="H63" s="44">
        <f>(B11/B$51)*100</f>
        <v>20.348271940660482</v>
      </c>
      <c r="I63" s="44">
        <f>(C11/C$51)*100</f>
        <v>21.708920398764793</v>
      </c>
      <c r="J63" s="44">
        <f>(D11/D$51)*100</f>
        <v>22.891211194093593</v>
      </c>
      <c r="K63" s="44">
        <f>(E11/E$51)*100</f>
        <v>23.941229796779716</v>
      </c>
      <c r="L63" s="44">
        <f>(F11/F$51)*100</f>
        <v>25.200573738477328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1.0572040689702078</v>
      </c>
      <c r="C64" s="44">
        <f t="shared" si="36"/>
        <v>4.2963254102321935</v>
      </c>
      <c r="D64" s="49">
        <f t="shared" si="36"/>
        <v>4.1807966440021271</v>
      </c>
      <c r="E64" s="49">
        <f t="shared" si="36"/>
        <v>1.14616452789571</v>
      </c>
      <c r="F64" s="44">
        <f>IF(AND(F$5-D$5 &lt;&gt; 0,F12 &lt;&gt; 0,D12 &lt;&gt; 0),(EXP(LN(F12/D12)/(F$5-D$5))-1)*100,0)</f>
        <v>2.1477576202264315</v>
      </c>
      <c r="H64" s="40">
        <f t="shared" ref="H64:L67" si="37">(B12/B$11)*100</f>
        <v>29.50756072008318</v>
      </c>
      <c r="I64" s="40">
        <f t="shared" si="37"/>
        <v>28.569156974464811</v>
      </c>
      <c r="J64" s="40">
        <f t="shared" si="37"/>
        <v>28.765092757885302</v>
      </c>
      <c r="K64" s="40">
        <f t="shared" si="37"/>
        <v>33.033442665083797</v>
      </c>
      <c r="L64" s="40">
        <f t="shared" si="37"/>
        <v>34.135783587986808</v>
      </c>
    </row>
    <row r="65" spans="1:12" x14ac:dyDescent="0.2">
      <c r="A65" t="str">
        <f>A13</f>
        <v>22 Health professionals</v>
      </c>
      <c r="B65" s="49">
        <f t="shared" si="36"/>
        <v>3.9725021506110236</v>
      </c>
      <c r="C65" s="44">
        <f t="shared" si="36"/>
        <v>-0.41454494103160267</v>
      </c>
      <c r="D65" s="49">
        <f t="shared" si="36"/>
        <v>-0.56953077688867149</v>
      </c>
      <c r="E65" s="49">
        <f t="shared" si="36"/>
        <v>0.26364664816211913</v>
      </c>
      <c r="F65" s="44">
        <f>IF(AND(F$5-D$5 &lt;&gt; 0,F13 &lt;&gt; 0,D13 &lt;&gt; 0),(EXP(LN(F13/D13)/(F$5-D$5))-1)*100,0)</f>
        <v>-1.4852019516864434E-2</v>
      </c>
      <c r="H65" s="40">
        <f t="shared" si="37"/>
        <v>18.286305408683017</v>
      </c>
      <c r="I65" s="40">
        <f t="shared" si="37"/>
        <v>19.837866030431751</v>
      </c>
      <c r="J65" s="40">
        <f t="shared" si="37"/>
        <v>19.071735334956166</v>
      </c>
      <c r="K65" s="40">
        <f t="shared" si="37"/>
        <v>17.343523929150535</v>
      </c>
      <c r="L65" s="40">
        <f t="shared" si="37"/>
        <v>16.418525622228035</v>
      </c>
    </row>
    <row r="66" spans="1:12" x14ac:dyDescent="0.2">
      <c r="A66" t="str">
        <f>A14</f>
        <v>23 Teaching and other educational professionals</v>
      </c>
      <c r="B66" s="49">
        <f t="shared" si="36"/>
        <v>5.8839591292980664E-2</v>
      </c>
      <c r="C66" s="44">
        <f t="shared" si="36"/>
        <v>1.6056142046428468</v>
      </c>
      <c r="D66" s="49">
        <f t="shared" si="36"/>
        <v>-0.60006322522541122</v>
      </c>
      <c r="E66" s="49">
        <f t="shared" si="36"/>
        <v>0.56571035311072659</v>
      </c>
      <c r="F66" s="44">
        <f>IF(AND(F$5-D$5 &lt;&gt; 0,F14 &lt;&gt; 0,D14 &lt;&gt; 0),(EXP(LN(F14/D14)/(F$5-D$5))-1)*100,0)</f>
        <v>0.17560787812944678</v>
      </c>
      <c r="H66" s="40">
        <f t="shared" si="37"/>
        <v>23.697375581117591</v>
      </c>
      <c r="I66" s="40">
        <f t="shared" si="37"/>
        <v>22.050431946306386</v>
      </c>
      <c r="J66" s="40">
        <f t="shared" si="37"/>
        <v>21.628886057853212</v>
      </c>
      <c r="K66" s="40">
        <f t="shared" si="37"/>
        <v>19.638774419147971</v>
      </c>
      <c r="L66" s="40">
        <f t="shared" si="37"/>
        <v>19.15911692734732</v>
      </c>
    </row>
    <row r="67" spans="1:12" x14ac:dyDescent="0.2">
      <c r="A67" t="str">
        <f>A15</f>
        <v>24 Business, media and public service professionals</v>
      </c>
      <c r="B67" s="49">
        <f t="shared" si="36"/>
        <v>2.7882922665327214</v>
      </c>
      <c r="C67" s="44">
        <f t="shared" si="36"/>
        <v>7.0632726554506586</v>
      </c>
      <c r="D67" s="49">
        <f t="shared" si="36"/>
        <v>0.96972491794191651</v>
      </c>
      <c r="E67" s="49">
        <f t="shared" si="36"/>
        <v>0.91587674375603889</v>
      </c>
      <c r="F67" s="44">
        <f>IF(AND(F$5-D$5 &lt;&gt; 0,F15 &lt;&gt; 0,D15 &lt;&gt; 0),(EXP(LN(F15/D15)/(F$5-D$5))-1)*100,0)</f>
        <v>0.93382294353085982</v>
      </c>
      <c r="H67" s="40">
        <f t="shared" si="37"/>
        <v>28.508758290116226</v>
      </c>
      <c r="I67" s="40">
        <f t="shared" si="37"/>
        <v>29.542545048797052</v>
      </c>
      <c r="J67" s="40">
        <f t="shared" si="37"/>
        <v>30.534285849305316</v>
      </c>
      <c r="K67" s="40">
        <f t="shared" si="37"/>
        <v>29.9842589866177</v>
      </c>
      <c r="L67" s="40">
        <f t="shared" si="37"/>
        <v>30.286573862437837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0.31935937904645773</v>
      </c>
      <c r="C69" s="44">
        <f t="shared" si="39"/>
        <v>4.0540565704668463</v>
      </c>
      <c r="D69" s="44">
        <f t="shared" si="39"/>
        <v>0.92106062202359507</v>
      </c>
      <c r="E69" s="44">
        <f t="shared" si="39"/>
        <v>0.70091801317755387</v>
      </c>
      <c r="F69" s="44">
        <f t="shared" ref="F69:F74" si="40">IF(AND(F$5-D$5 &lt;&gt; 0,F17 &lt;&gt; 0,D17 &lt;&gt; 0),(EXP(LN(F17/D17)/(F$5-D$5))-1)*100,0)</f>
        <v>0.77424547492079832</v>
      </c>
      <c r="H69" s="44">
        <f>(B17/B$51)*100</f>
        <v>13.453932908550831</v>
      </c>
      <c r="I69" s="44">
        <f>(C17/C$51)*100</f>
        <v>13.49565455520494</v>
      </c>
      <c r="J69" s="44">
        <f>(D17/D$51)*100</f>
        <v>14.294957256415774</v>
      </c>
      <c r="K69" s="44">
        <f>(E17/E$51)*100</f>
        <v>14.646007846684169</v>
      </c>
      <c r="L69" s="44">
        <f>(F17/F$51)*100</f>
        <v>15.243313542435615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2.4816664852348458</v>
      </c>
      <c r="C70" s="44">
        <f t="shared" si="39"/>
        <v>8.7204057032297833</v>
      </c>
      <c r="D70" s="49">
        <f t="shared" si="39"/>
        <v>-1.2267950689719087</v>
      </c>
      <c r="E70" s="49">
        <f t="shared" si="39"/>
        <v>0.66784900118368462</v>
      </c>
      <c r="F70" s="44">
        <f t="shared" si="40"/>
        <v>3.2296955029154084E-2</v>
      </c>
      <c r="H70" s="40">
        <f t="shared" ref="H70:L74" si="41">(B18/B$17)*100</f>
        <v>11.5416643540661</v>
      </c>
      <c r="I70" s="40">
        <f t="shared" si="41"/>
        <v>12.569388667862743</v>
      </c>
      <c r="J70" s="40">
        <f t="shared" si="41"/>
        <v>13.133068334401459</v>
      </c>
      <c r="K70" s="40">
        <f t="shared" si="41"/>
        <v>11.793776743072911</v>
      </c>
      <c r="L70" s="40">
        <f t="shared" si="41"/>
        <v>11.755104532092584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2.6814422260212023</v>
      </c>
      <c r="C71" s="44">
        <f t="shared" si="39"/>
        <v>2.1456445575339655</v>
      </c>
      <c r="D71" s="49">
        <f t="shared" si="39"/>
        <v>9.054483210572851</v>
      </c>
      <c r="E71" s="49">
        <f t="shared" si="39"/>
        <v>1.2627178868378497</v>
      </c>
      <c r="F71" s="44">
        <f t="shared" si="40"/>
        <v>3.7960662218609498</v>
      </c>
      <c r="H71" s="40">
        <f t="shared" si="41"/>
        <v>12.507586980544078</v>
      </c>
      <c r="I71" s="40">
        <f t="shared" si="41"/>
        <v>13.727845128024166</v>
      </c>
      <c r="J71" s="40">
        <f t="shared" si="41"/>
        <v>13.476068451386276</v>
      </c>
      <c r="K71" s="40">
        <f t="shared" si="41"/>
        <v>19.855087179172457</v>
      </c>
      <c r="L71" s="40">
        <f t="shared" si="41"/>
        <v>20.991008176051178</v>
      </c>
    </row>
    <row r="72" spans="1:12" x14ac:dyDescent="0.2">
      <c r="A72" t="str">
        <f t="shared" si="38"/>
        <v>33 Protective service occupations</v>
      </c>
      <c r="B72" s="49">
        <f t="shared" si="39"/>
        <v>-1.1468868280861466</v>
      </c>
      <c r="C72" s="44">
        <f t="shared" si="39"/>
        <v>5.6808619536902416</v>
      </c>
      <c r="D72" s="49">
        <f t="shared" si="39"/>
        <v>-2.3975841911830109</v>
      </c>
      <c r="E72" s="49">
        <f t="shared" si="39"/>
        <v>0.55651324033794136</v>
      </c>
      <c r="F72" s="44">
        <f t="shared" si="40"/>
        <v>-0.43798909120781326</v>
      </c>
      <c r="H72" s="40">
        <f t="shared" si="41"/>
        <v>11.362777494367936</v>
      </c>
      <c r="I72" s="40">
        <f t="shared" si="41"/>
        <v>10.712896422862894</v>
      </c>
      <c r="J72" s="40">
        <f t="shared" si="41"/>
        <v>10.880384343517152</v>
      </c>
      <c r="K72" s="40">
        <f t="shared" si="41"/>
        <v>9.205302037758905</v>
      </c>
      <c r="L72" s="40">
        <f t="shared" si="41"/>
        <v>9.0741468893981345</v>
      </c>
    </row>
    <row r="73" spans="1:12" x14ac:dyDescent="0.2">
      <c r="A73" t="str">
        <f t="shared" si="38"/>
        <v>34 Culture, media and sports occupations</v>
      </c>
      <c r="B73" s="49">
        <f t="shared" si="39"/>
        <v>-2.9835549597412636</v>
      </c>
      <c r="C73" s="44">
        <f t="shared" si="39"/>
        <v>4.7566286042635353</v>
      </c>
      <c r="D73" s="49">
        <f t="shared" si="39"/>
        <v>-1.9526520351732302</v>
      </c>
      <c r="E73" s="49">
        <f t="shared" si="39"/>
        <v>0.7305619448679801</v>
      </c>
      <c r="F73" s="44">
        <f t="shared" si="40"/>
        <v>-0.17190394712129908</v>
      </c>
      <c r="H73" s="40">
        <f t="shared" si="41"/>
        <v>17.689196426013318</v>
      </c>
      <c r="I73" s="40">
        <f t="shared" si="41"/>
        <v>15.47214514773469</v>
      </c>
      <c r="J73" s="40">
        <f t="shared" si="41"/>
        <v>15.576612929596514</v>
      </c>
      <c r="K73" s="40">
        <f t="shared" si="41"/>
        <v>13.481656374858611</v>
      </c>
      <c r="L73" s="40">
        <f t="shared" si="41"/>
        <v>13.521395747304252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0.64872671910094493</v>
      </c>
      <c r="C74" s="44">
        <f t="shared" si="39"/>
        <v>2.7755259615526384</v>
      </c>
      <c r="D74" s="49">
        <f t="shared" si="39"/>
        <v>0.36901649816949433</v>
      </c>
      <c r="E74" s="49">
        <f t="shared" si="39"/>
        <v>0.47687693971019129</v>
      </c>
      <c r="F74" s="44">
        <f t="shared" si="40"/>
        <v>0.44091058634203595</v>
      </c>
      <c r="H74" s="40">
        <f t="shared" si="41"/>
        <v>46.898774745008588</v>
      </c>
      <c r="I74" s="40">
        <f t="shared" si="41"/>
        <v>47.517724633515499</v>
      </c>
      <c r="J74" s="40">
        <f t="shared" si="41"/>
        <v>46.93386594109861</v>
      </c>
      <c r="K74" s="40">
        <f t="shared" si="41"/>
        <v>45.664177665137117</v>
      </c>
      <c r="L74" s="40">
        <f t="shared" si="41"/>
        <v>44.658344655153861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-1.7653293025118755</v>
      </c>
      <c r="C76" s="44">
        <f t="shared" si="42"/>
        <v>1.5193413475846462</v>
      </c>
      <c r="D76" s="44">
        <f t="shared" si="42"/>
        <v>-1.8985943514759906E-2</v>
      </c>
      <c r="E76" s="44">
        <f t="shared" si="42"/>
        <v>-0.95916211339476254</v>
      </c>
      <c r="F76" s="44">
        <f>IF(AND(F$5-D$5 &lt;&gt; 0,F24 &lt;&gt; 0,D24 &lt;&gt; 0),(EXP(LN(F24/D24)/(F$5-D$5))-1)*100,0)</f>
        <v>-0.64675651726200378</v>
      </c>
      <c r="H76" s="44">
        <f>(B24/B$51)*100</f>
        <v>10.867425222834562</v>
      </c>
      <c r="I76" s="44">
        <f>(C24/C$51)*100</f>
        <v>10.022856904480188</v>
      </c>
      <c r="J76" s="44">
        <f>(D24/D$51)*100</f>
        <v>10.357864214896956</v>
      </c>
      <c r="K76" s="44">
        <f>(E24/E$51)*100</f>
        <v>10.127104019843019</v>
      </c>
      <c r="L76" s="44">
        <f>(F24/F$51)*100</f>
        <v>8.9259438889234151</v>
      </c>
    </row>
    <row r="77" spans="1:12" x14ac:dyDescent="0.2">
      <c r="A77" t="str">
        <f>A25</f>
        <v>41 Administrative occupations</v>
      </c>
      <c r="B77" s="49">
        <f t="shared" si="42"/>
        <v>-1.3603932061792889</v>
      </c>
      <c r="C77" s="44">
        <f t="shared" si="42"/>
        <v>2.6182356168465759</v>
      </c>
      <c r="D77" s="49">
        <f t="shared" si="42"/>
        <v>0.42172998767728842</v>
      </c>
      <c r="E77" s="49">
        <f t="shared" si="42"/>
        <v>-0.57379656550157199</v>
      </c>
      <c r="F77" s="44">
        <f>IF(AND(F$5-D$5 &lt;&gt; 0,F25 &lt;&gt; 0,D25 &lt;&gt; 0),(EXP(LN(F25/D25)/(F$5-D$5))-1)*100,0)</f>
        <v>-0.24305580848938968</v>
      </c>
      <c r="H77" s="40">
        <f t="shared" ref="H77:L78" si="43">(B25/B$24)*100</f>
        <v>77.159792286902132</v>
      </c>
      <c r="I77" s="40">
        <f t="shared" si="43"/>
        <v>78.439931322199186</v>
      </c>
      <c r="J77" s="40">
        <f t="shared" si="43"/>
        <v>79.289002936209556</v>
      </c>
      <c r="K77" s="40">
        <f t="shared" si="43"/>
        <v>81.052005313972259</v>
      </c>
      <c r="L77" s="40">
        <f t="shared" si="43"/>
        <v>84.261516088046676</v>
      </c>
    </row>
    <row r="78" spans="1:12" x14ac:dyDescent="0.2">
      <c r="A78" t="str">
        <f>A26</f>
        <v>42 Secretarial and related occupations</v>
      </c>
      <c r="B78" s="49">
        <f t="shared" si="42"/>
        <v>-3.1716979350293273</v>
      </c>
      <c r="C78" s="44">
        <f t="shared" si="42"/>
        <v>-2.4786603424571285</v>
      </c>
      <c r="D78" s="49">
        <f t="shared" si="42"/>
        <v>-1.7822487040873414</v>
      </c>
      <c r="E78" s="49">
        <f t="shared" si="42"/>
        <v>-2.7803015109827967</v>
      </c>
      <c r="F78" s="44">
        <f>IF(AND(F$5-D$5 &lt;&gt; 0,F26 &lt;&gt; 0,D26 &lt;&gt; 0),(EXP(LN(F26/D26)/(F$5-D$5))-1)*100,0)</f>
        <v>-2.4487492335493743</v>
      </c>
      <c r="H78" s="40">
        <f t="shared" si="43"/>
        <v>22.840207713097875</v>
      </c>
      <c r="I78" s="40">
        <f t="shared" si="43"/>
        <v>21.560068677800817</v>
      </c>
      <c r="J78" s="40">
        <f t="shared" si="43"/>
        <v>20.710997063790437</v>
      </c>
      <c r="K78" s="40">
        <f t="shared" si="43"/>
        <v>18.94799468602773</v>
      </c>
      <c r="L78" s="40">
        <f t="shared" si="43"/>
        <v>15.738483911953322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-1.292303441769227</v>
      </c>
      <c r="C80" s="44">
        <f t="shared" si="44"/>
        <v>-11.805623904726003</v>
      </c>
      <c r="D80" s="44">
        <f t="shared" si="44"/>
        <v>0.60053187284079268</v>
      </c>
      <c r="E80" s="44">
        <f t="shared" si="44"/>
        <v>-0.15439883320065295</v>
      </c>
      <c r="F80" s="44">
        <f>IF(AND(F$5-D$5 &lt;&gt; 0,F28 &lt;&gt; 0,D28 &lt;&gt; 0),(EXP(LN(F28/D28)/(F$5-D$5))-1)*100,0)</f>
        <v>9.6613162120817719E-2</v>
      </c>
      <c r="H80" s="44">
        <f>(B28/B$51)*100</f>
        <v>9.6148720234235796</v>
      </c>
      <c r="I80" s="44">
        <f>(C28/C$51)*100</f>
        <v>9.0396844815903172</v>
      </c>
      <c r="J80" s="44">
        <f>(D28/D$51)*100</f>
        <v>8.1156639660266396</v>
      </c>
      <c r="K80" s="44">
        <f>(E28/E$51)*100</f>
        <v>8.1837586274338872</v>
      </c>
      <c r="L80" s="44">
        <f>(F28/F$51)*100</f>
        <v>7.8211028500776827</v>
      </c>
    </row>
    <row r="81" spans="1:12" x14ac:dyDescent="0.2">
      <c r="A81" t="str">
        <f>A29</f>
        <v>51 Skilled agricultural and related trades</v>
      </c>
      <c r="B81" s="49">
        <f t="shared" si="44"/>
        <v>1.4945958066751253</v>
      </c>
      <c r="C81" s="44">
        <f t="shared" si="44"/>
        <v>-19.582352777581924</v>
      </c>
      <c r="D81" s="49">
        <f t="shared" si="44"/>
        <v>0.37833884800244633</v>
      </c>
      <c r="E81" s="49">
        <f t="shared" si="44"/>
        <v>1.4351444647907607</v>
      </c>
      <c r="F81" s="44">
        <f>IF(AND(F$5-D$5 &lt;&gt; 0,F29 &lt;&gt; 0,D29 &lt;&gt; 0),(EXP(LN(F29/D29)/(F$5-D$5))-1)*100,0)</f>
        <v>1.0816454212690951</v>
      </c>
      <c r="H81" s="40">
        <f t="shared" ref="H81:L84" si="45">(B29/B$28)*100</f>
        <v>9.4720820980251741</v>
      </c>
      <c r="I81" s="40">
        <f t="shared" si="45"/>
        <v>10.587978670007697</v>
      </c>
      <c r="J81" s="40">
        <f t="shared" si="45"/>
        <v>9.6543608694885119</v>
      </c>
      <c r="K81" s="40">
        <f t="shared" si="45"/>
        <v>9.5482144729637799</v>
      </c>
      <c r="L81" s="40">
        <f t="shared" si="45"/>
        <v>11.181944292264058</v>
      </c>
    </row>
    <row r="82" spans="1:12" x14ac:dyDescent="0.2">
      <c r="A82" t="str">
        <f>A30</f>
        <v>52 Skilled metal, electrical and electronic trades</v>
      </c>
      <c r="B82" s="49">
        <f t="shared" si="44"/>
        <v>-4.6941546665879574E-2</v>
      </c>
      <c r="C82" s="44">
        <f t="shared" si="44"/>
        <v>-12.735501409723405</v>
      </c>
      <c r="D82" s="49">
        <f t="shared" si="44"/>
        <v>0.11233452599550553</v>
      </c>
      <c r="E82" s="49">
        <f t="shared" si="44"/>
        <v>-0.4298488883086149</v>
      </c>
      <c r="F82" s="44">
        <f>IF(AND(F$5-D$5 &lt;&gt; 0,F30 &lt;&gt; 0,D30 &lt;&gt; 0),(EXP(LN(F30/D30)/(F$5-D$5))-1)*100,0)</f>
        <v>-0.24944813022848011</v>
      </c>
      <c r="H82" s="40">
        <f t="shared" si="45"/>
        <v>35.084046670767577</v>
      </c>
      <c r="I82" s="40">
        <f t="shared" si="45"/>
        <v>36.888412109039265</v>
      </c>
      <c r="J82" s="40">
        <f t="shared" si="45"/>
        <v>36.49947909387496</v>
      </c>
      <c r="K82" s="40">
        <f t="shared" si="45"/>
        <v>35.622404138106141</v>
      </c>
      <c r="L82" s="40">
        <f t="shared" si="45"/>
        <v>34.651778271076374</v>
      </c>
    </row>
    <row r="83" spans="1:12" x14ac:dyDescent="0.2">
      <c r="A83" t="str">
        <f>A31</f>
        <v>53 Skilled construction and building trades</v>
      </c>
      <c r="B83" s="49">
        <f t="shared" si="44"/>
        <v>-2.132242010886487</v>
      </c>
      <c r="C83" s="44">
        <f t="shared" si="44"/>
        <v>-10.49583647213873</v>
      </c>
      <c r="D83" s="49">
        <f t="shared" si="44"/>
        <v>0.4057660405714536</v>
      </c>
      <c r="E83" s="49">
        <f t="shared" si="44"/>
        <v>-0.93830365788073467</v>
      </c>
      <c r="F83" s="44">
        <f>IF(AND(F$5-D$5 &lt;&gt; 0,F31 &lt;&gt; 0,D31 &lt;&gt; 0),(EXP(LN(F31/D31)/(F$5-D$5))-1)*100,0)</f>
        <v>-0.49229154899701477</v>
      </c>
      <c r="H83" s="40">
        <f t="shared" si="45"/>
        <v>29.891020350456582</v>
      </c>
      <c r="I83" s="40">
        <f t="shared" si="45"/>
        <v>28.886520228089264</v>
      </c>
      <c r="J83" s="40">
        <f t="shared" si="45"/>
        <v>29.315518117082284</v>
      </c>
      <c r="K83" s="40">
        <f t="shared" si="45"/>
        <v>29.03283592011557</v>
      </c>
      <c r="L83" s="40">
        <f t="shared" si="45"/>
        <v>26.83228782134902</v>
      </c>
    </row>
    <row r="84" spans="1:12" x14ac:dyDescent="0.2">
      <c r="A84" t="str">
        <f>A32</f>
        <v>54 Textiles, printing and other skilled trades</v>
      </c>
      <c r="B84" s="49">
        <f t="shared" si="44"/>
        <v>-3.1968087238607223</v>
      </c>
      <c r="C84" s="44">
        <f t="shared" si="44"/>
        <v>-8.4716117130654638</v>
      </c>
      <c r="D84" s="49">
        <f t="shared" si="44"/>
        <v>1.6180377811430668</v>
      </c>
      <c r="E84" s="49">
        <f t="shared" si="44"/>
        <v>0.4252874623881242</v>
      </c>
      <c r="F84" s="44">
        <f>IF(AND(F$5-D$5 &lt;&gt; 0,F32 &lt;&gt; 0,D32 &lt;&gt; 0),(EXP(LN(F32/D32)/(F$5-D$5))-1)*100,0)</f>
        <v>0.82130717467112646</v>
      </c>
      <c r="H84" s="40">
        <f t="shared" si="45"/>
        <v>25.552850880750665</v>
      </c>
      <c r="I84" s="40">
        <f t="shared" si="45"/>
        <v>23.637088992863777</v>
      </c>
      <c r="J84" s="40">
        <f t="shared" si="45"/>
        <v>24.53064191955426</v>
      </c>
      <c r="K84" s="40">
        <f t="shared" si="45"/>
        <v>25.796545468814514</v>
      </c>
      <c r="L84" s="40">
        <f t="shared" si="45"/>
        <v>27.33398961531055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4.2871684461109894E-2</v>
      </c>
      <c r="C86" s="44">
        <f t="shared" si="46"/>
        <v>-4.9296232495193877</v>
      </c>
      <c r="D86" s="44">
        <f t="shared" si="46"/>
        <v>0.21521419027477062</v>
      </c>
      <c r="E86" s="44">
        <f t="shared" si="46"/>
        <v>0.48282568728208464</v>
      </c>
      <c r="F86" s="44">
        <f>IF(AND(F$5-D$5 &lt;&gt; 0,F34 &lt;&gt; 0,D34 &lt;&gt; 0),(EXP(LN(F34/D34)/(F$5-D$5))-1)*100,0)</f>
        <v>0.39354254668497735</v>
      </c>
      <c r="H86" s="44">
        <f>(B34/B$51)*100</f>
        <v>10.312293864582649</v>
      </c>
      <c r="I86" s="44">
        <f>(C34/C$51)*100</f>
        <v>10.230705260642369</v>
      </c>
      <c r="J86" s="44">
        <f>(D34/D$51)*100</f>
        <v>9.901036922196651</v>
      </c>
      <c r="K86" s="44">
        <f>(E34/E$51)*100</f>
        <v>9.7943663928222229</v>
      </c>
      <c r="L86" s="44">
        <f>(F34/F$51)*100</f>
        <v>9.9751759218798597</v>
      </c>
    </row>
    <row r="87" spans="1:12" x14ac:dyDescent="0.2">
      <c r="A87" t="str">
        <f>A35</f>
        <v>61 Caring personal service occupations</v>
      </c>
      <c r="B87" s="49">
        <f t="shared" si="46"/>
        <v>5.8156654723795498E-2</v>
      </c>
      <c r="C87" s="44">
        <f t="shared" si="46"/>
        <v>-3.9763790977769276</v>
      </c>
      <c r="D87" s="49">
        <f t="shared" si="46"/>
        <v>0.7611124356545762</v>
      </c>
      <c r="E87" s="49">
        <f t="shared" si="46"/>
        <v>0.56348659236840071</v>
      </c>
      <c r="F87" s="44">
        <f>IF(AND(F$5-D$5 &lt;&gt; 0,F35 &lt;&gt; 0,D35 &lt;&gt; 0),(EXP(LN(F35/D35)/(F$5-D$5))-1)*100,0)</f>
        <v>0.62931876814580345</v>
      </c>
      <c r="H87" s="40">
        <f t="shared" ref="H87:L89" si="47">(B35/B$34)*100</f>
        <v>74.219587910458117</v>
      </c>
      <c r="I87" s="40">
        <f t="shared" si="47"/>
        <v>74.264956628457639</v>
      </c>
      <c r="J87" s="40">
        <f t="shared" si="47"/>
        <v>75.009590635444738</v>
      </c>
      <c r="K87" s="40">
        <f t="shared" si="47"/>
        <v>77.07495293316363</v>
      </c>
      <c r="L87" s="40">
        <f t="shared" si="47"/>
        <v>77.695898950004974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0.21455801522152207</v>
      </c>
      <c r="C88" s="44">
        <f t="shared" si="46"/>
        <v>-8.8052819138375256</v>
      </c>
      <c r="D88" s="49">
        <f t="shared" si="46"/>
        <v>-1.3552651290722695</v>
      </c>
      <c r="E88" s="49">
        <f t="shared" si="46"/>
        <v>0.19301586461326625</v>
      </c>
      <c r="F88" s="44">
        <f>IF(AND(F$5-D$5 &lt;&gt; 0,F36 &lt;&gt; 0,D36 &lt;&gt; 0),(EXP(LN(F36/D36)/(F$5-D$5))-1)*100,0)</f>
        <v>-0.32575925564255481</v>
      </c>
      <c r="H88" s="40">
        <f t="shared" si="47"/>
        <v>24.535648707047876</v>
      </c>
      <c r="I88" s="40">
        <f t="shared" si="47"/>
        <v>24.704507975265475</v>
      </c>
      <c r="J88" s="40">
        <f t="shared" si="47"/>
        <v>23.697398887717128</v>
      </c>
      <c r="K88" s="40">
        <f t="shared" si="47"/>
        <v>21.897873025040049</v>
      </c>
      <c r="L88" s="40">
        <f t="shared" si="47"/>
        <v>21.274434860421902</v>
      </c>
    </row>
    <row r="89" spans="1:12" x14ac:dyDescent="0.2">
      <c r="A89" t="str">
        <f>A37</f>
        <v>63 Community and civil enforcement occupations</v>
      </c>
      <c r="B89" s="49">
        <f t="shared" si="46"/>
        <v>-4.5710430944841063</v>
      </c>
      <c r="C89" s="44">
        <f t="shared" si="46"/>
        <v>19.284590921796173</v>
      </c>
      <c r="D89" s="49">
        <f t="shared" si="46"/>
        <v>-4.2933626922701755</v>
      </c>
      <c r="E89" s="49">
        <f t="shared" si="46"/>
        <v>0.50717843121186323</v>
      </c>
      <c r="F89" s="44">
        <f>IF(AND(F$5-D$5 &lt;&gt; 0,F37 &lt;&gt; 0,D37 &lt;&gt; 0),(EXP(LN(F37/D37)/(F$5-D$5))-1)*100,0)</f>
        <v>-1.1191768359787968</v>
      </c>
      <c r="H89" s="40">
        <f t="shared" si="47"/>
        <v>1.2447633824939952</v>
      </c>
      <c r="I89" s="40">
        <f t="shared" si="47"/>
        <v>1.0305353962768902</v>
      </c>
      <c r="J89" s="40">
        <f t="shared" si="47"/>
        <v>1.2930104768381336</v>
      </c>
      <c r="K89" s="40">
        <f t="shared" si="47"/>
        <v>1.0271740417963215</v>
      </c>
      <c r="L89" s="40">
        <f t="shared" si="47"/>
        <v>1.0296661895731265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-0.79336858095553353</v>
      </c>
      <c r="C91" s="44">
        <f t="shared" si="48"/>
        <v>0.82912266183976513</v>
      </c>
      <c r="D91" s="44">
        <f t="shared" si="48"/>
        <v>0.31209248703858439</v>
      </c>
      <c r="E91" s="44">
        <f t="shared" si="48"/>
        <v>5.9660468318289972E-2</v>
      </c>
      <c r="F91" s="44">
        <f t="shared" ref="F91:F93" si="49">IF(AND(F$5-D$5 &lt;&gt; 0,F39 &lt;&gt; 0,D39 &lt;&gt; 0),(EXP(LN(F39/D39)/(F$5-D$5))-1)*100,0)</f>
        <v>0.14373381364429783</v>
      </c>
      <c r="H91" s="44">
        <f>(B39/B$51)*100</f>
        <v>7.5012704934194829</v>
      </c>
      <c r="I91" s="44">
        <f>(C39/C$51)*100</f>
        <v>7.1962018146166571</v>
      </c>
      <c r="J91" s="44">
        <f>(D39/D$51)*100</f>
        <v>7.386168564263043</v>
      </c>
      <c r="K91" s="44">
        <f>(E39/E$51)*100</f>
        <v>7.341977255372349</v>
      </c>
      <c r="L91" s="44">
        <f>(F39/F$51)*100</f>
        <v>7.1685134874796397</v>
      </c>
    </row>
    <row r="92" spans="1:12" s="30" customFormat="1" x14ac:dyDescent="0.2">
      <c r="A92" t="str">
        <f>A40</f>
        <v>71 Sales occupations</v>
      </c>
      <c r="B92" s="49">
        <f t="shared" si="48"/>
        <v>-1.2552494043113205</v>
      </c>
      <c r="C92" s="44">
        <f t="shared" si="48"/>
        <v>0.4427106108916723</v>
      </c>
      <c r="D92" s="49">
        <f t="shared" si="48"/>
        <v>-0.19112984358830021</v>
      </c>
      <c r="E92" s="49">
        <f t="shared" si="48"/>
        <v>-0.25890916511125406</v>
      </c>
      <c r="F92" s="44">
        <f t="shared" si="49"/>
        <v>-0.23632117374091655</v>
      </c>
      <c r="G92"/>
      <c r="H92" s="40">
        <f>(B40/B$34)*100</f>
        <v>58.702439686249363</v>
      </c>
      <c r="I92" s="40">
        <f t="shared" ref="H92:L93" si="50">(C40/C$34)*100</f>
        <v>55.714421065796074</v>
      </c>
      <c r="J92" s="40">
        <f t="shared" si="50"/>
        <v>58.862788423070292</v>
      </c>
      <c r="K92" s="40">
        <f t="shared" si="50"/>
        <v>57.679067854098228</v>
      </c>
      <c r="L92" s="40">
        <f t="shared" si="50"/>
        <v>53.560050222406687</v>
      </c>
    </row>
    <row r="93" spans="1:12" s="30" customFormat="1" x14ac:dyDescent="0.2">
      <c r="A93" t="str">
        <f>A41</f>
        <v>72 Customer service occupations</v>
      </c>
      <c r="B93" s="49">
        <f t="shared" si="48"/>
        <v>1.0713060804244723</v>
      </c>
      <c r="C93" s="44">
        <f t="shared" si="48"/>
        <v>2.3011889077911629</v>
      </c>
      <c r="D93" s="49">
        <f t="shared" si="48"/>
        <v>2.1099307056047012</v>
      </c>
      <c r="E93" s="49">
        <f t="shared" si="48"/>
        <v>1.061421757488934</v>
      </c>
      <c r="F93" s="44">
        <f t="shared" si="49"/>
        <v>1.4097229651192977</v>
      </c>
      <c r="G93"/>
      <c r="H93" s="40">
        <f t="shared" si="50"/>
        <v>14.038606989916772</v>
      </c>
      <c r="I93" s="40">
        <f t="shared" si="50"/>
        <v>14.624833475144724</v>
      </c>
      <c r="J93" s="40">
        <f t="shared" si="50"/>
        <v>15.737161282241418</v>
      </c>
      <c r="K93" s="40">
        <f t="shared" si="50"/>
        <v>17.282159456663802</v>
      </c>
      <c r="L93" s="40">
        <f t="shared" si="50"/>
        <v>18.303479239324425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0.82605771855606136</v>
      </c>
      <c r="C95" s="44">
        <f t="shared" si="51"/>
        <v>-16.040106898240182</v>
      </c>
      <c r="D95" s="44">
        <f t="shared" si="51"/>
        <v>0.35116000508468304</v>
      </c>
      <c r="E95" s="44">
        <f t="shared" si="51"/>
        <v>-0.410119981046142</v>
      </c>
      <c r="F95" s="44">
        <f>IF(AND(F$5-D$5 &lt;&gt; 0,F43 &lt;&gt; 0,D43 &lt;&gt; 0),(EXP(LN(F43/D43)/(F$5-D$5))-1)*100,0)</f>
        <v>-0.15700384682546531</v>
      </c>
      <c r="H95" s="44">
        <f>(B43/B$51)*100</f>
        <v>5.0359291030956248</v>
      </c>
      <c r="I95" s="44">
        <f>(C43/C$51)*100</f>
        <v>5.1543801875566659</v>
      </c>
      <c r="J95" s="44">
        <f>(D43/D$51)*100</f>
        <v>4.4053276799362262</v>
      </c>
      <c r="K95" s="44">
        <f>(E43/E$51)*100</f>
        <v>4.3875044942538226</v>
      </c>
      <c r="L95" s="44">
        <f>(F43/F$51)*100</f>
        <v>4.0869139071857843</v>
      </c>
    </row>
    <row r="96" spans="1:12" x14ac:dyDescent="0.2">
      <c r="A96" t="str">
        <f>A44</f>
        <v>81 Process, plant and machine operatives</v>
      </c>
      <c r="B96" s="49">
        <f t="shared" si="51"/>
        <v>-0.62852667101455095</v>
      </c>
      <c r="C96" s="44">
        <f t="shared" si="51"/>
        <v>-11.831157272424386</v>
      </c>
      <c r="D96" s="49">
        <f t="shared" si="51"/>
        <v>0.97384529137152231</v>
      </c>
      <c r="E96" s="49">
        <f t="shared" si="51"/>
        <v>-0.62475654257043711</v>
      </c>
      <c r="F96" s="44">
        <f>IF(AND(F$5-D$5 &lt;&gt; 0,F44 &lt;&gt; 0,D44 &lt;&gt; 0),(EXP(LN(F44/D44)/(F$5-D$5))-1)*100,0)</f>
        <v>-9.472132614719575E-2</v>
      </c>
      <c r="H96" s="40">
        <f>(B44/B$43)*100</f>
        <v>32.399204795081609</v>
      </c>
      <c r="I96" s="40">
        <f t="shared" ref="H96:L97" si="52">(C44/C$43)*100</f>
        <v>30.56962561729523</v>
      </c>
      <c r="J96" s="40">
        <f t="shared" si="52"/>
        <v>32.102095580629978</v>
      </c>
      <c r="K96" s="40">
        <f t="shared" si="52"/>
        <v>33.11051037692291</v>
      </c>
      <c r="L96" s="40">
        <f t="shared" si="52"/>
        <v>32.403792313852229</v>
      </c>
    </row>
    <row r="97" spans="1:12" x14ac:dyDescent="0.2">
      <c r="A97" t="str">
        <f>A45</f>
        <v>82 Transport and mobile machine drivers and operatives</v>
      </c>
      <c r="B97" s="49">
        <f t="shared" si="51"/>
        <v>1.5014420222285718</v>
      </c>
      <c r="C97" s="44">
        <f t="shared" si="51"/>
        <v>-17.893272972126361</v>
      </c>
      <c r="D97" s="49">
        <f t="shared" si="51"/>
        <v>5.1291580974743844E-2</v>
      </c>
      <c r="E97" s="49">
        <f t="shared" si="51"/>
        <v>-0.30539566384566452</v>
      </c>
      <c r="F97" s="44">
        <f>IF(AND(F$5-D$5 &lt;&gt; 0,F45 &lt;&gt; 0,D45 &lt;&gt; 0),(EXP(LN(F45/D45)/(F$5-D$5))-1)*100,0)</f>
        <v>-0.18664142942695916</v>
      </c>
      <c r="H97" s="40">
        <f t="shared" si="52"/>
        <v>67.600795204918398</v>
      </c>
      <c r="I97" s="40">
        <f t="shared" si="52"/>
        <v>69.43037438270477</v>
      </c>
      <c r="J97" s="40">
        <f t="shared" si="52"/>
        <v>67.897904419370008</v>
      </c>
      <c r="K97" s="40">
        <f t="shared" si="52"/>
        <v>66.889489623077097</v>
      </c>
      <c r="L97" s="40">
        <f t="shared" si="52"/>
        <v>67.596207686147764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-0.98880897728939043</v>
      </c>
      <c r="C99" s="44">
        <f t="shared" si="53"/>
        <v>-8.8686439502494885</v>
      </c>
      <c r="D99" s="44">
        <f t="shared" si="53"/>
        <v>1.1062218153057302E-3</v>
      </c>
      <c r="E99" s="44">
        <f t="shared" si="53"/>
        <v>-0.35512633123176984</v>
      </c>
      <c r="F99" s="44">
        <f>IF(AND(F$5-D$5 &lt;&gt; 0,F47 &lt;&gt; 0,D47 &lt;&gt; 0),(EXP(LN(F47/D47)/(F$5-D$5))-1)*100,0)</f>
        <v>-0.23652337083811537</v>
      </c>
      <c r="H99" s="44">
        <f>(B47/B$51)*100</f>
        <v>11.937238270929191</v>
      </c>
      <c r="I99" s="44">
        <f>(C47/C$51)*100</f>
        <v>11.361788391660012</v>
      </c>
      <c r="J99" s="44">
        <f>(D47/D$51)*100</f>
        <v>10.540092472359589</v>
      </c>
      <c r="K99" s="44">
        <f>(E47/E$51)*100</f>
        <v>10.315631351237233</v>
      </c>
      <c r="L99" s="44">
        <f>(F47/F$51)*100</f>
        <v>9.6620937180109028</v>
      </c>
    </row>
    <row r="100" spans="1:12" x14ac:dyDescent="0.2">
      <c r="A100" t="str">
        <f>A48</f>
        <v>91 Elementary trades and related occupations</v>
      </c>
      <c r="B100" s="49">
        <f t="shared" si="53"/>
        <v>-3.8625317349202604</v>
      </c>
      <c r="C100" s="44">
        <f t="shared" si="53"/>
        <v>-11.379592378354275</v>
      </c>
      <c r="D100" s="49">
        <f t="shared" si="53"/>
        <v>12.70925058890111</v>
      </c>
      <c r="E100" s="49">
        <f t="shared" si="53"/>
        <v>0.99553307920272616</v>
      </c>
      <c r="F100" s="44">
        <f>IF(AND(F$5-D$5 &lt;&gt; 0,F48 &lt;&gt; 0,D48 &lt;&gt; 0),(EXP(LN(F48/D48)/(F$5-D$5))-1)*100,0)</f>
        <v>4.7581848092493662</v>
      </c>
      <c r="H100" s="40">
        <f t="shared" ref="H100:L101" si="54">(B48/B$47)*100</f>
        <v>11.695815295824467</v>
      </c>
      <c r="I100" s="40">
        <f t="shared" si="54"/>
        <v>10.395947704513693</v>
      </c>
      <c r="J100" s="40">
        <f t="shared" si="54"/>
        <v>10.109507453004017</v>
      </c>
      <c r="K100" s="40">
        <f t="shared" si="54"/>
        <v>18.386699838585827</v>
      </c>
      <c r="L100" s="40">
        <f t="shared" si="54"/>
        <v>21.036613885486325</v>
      </c>
    </row>
    <row r="101" spans="1:12" x14ac:dyDescent="0.2">
      <c r="A101" t="str">
        <f>A49</f>
        <v>92 Elementary administration and service occupations</v>
      </c>
      <c r="B101" s="49">
        <f t="shared" si="53"/>
        <v>-0.62643365514950533</v>
      </c>
      <c r="C101" s="44">
        <f t="shared" si="53"/>
        <v>-8.5773213160763575</v>
      </c>
      <c r="D101" s="49">
        <f t="shared" si="53"/>
        <v>-1.9123702437266354</v>
      </c>
      <c r="E101" s="49">
        <f t="shared" si="53"/>
        <v>-0.68349152746106645</v>
      </c>
      <c r="F101" s="44">
        <f>IF(AND(F$5-D$5 &lt;&gt; 0,F49 &lt;&gt; 0,D49 &lt;&gt; 0),(EXP(LN(F49/D49)/(F$5-D$5))-1)*100,0)</f>
        <v>-1.094818960590549</v>
      </c>
      <c r="H101" s="40">
        <f t="shared" si="54"/>
        <v>88.30418470417554</v>
      </c>
      <c r="I101" s="40">
        <f t="shared" si="54"/>
        <v>89.604052295486312</v>
      </c>
      <c r="J101" s="40">
        <f t="shared" si="54"/>
        <v>89.890492546995986</v>
      </c>
      <c r="K101" s="40">
        <f t="shared" si="54"/>
        <v>81.613300161414188</v>
      </c>
      <c r="L101" s="40">
        <f t="shared" si="54"/>
        <v>78.963386114513682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0.24173532075488779</v>
      </c>
      <c r="C103" s="206">
        <f t="shared" ref="C103" si="56">IF(AND(D$5-C$5 &lt;&gt; 0,D51 &lt;&gt; 0,C51 &lt;&gt; 0),(EXP(LN(D51/C51)/(D$5-C$5))-1)*100,0)</f>
        <v>-1.7641272125865304</v>
      </c>
      <c r="D103" s="50">
        <f>IF(AND(E$5-D$5 &lt;&gt; 0,E51 &lt;&gt; 0,D51 &lt;&gt; 0),(EXP(LN(E51/D51)/(E$5-D$5))-1)*100,0)</f>
        <v>0.43255835612014959</v>
      </c>
      <c r="E103" s="50">
        <f>IF(AND(F$5-E$5 &lt;&gt; 0,F51 &lt;&gt; 0,E51 &lt;&gt; 0),(EXP(LN(F51/E51)/(F$5-E$5))-1)*100,0)</f>
        <v>0.29918813548199807</v>
      </c>
      <c r="F103" s="206">
        <f>IF(AND(F$5-D$5 &lt;&gt; 0,F51 &lt;&gt; 0,D51 &lt;&gt; 0),(EXP(LN(F51/D51)/(F$5-D$5))-1)*100,0)</f>
        <v>0.34362518517634388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Solent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13.993625104881405</v>
      </c>
      <c r="C9" s="330">
        <v>30.721928982275625</v>
      </c>
      <c r="D9" s="330">
        <f>SUM(B9:C9)</f>
        <v>44.715554087157031</v>
      </c>
      <c r="E9" s="331"/>
      <c r="F9" s="330">
        <v>17.930502435854457</v>
      </c>
      <c r="G9" s="330">
        <v>33.260840412515215</v>
      </c>
      <c r="H9" s="330">
        <f>SUM(F9:G9)</f>
        <v>51.191342848369672</v>
      </c>
      <c r="I9" s="331"/>
      <c r="J9" s="330">
        <v>20.498598728289661</v>
      </c>
      <c r="K9" s="330">
        <v>29.565325682121614</v>
      </c>
      <c r="L9" s="330">
        <f>SUM(J9:K9)</f>
        <v>50.063924410411275</v>
      </c>
      <c r="M9" s="236"/>
      <c r="N9" s="328">
        <f>IF(B9&gt;0,(EXP(LN(F9/B9)/($F$6-$B$6))-1)*100,0)</f>
        <v>5.0829956401201803</v>
      </c>
      <c r="O9" s="328">
        <f>IF(F9&gt;0,(EXP(LN(J9/F9)/($J$6-$F$6))-1)*100,0)</f>
        <v>0.89634815348114127</v>
      </c>
      <c r="P9" s="328"/>
      <c r="Q9" s="328">
        <f>IF(C9&gt;0,(EXP(LN(G9/C9)/($F$6-$B$6))-1)*100,0)</f>
        <v>1.6007578764276609</v>
      </c>
      <c r="R9" s="328">
        <f>IF(G9&gt;0,(EXP(LN(K9/G9)/($J$6-$F$6))-1)*100,0)</f>
        <v>-0.78211541181784083</v>
      </c>
      <c r="S9" s="327"/>
      <c r="T9" s="328">
        <f>IF(D9&gt;0,(EXP(LN(H9/D9)/($F$6-$B$6))-1)*100,0)</f>
        <v>2.7418972195365932</v>
      </c>
      <c r="U9" s="328">
        <f>IF(H9&gt;0,(EXP(LN(L9/H9)/($J$6-$F$6))-1)*100,0)</f>
        <v>-0.14835488311624179</v>
      </c>
    </row>
    <row r="10" spans="1:21" x14ac:dyDescent="0.2">
      <c r="A10" s="329" t="str">
        <f>name!D5</f>
        <v>12 Other managers and proprietors</v>
      </c>
      <c r="B10" s="330">
        <v>8.7877994627062446</v>
      </c>
      <c r="C10" s="330">
        <v>12.072412827348389</v>
      </c>
      <c r="D10" s="330">
        <f t="shared" ref="D10:D33" si="0">SUM(B10:C10)</f>
        <v>20.860212290054633</v>
      </c>
      <c r="E10" s="331"/>
      <c r="F10" s="330">
        <v>9.4561721244717241</v>
      </c>
      <c r="G10" s="330">
        <v>11.413024111014122</v>
      </c>
      <c r="H10" s="330">
        <f t="shared" ref="H10:H33" si="1">SUM(F10:G10)</f>
        <v>20.869196235485845</v>
      </c>
      <c r="I10" s="331"/>
      <c r="J10" s="330">
        <v>10.107635383303636</v>
      </c>
      <c r="K10" s="330">
        <v>14.495216382080102</v>
      </c>
      <c r="L10" s="330">
        <f t="shared" ref="L10:L33" si="2">SUM(J10:K10)</f>
        <v>24.60285176538374</v>
      </c>
      <c r="M10" s="236"/>
      <c r="N10" s="328">
        <f t="shared" ref="N10:N36" si="3">IF(B10&gt;0,(EXP(LN(F10/B10)/($F$6-$B$6))-1)*100,0)</f>
        <v>1.4768660342459716</v>
      </c>
      <c r="O10" s="328">
        <f t="shared" ref="O10:O34" si="4">IF(F10&gt;0,(EXP(LN(J10/F10)/($J$6-$F$6))-1)*100,0)</f>
        <v>0.44514419374463987</v>
      </c>
      <c r="P10" s="328"/>
      <c r="Q10" s="328">
        <f t="shared" ref="Q10:Q34" si="5">IF(C10&gt;0,(EXP(LN(G10/C10)/($F$6-$B$6))-1)*100,0)</f>
        <v>-1.1170689046224092</v>
      </c>
      <c r="R10" s="328">
        <f t="shared" ref="R10:R34" si="6">IF(G10&gt;0,(EXP(LN(K10/G10)/($J$6-$F$6))-1)*100,0)</f>
        <v>1.6065248518208897</v>
      </c>
      <c r="S10" s="327"/>
      <c r="T10" s="328">
        <f t="shared" ref="T10:T34" si="7">IF(D10&gt;0,(EXP(LN(H10/D10)/($F$6-$B$6))-1)*100,0)</f>
        <v>8.6119911402615656E-3</v>
      </c>
      <c r="U10" s="328">
        <f t="shared" ref="U10:U34" si="8">IF(H10&gt;0,(EXP(LN(L10/H10)/($J$6-$F$6))-1)*100,0)</f>
        <v>1.1032962752216768</v>
      </c>
    </row>
    <row r="11" spans="1:21" x14ac:dyDescent="0.2">
      <c r="A11" s="329" t="str">
        <f>name!D6</f>
        <v>21 Science, research, engineering and technology professionals</v>
      </c>
      <c r="B11" s="330">
        <v>7.5848823226543018</v>
      </c>
      <c r="C11" s="330">
        <v>28.442531108436444</v>
      </c>
      <c r="D11" s="330">
        <f t="shared" si="0"/>
        <v>36.02741343109075</v>
      </c>
      <c r="E11" s="331"/>
      <c r="F11" s="330">
        <v>9.3605561056955722</v>
      </c>
      <c r="G11" s="330">
        <v>29.82907766008061</v>
      </c>
      <c r="H11" s="330">
        <f t="shared" si="1"/>
        <v>39.189633765776179</v>
      </c>
      <c r="I11" s="331"/>
      <c r="J11" s="330">
        <v>15.148363809851219</v>
      </c>
      <c r="K11" s="330">
        <v>38.753497776206515</v>
      </c>
      <c r="L11" s="330">
        <f t="shared" si="2"/>
        <v>53.901861586057734</v>
      </c>
      <c r="M11" s="236"/>
      <c r="N11" s="328">
        <f t="shared" si="3"/>
        <v>4.2966984031093336</v>
      </c>
      <c r="O11" s="328">
        <f t="shared" si="4"/>
        <v>3.26130399682516</v>
      </c>
      <c r="P11" s="328"/>
      <c r="Q11" s="328">
        <f t="shared" si="5"/>
        <v>0.95650714702046891</v>
      </c>
      <c r="R11" s="328">
        <f t="shared" si="6"/>
        <v>1.7602281779948159</v>
      </c>
      <c r="S11" s="327"/>
      <c r="T11" s="328">
        <f t="shared" si="7"/>
        <v>1.6968788519293732</v>
      </c>
      <c r="U11" s="328">
        <f t="shared" si="8"/>
        <v>2.1477576202264315</v>
      </c>
    </row>
    <row r="12" spans="1:21" x14ac:dyDescent="0.2">
      <c r="A12" s="329" t="str">
        <f>name!D7</f>
        <v>22 Health professionals</v>
      </c>
      <c r="B12" s="330">
        <v>17.659149831208047</v>
      </c>
      <c r="C12" s="330">
        <v>4.6676121582173202</v>
      </c>
      <c r="D12" s="330">
        <f t="shared" si="0"/>
        <v>22.326761989425368</v>
      </c>
      <c r="E12" s="331"/>
      <c r="F12" s="330">
        <v>20.103221109746482</v>
      </c>
      <c r="G12" s="330">
        <v>5.8801584449695161</v>
      </c>
      <c r="H12" s="330">
        <f t="shared" si="1"/>
        <v>25.983379554715999</v>
      </c>
      <c r="I12" s="331"/>
      <c r="J12" s="330">
        <v>19.955329096373877</v>
      </c>
      <c r="K12" s="330">
        <v>5.9702247511120001</v>
      </c>
      <c r="L12" s="330">
        <f t="shared" si="2"/>
        <v>25.925553847485876</v>
      </c>
      <c r="M12" s="236"/>
      <c r="N12" s="328">
        <f t="shared" si="3"/>
        <v>2.6264181729873881</v>
      </c>
      <c r="O12" s="328">
        <f t="shared" si="4"/>
        <v>-4.9213393912772574E-2</v>
      </c>
      <c r="P12" s="328"/>
      <c r="Q12" s="328">
        <f t="shared" si="5"/>
        <v>4.727045885444392</v>
      </c>
      <c r="R12" s="328">
        <f t="shared" si="6"/>
        <v>0.1013904686017586</v>
      </c>
      <c r="S12" s="327"/>
      <c r="T12" s="328">
        <f t="shared" si="7"/>
        <v>3.0798977156840879</v>
      </c>
      <c r="U12" s="328">
        <f t="shared" si="8"/>
        <v>-1.4852019516864434E-2</v>
      </c>
    </row>
    <row r="13" spans="1:21" x14ac:dyDescent="0.2">
      <c r="A13" s="329" t="str">
        <f>name!D8</f>
        <v>23 Teaching and other educational professionals</v>
      </c>
      <c r="B13" s="330">
        <v>19.962562557377872</v>
      </c>
      <c r="C13" s="330">
        <v>8.9708743807585751</v>
      </c>
      <c r="D13" s="330">
        <f t="shared" si="0"/>
        <v>28.933436938136445</v>
      </c>
      <c r="E13" s="331"/>
      <c r="F13" s="330">
        <v>20.371741388928349</v>
      </c>
      <c r="G13" s="330">
        <v>9.0955066572860339</v>
      </c>
      <c r="H13" s="330">
        <f t="shared" si="1"/>
        <v>29.467248046214383</v>
      </c>
      <c r="I13" s="331"/>
      <c r="J13" s="330">
        <v>20.663570905979661</v>
      </c>
      <c r="K13" s="330">
        <v>9.5894937722369491</v>
      </c>
      <c r="L13" s="330">
        <f t="shared" si="2"/>
        <v>30.25306467821661</v>
      </c>
      <c r="M13" s="236"/>
      <c r="N13" s="328">
        <f t="shared" si="3"/>
        <v>0.4066258330174044</v>
      </c>
      <c r="O13" s="328">
        <f t="shared" si="4"/>
        <v>9.4868810548232041E-2</v>
      </c>
      <c r="P13" s="328"/>
      <c r="Q13" s="328">
        <f t="shared" si="5"/>
        <v>0.27632844490290687</v>
      </c>
      <c r="R13" s="328">
        <f t="shared" si="6"/>
        <v>0.35320619352026128</v>
      </c>
      <c r="S13" s="327"/>
      <c r="T13" s="328">
        <f t="shared" si="7"/>
        <v>0.36629918273072271</v>
      </c>
      <c r="U13" s="328">
        <f t="shared" si="8"/>
        <v>0.17560787812944678</v>
      </c>
    </row>
    <row r="14" spans="1:21" x14ac:dyDescent="0.2">
      <c r="A14" s="329" t="str">
        <f>name!D9</f>
        <v>24 Business, media and public service professionals</v>
      </c>
      <c r="B14" s="330">
        <v>14.552288436492267</v>
      </c>
      <c r="C14" s="330">
        <v>20.255631847680799</v>
      </c>
      <c r="D14" s="330">
        <f t="shared" si="0"/>
        <v>34.807920284173065</v>
      </c>
      <c r="E14" s="331"/>
      <c r="F14" s="330">
        <v>18.969328967644309</v>
      </c>
      <c r="G14" s="330">
        <v>22.630657856864406</v>
      </c>
      <c r="H14" s="330">
        <f t="shared" si="1"/>
        <v>41.599986824508719</v>
      </c>
      <c r="I14" s="331"/>
      <c r="J14" s="330">
        <v>21.922082868250385</v>
      </c>
      <c r="K14" s="330">
        <v>25.90171200791448</v>
      </c>
      <c r="L14" s="330">
        <f t="shared" si="2"/>
        <v>47.823794876164868</v>
      </c>
      <c r="M14" s="236"/>
      <c r="N14" s="328">
        <f t="shared" si="3"/>
        <v>5.4445492866295186</v>
      </c>
      <c r="O14" s="328">
        <f t="shared" si="4"/>
        <v>0.96913983033259932</v>
      </c>
      <c r="P14" s="328"/>
      <c r="Q14" s="328">
        <f t="shared" si="5"/>
        <v>2.242221399136568</v>
      </c>
      <c r="R14" s="328">
        <f t="shared" si="6"/>
        <v>0.90408597640334598</v>
      </c>
      <c r="S14" s="327"/>
      <c r="T14" s="328">
        <f t="shared" si="7"/>
        <v>3.6294095024166584</v>
      </c>
      <c r="U14" s="328">
        <f t="shared" si="8"/>
        <v>0.93382294353085982</v>
      </c>
    </row>
    <row r="15" spans="1:21" x14ac:dyDescent="0.2">
      <c r="A15" s="329" t="str">
        <f>name!D10</f>
        <v>31 Science, engineering and technology associate professionals</v>
      </c>
      <c r="B15" s="330">
        <v>2.8630551251600234</v>
      </c>
      <c r="C15" s="330">
        <v>6.454241861452906</v>
      </c>
      <c r="D15" s="330">
        <f t="shared" si="0"/>
        <v>9.3172969866129289</v>
      </c>
      <c r="E15" s="331"/>
      <c r="F15" s="330">
        <v>3.3995161888181884</v>
      </c>
      <c r="G15" s="330">
        <v>7.7738933961582388</v>
      </c>
      <c r="H15" s="330">
        <f t="shared" si="1"/>
        <v>11.173409584976428</v>
      </c>
      <c r="I15" s="331"/>
      <c r="J15" s="330">
        <v>4.2507971906410633</v>
      </c>
      <c r="K15" s="330">
        <v>6.9768650083465005</v>
      </c>
      <c r="L15" s="330">
        <f t="shared" si="2"/>
        <v>11.227662198987563</v>
      </c>
      <c r="M15" s="236"/>
      <c r="N15" s="328">
        <f t="shared" si="3"/>
        <v>3.4945500454312661</v>
      </c>
      <c r="O15" s="328">
        <f t="shared" si="4"/>
        <v>1.500975948292016</v>
      </c>
      <c r="P15" s="328"/>
      <c r="Q15" s="328">
        <f t="shared" si="5"/>
        <v>3.7907544924092429</v>
      </c>
      <c r="R15" s="328">
        <f t="shared" si="6"/>
        <v>-0.71854895537794006</v>
      </c>
      <c r="S15" s="327"/>
      <c r="T15" s="328">
        <f t="shared" si="7"/>
        <v>3.7000954326543489</v>
      </c>
      <c r="U15" s="328">
        <f t="shared" si="8"/>
        <v>3.2296955029176289E-2</v>
      </c>
    </row>
    <row r="16" spans="1:21" x14ac:dyDescent="0.2">
      <c r="A16" s="329" t="str">
        <f>name!D11</f>
        <v>32 Health and social care associate professionals</v>
      </c>
      <c r="B16" s="330">
        <v>8.0471174016039466</v>
      </c>
      <c r="C16" s="330">
        <v>2.049944764526932</v>
      </c>
      <c r="D16" s="330">
        <f t="shared" si="0"/>
        <v>10.097062166130879</v>
      </c>
      <c r="E16" s="331"/>
      <c r="F16" s="330">
        <v>9.1415730889202429</v>
      </c>
      <c r="G16" s="330">
        <v>2.3236556427461568</v>
      </c>
      <c r="H16" s="330">
        <f t="shared" si="1"/>
        <v>11.4652287316664</v>
      </c>
      <c r="I16" s="331"/>
      <c r="J16" s="330">
        <v>16.69975594632314</v>
      </c>
      <c r="K16" s="330">
        <v>3.3494021341906501</v>
      </c>
      <c r="L16" s="330">
        <f t="shared" si="2"/>
        <v>20.049158080513791</v>
      </c>
      <c r="M16" s="236"/>
      <c r="N16" s="328">
        <f t="shared" si="3"/>
        <v>2.5831710149358589</v>
      </c>
      <c r="O16" s="328">
        <f t="shared" si="4"/>
        <v>4.0988533780498715</v>
      </c>
      <c r="P16" s="328"/>
      <c r="Q16" s="328">
        <f t="shared" si="5"/>
        <v>2.5382548484786494</v>
      </c>
      <c r="R16" s="328">
        <f t="shared" si="6"/>
        <v>2.4675537732589348</v>
      </c>
      <c r="S16" s="327"/>
      <c r="T16" s="328">
        <f t="shared" si="7"/>
        <v>2.5740583236521397</v>
      </c>
      <c r="U16" s="328">
        <f t="shared" si="8"/>
        <v>3.7960662218609498</v>
      </c>
    </row>
    <row r="17" spans="1:21" x14ac:dyDescent="0.2">
      <c r="A17" s="329" t="str">
        <f>name!D12</f>
        <v>33 Protective service occupations</v>
      </c>
      <c r="B17" s="330">
        <v>2.049333218197178</v>
      </c>
      <c r="C17" s="330">
        <v>7.1235528803774395</v>
      </c>
      <c r="D17" s="330">
        <f t="shared" si="0"/>
        <v>9.172886098574617</v>
      </c>
      <c r="E17" s="331"/>
      <c r="F17" s="330">
        <v>2.4643688234569137</v>
      </c>
      <c r="G17" s="330">
        <v>6.792492377335928</v>
      </c>
      <c r="H17" s="330">
        <f t="shared" si="1"/>
        <v>9.2568612007928408</v>
      </c>
      <c r="I17" s="331"/>
      <c r="J17" s="330">
        <v>2.922161459058493</v>
      </c>
      <c r="K17" s="330">
        <v>5.7448355667875699</v>
      </c>
      <c r="L17" s="330">
        <f t="shared" si="2"/>
        <v>8.6669970258460634</v>
      </c>
      <c r="M17" s="236"/>
      <c r="N17" s="328">
        <f t="shared" si="3"/>
        <v>3.7572912433388561</v>
      </c>
      <c r="O17" s="328">
        <f t="shared" si="4"/>
        <v>1.1423950497387203</v>
      </c>
      <c r="P17" s="328"/>
      <c r="Q17" s="328">
        <f t="shared" si="5"/>
        <v>-0.9472581926821988</v>
      </c>
      <c r="R17" s="328">
        <f t="shared" si="6"/>
        <v>-1.1105648619240793</v>
      </c>
      <c r="S17" s="327"/>
      <c r="T17" s="328">
        <f t="shared" si="7"/>
        <v>0.18242736823541605</v>
      </c>
      <c r="U17" s="328">
        <f t="shared" si="8"/>
        <v>-0.43798909120780216</v>
      </c>
    </row>
    <row r="18" spans="1:21" x14ac:dyDescent="0.2">
      <c r="A18" s="329" t="str">
        <f>name!D13</f>
        <v>34 Culture, media and sports occupations</v>
      </c>
      <c r="B18" s="330">
        <v>6.5360557059452313</v>
      </c>
      <c r="C18" s="330">
        <v>7.743990178219943</v>
      </c>
      <c r="D18" s="330">
        <f t="shared" si="0"/>
        <v>14.280045884165174</v>
      </c>
      <c r="E18" s="331"/>
      <c r="F18" s="330">
        <v>6.7265650806197899</v>
      </c>
      <c r="G18" s="330">
        <v>6.525774112127853</v>
      </c>
      <c r="H18" s="330">
        <f t="shared" si="1"/>
        <v>13.252339192747643</v>
      </c>
      <c r="I18" s="331"/>
      <c r="J18" s="330">
        <v>6.4713462695067152</v>
      </c>
      <c r="K18" s="330">
        <v>6.4433550413232279</v>
      </c>
      <c r="L18" s="330">
        <f t="shared" si="2"/>
        <v>12.914701310829944</v>
      </c>
      <c r="M18" s="236"/>
      <c r="N18" s="328">
        <f t="shared" si="3"/>
        <v>0.57626895176847714</v>
      </c>
      <c r="O18" s="328">
        <f t="shared" si="4"/>
        <v>-0.25753752522033047</v>
      </c>
      <c r="P18" s="327"/>
      <c r="Q18" s="328">
        <f t="shared" si="5"/>
        <v>-3.365223030731912</v>
      </c>
      <c r="R18" s="328">
        <f t="shared" si="6"/>
        <v>-8.4698846508934889E-2</v>
      </c>
      <c r="S18" s="327"/>
      <c r="T18" s="328">
        <f t="shared" si="7"/>
        <v>-1.4826802337384537</v>
      </c>
      <c r="U18" s="328">
        <f t="shared" si="8"/>
        <v>-0.17190394712129908</v>
      </c>
    </row>
    <row r="19" spans="1:21" x14ac:dyDescent="0.2">
      <c r="A19" s="329" t="str">
        <f>name!D14</f>
        <v>35 Business and public service associate professionals</v>
      </c>
      <c r="B19" s="330">
        <v>17.806966972174287</v>
      </c>
      <c r="C19" s="330">
        <v>20.053240984190573</v>
      </c>
      <c r="D19" s="330">
        <f t="shared" si="0"/>
        <v>37.86020795636486</v>
      </c>
      <c r="E19" s="331"/>
      <c r="F19" s="330">
        <v>19.14470136115111</v>
      </c>
      <c r="G19" s="330">
        <v>20.785899334239982</v>
      </c>
      <c r="H19" s="330">
        <f t="shared" si="1"/>
        <v>39.930600695391092</v>
      </c>
      <c r="I19" s="331"/>
      <c r="J19" s="330">
        <v>21.251563194679676</v>
      </c>
      <c r="K19" s="330">
        <v>21.402996514690415</v>
      </c>
      <c r="L19" s="330">
        <f t="shared" si="2"/>
        <v>42.654559709370091</v>
      </c>
      <c r="M19" s="236"/>
      <c r="N19" s="328">
        <f t="shared" si="3"/>
        <v>1.459268914616163</v>
      </c>
      <c r="O19" s="328">
        <f t="shared" si="4"/>
        <v>0.69845770876504343</v>
      </c>
      <c r="P19" s="327"/>
      <c r="Q19" s="328">
        <f t="shared" si="5"/>
        <v>0.72026259085082867</v>
      </c>
      <c r="R19" s="328">
        <f t="shared" si="6"/>
        <v>0.19523096851943311</v>
      </c>
      <c r="S19" s="327"/>
      <c r="T19" s="328">
        <f t="shared" si="7"/>
        <v>1.0705361907558997</v>
      </c>
      <c r="U19" s="328">
        <f t="shared" si="8"/>
        <v>0.44091058634205815</v>
      </c>
    </row>
    <row r="20" spans="1:21" x14ac:dyDescent="0.2">
      <c r="A20" s="329" t="str">
        <f>name!D15</f>
        <v>41 Administrative occupations</v>
      </c>
      <c r="B20" s="330">
        <v>37.695619518047941</v>
      </c>
      <c r="C20" s="330">
        <v>12.618508587184772</v>
      </c>
      <c r="D20" s="330">
        <f t="shared" si="0"/>
        <v>50.314128105232712</v>
      </c>
      <c r="E20" s="331"/>
      <c r="F20" s="330">
        <v>35.722952370716911</v>
      </c>
      <c r="G20" s="330">
        <v>13.15576757658752</v>
      </c>
      <c r="H20" s="330">
        <f t="shared" si="1"/>
        <v>48.878719947304432</v>
      </c>
      <c r="I20" s="331"/>
      <c r="J20" s="330">
        <v>32.44776933121846</v>
      </c>
      <c r="K20" s="330">
        <v>14.678914512897624</v>
      </c>
      <c r="L20" s="330">
        <f t="shared" si="2"/>
        <v>47.126683844116087</v>
      </c>
      <c r="M20" s="236"/>
      <c r="N20" s="328">
        <f t="shared" si="3"/>
        <v>-1.0692521958834189</v>
      </c>
      <c r="O20" s="328">
        <f t="shared" si="4"/>
        <v>-0.63902752339096702</v>
      </c>
      <c r="P20" s="327"/>
      <c r="Q20" s="328">
        <f t="shared" si="5"/>
        <v>0.83739852635638101</v>
      </c>
      <c r="R20" s="328">
        <f t="shared" si="6"/>
        <v>0.73301896527320221</v>
      </c>
      <c r="S20" s="327"/>
      <c r="T20" s="328">
        <f t="shared" si="7"/>
        <v>-0.57720349558874062</v>
      </c>
      <c r="U20" s="328">
        <f t="shared" si="8"/>
        <v>-0.24305580848940078</v>
      </c>
    </row>
    <row r="21" spans="1:21" x14ac:dyDescent="0.2">
      <c r="A21" s="329" t="str">
        <f>name!D16</f>
        <v>42 Secretarial and related occupations</v>
      </c>
      <c r="B21" s="330">
        <v>14.186380158625852</v>
      </c>
      <c r="C21" s="330">
        <v>0.70719462646341424</v>
      </c>
      <c r="D21" s="330">
        <f t="shared" si="0"/>
        <v>14.893574785089266</v>
      </c>
      <c r="E21" s="331"/>
      <c r="F21" s="330">
        <v>12.255629288962842</v>
      </c>
      <c r="G21" s="330">
        <v>0.51192973968208988</v>
      </c>
      <c r="H21" s="330">
        <f t="shared" si="1"/>
        <v>12.767559028644932</v>
      </c>
      <c r="I21" s="331"/>
      <c r="J21" s="330">
        <v>8.2519127367528462</v>
      </c>
      <c r="K21" s="330">
        <v>0.55047523273622589</v>
      </c>
      <c r="L21" s="330">
        <f t="shared" si="2"/>
        <v>8.8023879694890717</v>
      </c>
      <c r="M21" s="236"/>
      <c r="N21" s="328">
        <f t="shared" si="3"/>
        <v>-2.8835487380528102</v>
      </c>
      <c r="O21" s="328">
        <f t="shared" si="4"/>
        <v>-2.6024720766182008</v>
      </c>
      <c r="P21" s="327"/>
      <c r="Q21" s="328">
        <f t="shared" si="5"/>
        <v>-6.2579856381314025</v>
      </c>
      <c r="R21" s="328">
        <f t="shared" si="6"/>
        <v>0.48513683801438834</v>
      </c>
      <c r="S21" s="327"/>
      <c r="T21" s="328">
        <f t="shared" si="7"/>
        <v>-3.0334855478988176</v>
      </c>
      <c r="U21" s="328">
        <f t="shared" si="8"/>
        <v>-2.4487492335493743</v>
      </c>
    </row>
    <row r="22" spans="1:21" x14ac:dyDescent="0.2">
      <c r="A22" s="329" t="str">
        <f>name!D17</f>
        <v>51 Skilled agricultural and related trades</v>
      </c>
      <c r="B22" s="330">
        <v>1.2211138330074998</v>
      </c>
      <c r="C22" s="330">
        <v>4.2435217083506904</v>
      </c>
      <c r="D22" s="330">
        <f t="shared" si="0"/>
        <v>5.4646355413581897</v>
      </c>
      <c r="E22" s="331"/>
      <c r="F22" s="330">
        <v>1.1785076755460693</v>
      </c>
      <c r="G22" s="330">
        <v>3.484694432951124</v>
      </c>
      <c r="H22" s="330">
        <f t="shared" si="1"/>
        <v>4.6632021084971935</v>
      </c>
      <c r="I22" s="331"/>
      <c r="J22" s="330">
        <v>1.6270296990461857</v>
      </c>
      <c r="K22" s="330">
        <v>3.8528216909894795</v>
      </c>
      <c r="L22" s="330">
        <f t="shared" si="2"/>
        <v>5.4798513900356651</v>
      </c>
      <c r="M22" s="236"/>
      <c r="N22" s="328">
        <f t="shared" si="3"/>
        <v>-0.70777268276006611</v>
      </c>
      <c r="O22" s="328">
        <f t="shared" si="4"/>
        <v>2.1733275700624999</v>
      </c>
      <c r="P22" s="327"/>
      <c r="Q22" s="328">
        <f t="shared" si="5"/>
        <v>-3.8636443820344257</v>
      </c>
      <c r="R22" s="328">
        <f t="shared" si="6"/>
        <v>0.67174902613347243</v>
      </c>
      <c r="S22" s="327"/>
      <c r="T22" s="328">
        <f t="shared" si="7"/>
        <v>-3.1221242874620581</v>
      </c>
      <c r="U22" s="328">
        <f t="shared" si="8"/>
        <v>1.0816454212690951</v>
      </c>
    </row>
    <row r="23" spans="1:21" x14ac:dyDescent="0.2">
      <c r="A23" s="329" t="str">
        <f>name!D18</f>
        <v>52 Skilled metal, electrical and electronic trades</v>
      </c>
      <c r="B23" s="330">
        <v>0.47243737142793774</v>
      </c>
      <c r="C23" s="330">
        <v>19.768258009761617</v>
      </c>
      <c r="D23" s="330">
        <f t="shared" si="0"/>
        <v>20.240695381189553</v>
      </c>
      <c r="E23" s="331"/>
      <c r="F23" s="330">
        <v>0.56766985734713027</v>
      </c>
      <c r="G23" s="330">
        <v>17.062129791795705</v>
      </c>
      <c r="H23" s="330">
        <f t="shared" si="1"/>
        <v>17.629799649142836</v>
      </c>
      <c r="I23" s="331"/>
      <c r="J23" s="330">
        <v>1.347786329449729</v>
      </c>
      <c r="K23" s="330">
        <v>15.633750187176849</v>
      </c>
      <c r="L23" s="330">
        <f t="shared" si="2"/>
        <v>16.981536516626576</v>
      </c>
      <c r="M23" s="236"/>
      <c r="N23" s="328">
        <f t="shared" si="3"/>
        <v>3.7409732328789413</v>
      </c>
      <c r="O23" s="328">
        <f t="shared" si="4"/>
        <v>5.933912897804916</v>
      </c>
      <c r="P23" s="327"/>
      <c r="Q23" s="328">
        <f t="shared" si="5"/>
        <v>-2.9014000070589185</v>
      </c>
      <c r="R23" s="328">
        <f t="shared" si="6"/>
        <v>-0.58116681840937323</v>
      </c>
      <c r="S23" s="327"/>
      <c r="T23" s="328">
        <f t="shared" si="7"/>
        <v>-2.7242944205296604</v>
      </c>
      <c r="U23" s="328">
        <f t="shared" si="8"/>
        <v>-0.24944813022846901</v>
      </c>
    </row>
    <row r="24" spans="1:21" x14ac:dyDescent="0.2">
      <c r="A24" s="329" t="str">
        <f>name!D19</f>
        <v>53 Skilled construction and building trades</v>
      </c>
      <c r="B24" s="330">
        <v>0.27324908596827152</v>
      </c>
      <c r="C24" s="330">
        <v>16.971484488355546</v>
      </c>
      <c r="D24" s="330">
        <f t="shared" si="0"/>
        <v>17.244733574323817</v>
      </c>
      <c r="E24" s="331"/>
      <c r="F24" s="330">
        <v>0.30088165781453424</v>
      </c>
      <c r="G24" s="330">
        <v>13.85895634112577</v>
      </c>
      <c r="H24" s="330">
        <f t="shared" si="1"/>
        <v>14.159837998940304</v>
      </c>
      <c r="I24" s="331"/>
      <c r="J24" s="330">
        <v>0.23478426971577443</v>
      </c>
      <c r="K24" s="330">
        <v>12.914713337545649</v>
      </c>
      <c r="L24" s="330">
        <f t="shared" si="2"/>
        <v>13.149497607261424</v>
      </c>
      <c r="M24" s="236"/>
      <c r="N24" s="328">
        <f t="shared" si="3"/>
        <v>1.945344801328841</v>
      </c>
      <c r="O24" s="328">
        <f t="shared" si="4"/>
        <v>-1.6400682166887615</v>
      </c>
      <c r="P24" s="327"/>
      <c r="Q24" s="328">
        <f t="shared" si="5"/>
        <v>-3.9710591105984294</v>
      </c>
      <c r="R24" s="328">
        <f t="shared" si="6"/>
        <v>-0.46932495006042352</v>
      </c>
      <c r="S24" s="327"/>
      <c r="T24" s="328">
        <f t="shared" si="7"/>
        <v>-3.8652593249345002</v>
      </c>
      <c r="U24" s="328">
        <f t="shared" si="8"/>
        <v>-0.49229154899700367</v>
      </c>
    </row>
    <row r="25" spans="1:21" x14ac:dyDescent="0.2">
      <c r="A25" s="329" t="str">
        <f>name!D20</f>
        <v>54 Textiles, printing and other skilled trades</v>
      </c>
      <c r="B25" s="330">
        <v>5.3257334395861884</v>
      </c>
      <c r="C25" s="330">
        <v>9.4162225169705067</v>
      </c>
      <c r="D25" s="330">
        <f t="shared" si="0"/>
        <v>14.741955956556694</v>
      </c>
      <c r="E25" s="331"/>
      <c r="F25" s="330">
        <v>4.8886174895368777</v>
      </c>
      <c r="G25" s="330">
        <v>6.9600530406455752</v>
      </c>
      <c r="H25" s="330">
        <f t="shared" si="1"/>
        <v>11.848670530182453</v>
      </c>
      <c r="I25" s="331"/>
      <c r="J25" s="330">
        <v>5.5761452493928667</v>
      </c>
      <c r="K25" s="330">
        <v>7.8192175849852275</v>
      </c>
      <c r="L25" s="330">
        <f t="shared" si="2"/>
        <v>13.395362834378094</v>
      </c>
      <c r="M25" s="236"/>
      <c r="N25" s="328">
        <f t="shared" si="3"/>
        <v>-1.6982325802360476</v>
      </c>
      <c r="O25" s="328">
        <f t="shared" si="4"/>
        <v>0.88111369164400877</v>
      </c>
      <c r="P25" s="327"/>
      <c r="Q25" s="328">
        <f t="shared" si="5"/>
        <v>-5.8658582684815048</v>
      </c>
      <c r="R25" s="328">
        <f t="shared" si="6"/>
        <v>0.77900122419163331</v>
      </c>
      <c r="S25" s="327"/>
      <c r="T25" s="328">
        <f t="shared" si="7"/>
        <v>-4.2755449088187403</v>
      </c>
      <c r="U25" s="328">
        <f t="shared" si="8"/>
        <v>0.82130717467112646</v>
      </c>
    </row>
    <row r="26" spans="1:21" x14ac:dyDescent="0.2">
      <c r="A26" s="329" t="str">
        <f>name!D21</f>
        <v>61 Caring personal service occupations</v>
      </c>
      <c r="B26" s="330">
        <v>37.232929970372012</v>
      </c>
      <c r="C26" s="330">
        <v>8.6917416772632095</v>
      </c>
      <c r="D26" s="330">
        <f t="shared" si="0"/>
        <v>45.924671647635222</v>
      </c>
      <c r="E26" s="331"/>
      <c r="F26" s="330">
        <v>35.896756075796468</v>
      </c>
      <c r="G26" s="330">
        <v>8.3044509777399576</v>
      </c>
      <c r="H26" s="330">
        <f t="shared" si="1"/>
        <v>44.201207053536422</v>
      </c>
      <c r="I26" s="331"/>
      <c r="J26" s="330">
        <v>37.169120728959541</v>
      </c>
      <c r="K26" s="330">
        <v>11.393500359630856</v>
      </c>
      <c r="L26" s="330">
        <f t="shared" si="2"/>
        <v>48.562621088590397</v>
      </c>
      <c r="M26" s="236"/>
      <c r="N26" s="328">
        <f t="shared" si="3"/>
        <v>-0.72826823219686032</v>
      </c>
      <c r="O26" s="328">
        <f t="shared" si="4"/>
        <v>0.23247912948929361</v>
      </c>
      <c r="P26" s="327"/>
      <c r="Q26" s="328">
        <f t="shared" si="5"/>
        <v>-0.90749139244060695</v>
      </c>
      <c r="R26" s="328">
        <f t="shared" si="6"/>
        <v>2.1307253396556369</v>
      </c>
      <c r="S26" s="327"/>
      <c r="T26" s="328">
        <f t="shared" si="7"/>
        <v>-0.76208893807095945</v>
      </c>
      <c r="U26" s="328">
        <f t="shared" si="8"/>
        <v>0.62931876814582566</v>
      </c>
    </row>
    <row r="27" spans="1:21" x14ac:dyDescent="0.2">
      <c r="A27" s="329" t="str">
        <f>name!D22</f>
        <v>62 Leisure, travel and related personal service occupations</v>
      </c>
      <c r="B27" s="330">
        <v>10.647771746447923</v>
      </c>
      <c r="C27" s="330">
        <v>4.5340911856437058</v>
      </c>
      <c r="D27" s="330">
        <f t="shared" si="0"/>
        <v>15.181862932091629</v>
      </c>
      <c r="E27" s="331"/>
      <c r="F27" s="330">
        <v>9.6180876433387574</v>
      </c>
      <c r="G27" s="330">
        <v>4.3461751394962365</v>
      </c>
      <c r="H27" s="330">
        <f t="shared" si="1"/>
        <v>13.964262782834993</v>
      </c>
      <c r="I27" s="331"/>
      <c r="J27" s="330">
        <v>8.5413919100195965</v>
      </c>
      <c r="K27" s="330">
        <v>4.7558648688145544</v>
      </c>
      <c r="L27" s="330">
        <f t="shared" si="2"/>
        <v>13.29725677883415</v>
      </c>
      <c r="M27" s="236"/>
      <c r="N27" s="328">
        <f t="shared" si="3"/>
        <v>-2.0135554562888958</v>
      </c>
      <c r="O27" s="328">
        <f t="shared" si="4"/>
        <v>-0.78835256265090692</v>
      </c>
      <c r="P27" s="327"/>
      <c r="Q27" s="328">
        <f t="shared" si="5"/>
        <v>-0.84299635709644827</v>
      </c>
      <c r="R27" s="328">
        <f t="shared" si="6"/>
        <v>0.60235614966857032</v>
      </c>
      <c r="S27" s="327"/>
      <c r="T27" s="328">
        <f t="shared" si="7"/>
        <v>-1.6581012242256943</v>
      </c>
      <c r="U27" s="328">
        <f t="shared" si="8"/>
        <v>-0.32575925564255481</v>
      </c>
    </row>
    <row r="28" spans="1:21" x14ac:dyDescent="0.2">
      <c r="A28" s="329" t="str">
        <f>name!D23</f>
        <v>63 Community and civil enforcement occupations</v>
      </c>
      <c r="B28" s="330">
        <v>0.2010410691292229</v>
      </c>
      <c r="C28" s="330">
        <v>0.56917810386057288</v>
      </c>
      <c r="D28" s="330">
        <f t="shared" si="0"/>
        <v>0.77021917298979581</v>
      </c>
      <c r="E28" s="331"/>
      <c r="F28" s="330">
        <v>0.19304782742377413</v>
      </c>
      <c r="G28" s="330">
        <v>0.56888972382727399</v>
      </c>
      <c r="H28" s="330">
        <f t="shared" si="1"/>
        <v>0.76193755125104812</v>
      </c>
      <c r="I28" s="331"/>
      <c r="J28" s="330">
        <v>0.27083832023570004</v>
      </c>
      <c r="K28" s="330">
        <v>0.3727386212467334</v>
      </c>
      <c r="L28" s="330">
        <f>SUM(J28:K28)</f>
        <v>0.6435769414824335</v>
      </c>
      <c r="M28" s="236"/>
      <c r="N28" s="328">
        <f t="shared" si="3"/>
        <v>-0.80814168516006868</v>
      </c>
      <c r="O28" s="328">
        <f t="shared" si="4"/>
        <v>2.2828952695506555</v>
      </c>
      <c r="P28" s="327"/>
      <c r="Q28" s="328">
        <f t="shared" si="5"/>
        <v>-1.0135263230204306E-2</v>
      </c>
      <c r="R28" s="328">
        <f t="shared" si="6"/>
        <v>-2.7793723853316465</v>
      </c>
      <c r="S28" s="327"/>
      <c r="T28" s="328">
        <f t="shared" si="7"/>
        <v>-0.21597675389711801</v>
      </c>
      <c r="U28" s="328">
        <f t="shared" si="8"/>
        <v>-1.1191768359788079</v>
      </c>
    </row>
    <row r="29" spans="1:21" x14ac:dyDescent="0.2">
      <c r="A29" s="329" t="str">
        <f>name!D24</f>
        <v>71 Sales occupations</v>
      </c>
      <c r="B29" s="330">
        <v>20.587487137935991</v>
      </c>
      <c r="C29" s="330">
        <v>15.73567691356153</v>
      </c>
      <c r="D29" s="330">
        <f t="shared" si="0"/>
        <v>36.323164051497521</v>
      </c>
      <c r="E29" s="331"/>
      <c r="F29" s="330">
        <v>18.98622731436021</v>
      </c>
      <c r="G29" s="330">
        <v>15.700087819416687</v>
      </c>
      <c r="H29" s="330">
        <f t="shared" si="1"/>
        <v>34.686315133776901</v>
      </c>
      <c r="I29" s="331"/>
      <c r="J29" s="330">
        <v>17.622491787289864</v>
      </c>
      <c r="K29" s="330">
        <v>15.854389999099965</v>
      </c>
      <c r="L29" s="330">
        <f t="shared" si="2"/>
        <v>33.476881786389825</v>
      </c>
      <c r="M29" s="236"/>
      <c r="N29" s="328">
        <f t="shared" si="3"/>
        <v>-1.6063509832708656</v>
      </c>
      <c r="O29" s="328">
        <f t="shared" si="4"/>
        <v>-0.49568613135093642</v>
      </c>
      <c r="P29" s="327"/>
      <c r="Q29" s="328">
        <f t="shared" si="5"/>
        <v>-4.5274613330437141E-2</v>
      </c>
      <c r="R29" s="328">
        <f t="shared" si="6"/>
        <v>6.5222111000085015E-2</v>
      </c>
      <c r="S29" s="327"/>
      <c r="T29" s="328">
        <f t="shared" si="7"/>
        <v>-0.91796936315953204</v>
      </c>
      <c r="U29" s="328">
        <f t="shared" si="8"/>
        <v>-0.23632117374091655</v>
      </c>
    </row>
    <row r="30" spans="1:21" x14ac:dyDescent="0.2">
      <c r="A30" s="329" t="str">
        <f>name!D25</f>
        <v>72 Customer service occupations</v>
      </c>
      <c r="B30" s="330">
        <v>5.5488542991662761</v>
      </c>
      <c r="C30" s="330">
        <v>3.1377799782961864</v>
      </c>
      <c r="D30" s="330">
        <f t="shared" si="0"/>
        <v>8.6866342774624634</v>
      </c>
      <c r="E30" s="331"/>
      <c r="F30" s="330">
        <v>6.0821012494765103</v>
      </c>
      <c r="G30" s="330">
        <v>3.1913998905570748</v>
      </c>
      <c r="H30" s="330">
        <f t="shared" si="1"/>
        <v>9.2735011400335843</v>
      </c>
      <c r="I30" s="331"/>
      <c r="J30" s="330">
        <v>6.7089590413622799</v>
      </c>
      <c r="K30" s="330">
        <v>4.7313478334465318</v>
      </c>
      <c r="L30" s="330">
        <f t="shared" si="2"/>
        <v>11.440306874808812</v>
      </c>
      <c r="M30" s="236"/>
      <c r="N30" s="328">
        <f t="shared" si="3"/>
        <v>1.852118078851972</v>
      </c>
      <c r="O30" s="328">
        <f t="shared" si="4"/>
        <v>0.65610008180552182</v>
      </c>
      <c r="P30" s="327"/>
      <c r="Q30" s="328">
        <f t="shared" si="5"/>
        <v>0.33945727794237879</v>
      </c>
      <c r="R30" s="328">
        <f t="shared" si="6"/>
        <v>2.6597597161127418</v>
      </c>
      <c r="S30" s="327"/>
      <c r="T30" s="328">
        <f t="shared" si="7"/>
        <v>1.3160940503720964</v>
      </c>
      <c r="U30" s="328">
        <f t="shared" si="8"/>
        <v>1.4097229651193199</v>
      </c>
    </row>
    <row r="31" spans="1:21" x14ac:dyDescent="0.2">
      <c r="A31" s="329" t="str">
        <f>name!D26</f>
        <v>81 Process, plant and machine operatives</v>
      </c>
      <c r="B31" s="330">
        <v>1.6417300681772364</v>
      </c>
      <c r="C31" s="330">
        <v>8.1483489967903662</v>
      </c>
      <c r="D31" s="330">
        <f t="shared" si="0"/>
        <v>9.7900790649676033</v>
      </c>
      <c r="E31" s="331"/>
      <c r="F31" s="330">
        <v>1.4124579301707605</v>
      </c>
      <c r="G31" s="330">
        <v>7.0043662515290679</v>
      </c>
      <c r="H31" s="330">
        <f t="shared" si="1"/>
        <v>8.4168241816998286</v>
      </c>
      <c r="I31" s="331"/>
      <c r="J31" s="330">
        <v>1.5791592144461388</v>
      </c>
      <c r="K31" s="330">
        <v>6.7188667363720569</v>
      </c>
      <c r="L31" s="330">
        <f t="shared" si="2"/>
        <v>8.2980259508181966</v>
      </c>
      <c r="M31" s="236"/>
      <c r="N31" s="328">
        <f t="shared" si="3"/>
        <v>-2.9635826315127178</v>
      </c>
      <c r="O31" s="328">
        <f t="shared" si="4"/>
        <v>0.74651371013800816</v>
      </c>
      <c r="P31" s="327"/>
      <c r="Q31" s="328">
        <f t="shared" si="5"/>
        <v>-2.980318399185411</v>
      </c>
      <c r="R31" s="328">
        <f t="shared" si="6"/>
        <v>-0.27704355692710347</v>
      </c>
      <c r="S31" s="327"/>
      <c r="T31" s="328">
        <f t="shared" si="7"/>
        <v>-2.9775111181671754</v>
      </c>
      <c r="U31" s="328">
        <f t="shared" si="8"/>
        <v>-9.4721326147184648E-2</v>
      </c>
    </row>
    <row r="32" spans="1:21" x14ac:dyDescent="0.2">
      <c r="A32" s="329" t="str">
        <f>name!D27</f>
        <v>82 Transport and mobile machine drivers and operatives</v>
      </c>
      <c r="B32" s="330">
        <v>1.8315365529075129</v>
      </c>
      <c r="C32" s="330">
        <v>18.595419420138473</v>
      </c>
      <c r="D32" s="330">
        <f t="shared" si="0"/>
        <v>20.426955973045985</v>
      </c>
      <c r="E32" s="331"/>
      <c r="F32" s="330">
        <v>1.484767967731121</v>
      </c>
      <c r="G32" s="330">
        <v>16.317332283584683</v>
      </c>
      <c r="H32" s="330">
        <f t="shared" si="1"/>
        <v>17.802100251315803</v>
      </c>
      <c r="I32" s="331"/>
      <c r="J32" s="330">
        <v>2.1945482994388041</v>
      </c>
      <c r="K32" s="330">
        <v>15.115619600778391</v>
      </c>
      <c r="L32" s="330">
        <f t="shared" si="2"/>
        <v>17.310167900217195</v>
      </c>
      <c r="M32" s="236"/>
      <c r="N32" s="328">
        <f t="shared" si="3"/>
        <v>-4.1110418866051601</v>
      </c>
      <c r="O32" s="328">
        <f t="shared" si="4"/>
        <v>2.6390058684538475</v>
      </c>
      <c r="P32" s="327"/>
      <c r="Q32" s="328">
        <f t="shared" si="5"/>
        <v>-2.5798854622358536</v>
      </c>
      <c r="R32" s="328">
        <f t="shared" si="6"/>
        <v>-0.50869675551870053</v>
      </c>
      <c r="S32" s="327"/>
      <c r="T32" s="328">
        <f t="shared" si="7"/>
        <v>-2.7132897638344255</v>
      </c>
      <c r="U32" s="328">
        <f t="shared" si="8"/>
        <v>-0.18664142942695916</v>
      </c>
    </row>
    <row r="33" spans="1:21" x14ac:dyDescent="0.2">
      <c r="A33" s="329" t="str">
        <f>name!D28</f>
        <v>91 Elementary trades and related occupations</v>
      </c>
      <c r="B33" s="330">
        <v>1.5706909131412055</v>
      </c>
      <c r="C33" s="330">
        <v>6.8066580100293645</v>
      </c>
      <c r="D33" s="330">
        <f t="shared" si="0"/>
        <v>8.3773489231705707</v>
      </c>
      <c r="E33" s="331"/>
      <c r="F33" s="330">
        <v>1.0410262871285025</v>
      </c>
      <c r="G33" s="330">
        <v>5.3007522498012589</v>
      </c>
      <c r="H33" s="330">
        <f t="shared" si="1"/>
        <v>6.3417785369297617</v>
      </c>
      <c r="I33" s="331"/>
      <c r="J33" s="330">
        <v>5.019613809552995</v>
      </c>
      <c r="K33" s="330">
        <v>7.7163125997401494</v>
      </c>
      <c r="L33" s="330">
        <f t="shared" si="2"/>
        <v>12.735926409293144</v>
      </c>
      <c r="M33" s="236"/>
      <c r="N33" s="328">
        <f t="shared" si="3"/>
        <v>-7.89691164860219</v>
      </c>
      <c r="O33" s="328">
        <f t="shared" si="4"/>
        <v>11.057333199158293</v>
      </c>
      <c r="P33" s="327"/>
      <c r="Q33" s="328">
        <f t="shared" si="5"/>
        <v>-4.8780564852717978</v>
      </c>
      <c r="R33" s="328">
        <f t="shared" si="6"/>
        <v>2.5348468620592923</v>
      </c>
      <c r="S33" s="327"/>
      <c r="T33" s="328">
        <f t="shared" si="7"/>
        <v>-5.4152993995390535</v>
      </c>
      <c r="U33" s="328">
        <f t="shared" si="8"/>
        <v>4.7581848092493439</v>
      </c>
    </row>
    <row r="34" spans="1:21" x14ac:dyDescent="0.2">
      <c r="A34" s="329" t="str">
        <f>name!D29</f>
        <v>92 Elementary administration and service occupations</v>
      </c>
      <c r="B34" s="330">
        <v>33.450486221997714</v>
      </c>
      <c r="C34" s="330">
        <v>29.799056279505407</v>
      </c>
      <c r="D34" s="330">
        <f t="shared" ref="D34" si="9">SUM(B34:C34)</f>
        <v>63.249542501503122</v>
      </c>
      <c r="E34" s="331"/>
      <c r="F34" s="330">
        <v>30.047723483939428</v>
      </c>
      <c r="G34" s="330">
        <v>26.341333941325054</v>
      </c>
      <c r="H34" s="330">
        <f t="shared" ref="H34" si="10">SUM(F34:G34)</f>
        <v>56.389057425264483</v>
      </c>
      <c r="I34" s="331"/>
      <c r="J34" s="330">
        <v>24.508039916251725</v>
      </c>
      <c r="K34" s="330">
        <v>23.297746702139591</v>
      </c>
      <c r="L34" s="330">
        <f t="shared" ref="L34" si="11">SUM(J34:K34)</f>
        <v>47.805786618391316</v>
      </c>
      <c r="M34" s="236"/>
      <c r="N34" s="328">
        <f t="shared" si="3"/>
        <v>-2.122734429094264</v>
      </c>
      <c r="O34" s="328">
        <f t="shared" si="4"/>
        <v>-1.3493842520611476</v>
      </c>
      <c r="P34" s="327"/>
      <c r="Q34" s="328">
        <f t="shared" si="5"/>
        <v>-2.4365721325689149</v>
      </c>
      <c r="R34" s="328">
        <f t="shared" si="6"/>
        <v>-0.81521026046307288</v>
      </c>
      <c r="S34" s="327"/>
      <c r="T34" s="328">
        <f t="shared" si="7"/>
        <v>-2.2700921362673987</v>
      </c>
      <c r="U34" s="328">
        <f t="shared" si="8"/>
        <v>-1.094818960590549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291.72989752433955</v>
      </c>
      <c r="C36" s="333">
        <f t="shared" ref="C36:D36" si="12">SUM(C9:C34)</f>
        <v>308.29910247566033</v>
      </c>
      <c r="D36" s="333">
        <f t="shared" si="12"/>
        <v>600.02899999999988</v>
      </c>
      <c r="E36" s="333"/>
      <c r="F36" s="333">
        <f>SUM(F9:F34)</f>
        <v>296.74470079459701</v>
      </c>
      <c r="G36" s="333">
        <f t="shared" ref="G36:H36" si="13">SUM(G9:G34)</f>
        <v>298.41929920540315</v>
      </c>
      <c r="H36" s="333">
        <f t="shared" si="13"/>
        <v>595.16400000000021</v>
      </c>
      <c r="I36" s="333"/>
      <c r="J36" s="333">
        <f>SUM(J9:J34)</f>
        <v>312.99079549538999</v>
      </c>
      <c r="K36" s="333">
        <f t="shared" ref="K36:L36" si="14">SUM(K9:K34)</f>
        <v>313.59920450460993</v>
      </c>
      <c r="L36" s="333">
        <f t="shared" si="14"/>
        <v>626.58999999999992</v>
      </c>
      <c r="M36" s="258"/>
      <c r="N36" s="334">
        <f t="shared" si="3"/>
        <v>0.34145784665025047</v>
      </c>
      <c r="O36" s="334">
        <f>IF(F36&gt;0,(EXP(LN(J36/F36)/($J$6-$F$6))-1)*100,0)</f>
        <v>0.35597614136042566</v>
      </c>
      <c r="P36" s="335"/>
      <c r="Q36" s="334">
        <f t="shared" ref="Q36" si="15">IF(C36&gt;0,(EXP(LN(G36/C36)/($F$6-$B$6))-1)*100,0)</f>
        <v>-0.6493005113944017</v>
      </c>
      <c r="R36" s="334">
        <f t="shared" ref="R36" si="16">IF(G36&gt;0,(EXP(LN(K36/G36)/($J$6-$F$6))-1)*100,0)</f>
        <v>0.33132239634601213</v>
      </c>
      <c r="S36" s="335"/>
      <c r="T36" s="334">
        <f t="shared" ref="T36" si="17">IF(D36&gt;0,(EXP(LN(H36/D36)/($F$6-$B$6))-1)*100,0)</f>
        <v>-0.16268731174398088</v>
      </c>
      <c r="U36" s="334">
        <f t="shared" ref="U36" si="18">IF(H36&gt;0,(EXP(LN(L36/H36)/($J$6-$F$6))-1)*100,0)</f>
        <v>0.34362518517634388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Solent</v>
      </c>
      <c r="Q1" s="19" t="str">
        <f>CONCATENATE("Occupation Table 5.1  Males: Employment Change by Status (SOC 2020), ",B$5,"-",L$5,", ",Info!B5)</f>
        <v>Occupation Table 5.1  Males: Employment Change by Status (SOC 2020), 2015-2035, Solent</v>
      </c>
      <c r="AG1" s="19" t="str">
        <f>CONCATENATE("Occupation Table 5.2  Females: Employment Change by Status (SOC 2020), ",R$5,"-",AB$5,", ",Info!B5)</f>
        <v>Occupation Table 5.2  Females: Employment Change by Status (SOC 2020), 2015-2035, Solent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47.351750698759858</v>
      </c>
      <c r="C8" s="11">
        <v>6.7908560232051185</v>
      </c>
      <c r="D8" s="11">
        <v>11.433159655246778</v>
      </c>
      <c r="E8" s="11">
        <f>SUM(B8:D8)</f>
        <v>65.57576637721175</v>
      </c>
      <c r="F8" s="11"/>
      <c r="G8" s="11">
        <v>50.28457676055865</v>
      </c>
      <c r="H8" s="11">
        <v>10.15947167494704</v>
      </c>
      <c r="I8" s="11">
        <v>11.616490648349831</v>
      </c>
      <c r="J8" s="11">
        <f>SUM(G8:I8)</f>
        <v>72.060539083855531</v>
      </c>
      <c r="K8" s="11"/>
      <c r="L8" s="11">
        <v>49.392102006900735</v>
      </c>
      <c r="M8" s="11">
        <v>12.196470861645549</v>
      </c>
      <c r="N8" s="11">
        <v>13.078203307248703</v>
      </c>
      <c r="O8" s="11">
        <f>SUM(L8:N8)</f>
        <v>74.666776175794993</v>
      </c>
      <c r="Q8" s="10" t="str">
        <f>name!E4</f>
        <v>Managers, directors and senior officials</v>
      </c>
      <c r="R8" s="11">
        <v>32.946667771540625</v>
      </c>
      <c r="S8" s="11">
        <v>2.3707505388057597</v>
      </c>
      <c r="T8" s="11">
        <v>7.4769234992776461</v>
      </c>
      <c r="U8" s="11">
        <f>SUM(R8:T8)</f>
        <v>42.794341809624029</v>
      </c>
      <c r="V8" s="11"/>
      <c r="W8" s="11">
        <v>34.010419274044004</v>
      </c>
      <c r="X8" s="11">
        <v>3.4989432660497131</v>
      </c>
      <c r="Y8" s="11">
        <v>7.164501983435632</v>
      </c>
      <c r="Z8" s="11">
        <f>SUM(W8:Y8)</f>
        <v>44.673864523529353</v>
      </c>
      <c r="AA8" s="11"/>
      <c r="AB8" s="11">
        <v>32.221120227649585</v>
      </c>
      <c r="AC8" s="11">
        <v>3.6574171419332902</v>
      </c>
      <c r="AD8" s="11">
        <v>8.1820046946188523</v>
      </c>
      <c r="AE8" s="11">
        <f>SUM(AB8:AD8)</f>
        <v>44.060542064201726</v>
      </c>
      <c r="AG8" s="10" t="str">
        <f>name!E4</f>
        <v>Managers, directors and senior officials</v>
      </c>
      <c r="AH8" s="11">
        <v>14.405082927219194</v>
      </c>
      <c r="AI8" s="11">
        <v>4.4201054843993566</v>
      </c>
      <c r="AJ8" s="11">
        <v>3.9562361559691208</v>
      </c>
      <c r="AK8" s="11">
        <f>SUM(AH8:AJ8)</f>
        <v>22.781424567587671</v>
      </c>
      <c r="AL8" s="11"/>
      <c r="AM8" s="11">
        <v>16.274157486514643</v>
      </c>
      <c r="AN8" s="11">
        <v>6.6605284088973313</v>
      </c>
      <c r="AO8" s="11">
        <v>4.451988664914202</v>
      </c>
      <c r="AP8" s="11">
        <f>SUM(AM8:AO8)</f>
        <v>27.386674560326178</v>
      </c>
      <c r="AQ8" s="11"/>
      <c r="AR8" s="11">
        <v>17.170981779251168</v>
      </c>
      <c r="AS8" s="11">
        <v>8.5390537197122534</v>
      </c>
      <c r="AT8" s="11">
        <v>4.8961986126298527</v>
      </c>
      <c r="AU8" s="11">
        <f>SUM(AR8:AT8)</f>
        <v>30.606234111593274</v>
      </c>
    </row>
    <row r="9" spans="1:47" x14ac:dyDescent="0.2">
      <c r="A9" t="str">
        <f>name!E5</f>
        <v>Professional occupations</v>
      </c>
      <c r="B9" s="11">
        <v>82.909369592865914</v>
      </c>
      <c r="C9" s="11">
        <v>22.692312030168658</v>
      </c>
      <c r="D9" s="11">
        <v>16.493851019791094</v>
      </c>
      <c r="E9" s="11">
        <f t="shared" ref="E9:E18" si="0">SUM(B9:D9)</f>
        <v>122.09553264282567</v>
      </c>
      <c r="F9" s="11"/>
      <c r="G9" s="11">
        <v>92.614952333311535</v>
      </c>
      <c r="H9" s="11">
        <v>27.806373933320849</v>
      </c>
      <c r="I9" s="11">
        <v>15.818921924582845</v>
      </c>
      <c r="J9" s="11">
        <f t="shared" ref="J9:J16" si="1">SUM(G9:I9)</f>
        <v>136.24024819121522</v>
      </c>
      <c r="K9" s="11"/>
      <c r="L9" s="11">
        <v>110.07640953011162</v>
      </c>
      <c r="M9" s="11">
        <v>31.968776809762058</v>
      </c>
      <c r="N9" s="11">
        <v>15.859088648051511</v>
      </c>
      <c r="O9" s="11">
        <f t="shared" ref="O9:O16" si="2">SUM(L9:N9)</f>
        <v>157.90427498792519</v>
      </c>
      <c r="Q9" s="10" t="str">
        <f>name!E5</f>
        <v>Professional occupations</v>
      </c>
      <c r="R9" s="11">
        <v>48.554367239174361</v>
      </c>
      <c r="S9" s="11">
        <v>4.4458881258891019</v>
      </c>
      <c r="T9" s="11">
        <v>9.336394130029694</v>
      </c>
      <c r="U9" s="11">
        <f t="shared" ref="U9:U16" si="3">SUM(R9:T9)</f>
        <v>62.336649495093162</v>
      </c>
      <c r="V9" s="11"/>
      <c r="W9" s="11">
        <v>52.875259030403079</v>
      </c>
      <c r="X9" s="11">
        <v>6.5482112171790012</v>
      </c>
      <c r="Y9" s="11">
        <v>8.0119303716184351</v>
      </c>
      <c r="Z9" s="11">
        <f t="shared" ref="Z9:Z16" si="4">SUM(W9:Y9)</f>
        <v>67.435400619200522</v>
      </c>
      <c r="AA9" s="11"/>
      <c r="AB9" s="11">
        <v>63.886393518713312</v>
      </c>
      <c r="AC9" s="11">
        <v>8.9715932371268128</v>
      </c>
      <c r="AD9" s="11">
        <v>7.3569415516298795</v>
      </c>
      <c r="AE9" s="11">
        <f t="shared" ref="AE9:AE16" si="5">SUM(AB9:AD9)</f>
        <v>80.214928307470004</v>
      </c>
      <c r="AG9" s="10" t="str">
        <f>name!E5</f>
        <v>Professional occupations</v>
      </c>
      <c r="AH9" s="11">
        <v>34.355002353691546</v>
      </c>
      <c r="AI9" s="11">
        <v>18.246423904279553</v>
      </c>
      <c r="AJ9" s="11">
        <v>7.1574568897614048</v>
      </c>
      <c r="AK9" s="11">
        <f t="shared" ref="AK9:AK18" si="6">SUM(AH9:AJ9)</f>
        <v>59.758883147732504</v>
      </c>
      <c r="AL9" s="11"/>
      <c r="AM9" s="11">
        <v>39.739693302908464</v>
      </c>
      <c r="AN9" s="11">
        <v>21.258162716141843</v>
      </c>
      <c r="AO9" s="11">
        <v>7.8069915529644147</v>
      </c>
      <c r="AP9" s="11">
        <f t="shared" ref="AP9:AP18" si="7">SUM(AM9:AO9)</f>
        <v>68.804847572014722</v>
      </c>
      <c r="AQ9" s="11"/>
      <c r="AR9" s="11">
        <v>46.190016011398235</v>
      </c>
      <c r="AS9" s="11">
        <v>22.997183572635244</v>
      </c>
      <c r="AT9" s="11">
        <v>8.5021470964216341</v>
      </c>
      <c r="AU9" s="11">
        <f t="shared" ref="AU9:AU18" si="8">SUM(AR9:AT9)</f>
        <v>77.689346680455117</v>
      </c>
    </row>
    <row r="10" spans="1:47" x14ac:dyDescent="0.2">
      <c r="A10" t="str">
        <f>name!E6</f>
        <v>Associate professional occupations</v>
      </c>
      <c r="B10" s="11">
        <v>52.046463546614262</v>
      </c>
      <c r="C10" s="11">
        <v>14.004631072351728</v>
      </c>
      <c r="D10" s="11">
        <v>14.676404472882457</v>
      </c>
      <c r="E10" s="11">
        <f t="shared" si="0"/>
        <v>80.727499091848443</v>
      </c>
      <c r="F10" s="11"/>
      <c r="G10" s="11">
        <v>56.049708946242518</v>
      </c>
      <c r="H10" s="11">
        <v>16.281914429108305</v>
      </c>
      <c r="I10" s="11">
        <v>12.746816030223538</v>
      </c>
      <c r="J10" s="11">
        <f t="shared" si="1"/>
        <v>85.078439405574372</v>
      </c>
      <c r="K10" s="11"/>
      <c r="L10" s="11">
        <v>62.144744633724493</v>
      </c>
      <c r="M10" s="11">
        <v>19.75481452439319</v>
      </c>
      <c r="N10" s="11">
        <v>13.613519167429745</v>
      </c>
      <c r="O10" s="11">
        <f t="shared" si="2"/>
        <v>95.513078325547426</v>
      </c>
      <c r="Q10" s="10" t="str">
        <f>name!E6</f>
        <v>Associate professional occupations</v>
      </c>
      <c r="R10" s="11">
        <v>32.866669054030005</v>
      </c>
      <c r="S10" s="11">
        <v>3.6928090100167261</v>
      </c>
      <c r="T10" s="11">
        <v>6.8654926047210747</v>
      </c>
      <c r="U10" s="11">
        <f t="shared" si="3"/>
        <v>43.424970668767806</v>
      </c>
      <c r="V10" s="11"/>
      <c r="W10" s="11">
        <v>34.109797165815003</v>
      </c>
      <c r="X10" s="11">
        <v>4.6944691372934928</v>
      </c>
      <c r="Y10" s="11">
        <v>5.3974485594996517</v>
      </c>
      <c r="Z10" s="11">
        <f t="shared" si="4"/>
        <v>44.201714862608149</v>
      </c>
      <c r="AA10" s="11"/>
      <c r="AB10" s="11">
        <v>33.009468362809805</v>
      </c>
      <c r="AC10" s="11">
        <v>5.0457188408561322</v>
      </c>
      <c r="AD10" s="11">
        <v>5.8622670616724335</v>
      </c>
      <c r="AE10" s="11">
        <f t="shared" si="5"/>
        <v>43.917454265338371</v>
      </c>
      <c r="AG10" s="10" t="str">
        <f>name!E6</f>
        <v>Associate professional occupations</v>
      </c>
      <c r="AH10" s="11">
        <v>19.179794492584261</v>
      </c>
      <c r="AI10" s="11">
        <v>10.311822062335002</v>
      </c>
      <c r="AJ10" s="11">
        <v>7.810911868161388</v>
      </c>
      <c r="AK10" s="11">
        <f t="shared" si="6"/>
        <v>37.302528423080652</v>
      </c>
      <c r="AL10" s="11"/>
      <c r="AM10" s="11">
        <v>21.939911780427529</v>
      </c>
      <c r="AN10" s="11">
        <v>11.587445291814811</v>
      </c>
      <c r="AO10" s="11">
        <v>7.3493674707238821</v>
      </c>
      <c r="AP10" s="11">
        <f t="shared" si="7"/>
        <v>40.876724542966222</v>
      </c>
      <c r="AQ10" s="11"/>
      <c r="AR10" s="11">
        <v>29.135276270914691</v>
      </c>
      <c r="AS10" s="11">
        <v>14.709095683537052</v>
      </c>
      <c r="AT10" s="11">
        <v>7.7512521057573105</v>
      </c>
      <c r="AU10" s="11">
        <f t="shared" si="8"/>
        <v>51.595624060209055</v>
      </c>
    </row>
    <row r="11" spans="1:47" x14ac:dyDescent="0.2">
      <c r="A11" t="str">
        <f>name!E7</f>
        <v>Administrative and secretarial occupations</v>
      </c>
      <c r="B11" s="11">
        <v>35.1832181900931</v>
      </c>
      <c r="C11" s="11">
        <v>26.532296043372956</v>
      </c>
      <c r="D11" s="11">
        <v>3.4921886568559559</v>
      </c>
      <c r="E11" s="11">
        <f t="shared" si="0"/>
        <v>65.207702890322011</v>
      </c>
      <c r="F11" s="11"/>
      <c r="G11" s="11">
        <v>33.032281009975705</v>
      </c>
      <c r="H11" s="11">
        <v>25.756128989390675</v>
      </c>
      <c r="I11" s="11">
        <v>2.8578689765830476</v>
      </c>
      <c r="J11" s="11">
        <f t="shared" si="1"/>
        <v>61.646278975949429</v>
      </c>
      <c r="K11" s="11"/>
      <c r="L11" s="11">
        <v>30.89952611250142</v>
      </c>
      <c r="M11" s="11">
        <v>22.066964068468902</v>
      </c>
      <c r="N11" s="11">
        <v>2.9625816326348957</v>
      </c>
      <c r="O11" s="11">
        <f t="shared" si="2"/>
        <v>55.929071813605219</v>
      </c>
      <c r="Q11" s="10" t="str">
        <f>name!E7</f>
        <v>Administrative and secretarial occupations</v>
      </c>
      <c r="R11" s="11">
        <v>9.8832863064985172</v>
      </c>
      <c r="S11" s="11">
        <v>2.5010758860517313</v>
      </c>
      <c r="T11" s="11">
        <v>0.94134102109793383</v>
      </c>
      <c r="U11" s="11">
        <f t="shared" si="3"/>
        <v>13.325703213648183</v>
      </c>
      <c r="V11" s="11"/>
      <c r="W11" s="11">
        <v>10.025630189017667</v>
      </c>
      <c r="X11" s="11">
        <v>2.9498836191977262</v>
      </c>
      <c r="Y11" s="11">
        <v>0.69218350805422546</v>
      </c>
      <c r="Z11" s="11">
        <f t="shared" si="4"/>
        <v>13.667697316269619</v>
      </c>
      <c r="AA11" s="11"/>
      <c r="AB11" s="11">
        <v>11.614341942719047</v>
      </c>
      <c r="AC11" s="11">
        <v>2.6671930476747749</v>
      </c>
      <c r="AD11" s="11">
        <v>0.94785475524002805</v>
      </c>
      <c r="AE11" s="11">
        <f t="shared" si="5"/>
        <v>15.229389745633851</v>
      </c>
      <c r="AG11" s="10" t="str">
        <f>name!E7</f>
        <v>Administrative and secretarial occupations</v>
      </c>
      <c r="AH11" s="11">
        <v>25.299931883594589</v>
      </c>
      <c r="AI11" s="11">
        <v>24.031220157321215</v>
      </c>
      <c r="AJ11" s="11">
        <v>2.5508476357580219</v>
      </c>
      <c r="AK11" s="11">
        <f t="shared" si="6"/>
        <v>51.881999676673829</v>
      </c>
      <c r="AL11" s="11"/>
      <c r="AM11" s="11">
        <v>23.00665082095805</v>
      </c>
      <c r="AN11" s="11">
        <v>22.806245370192947</v>
      </c>
      <c r="AO11" s="11">
        <v>2.1656854685288214</v>
      </c>
      <c r="AP11" s="11">
        <f t="shared" si="7"/>
        <v>47.978581659679818</v>
      </c>
      <c r="AQ11" s="11"/>
      <c r="AR11" s="11">
        <v>19.285184169782347</v>
      </c>
      <c r="AS11" s="11">
        <v>19.399771020794123</v>
      </c>
      <c r="AT11" s="11">
        <v>2.0147268773948679</v>
      </c>
      <c r="AU11" s="11">
        <f t="shared" si="8"/>
        <v>40.699682067971345</v>
      </c>
    </row>
    <row r="12" spans="1:47" x14ac:dyDescent="0.2">
      <c r="A12" t="str">
        <f>name!E8</f>
        <v>Skilled trades occupations</v>
      </c>
      <c r="B12" s="11">
        <v>33.220630089678316</v>
      </c>
      <c r="C12" s="11">
        <v>5.7288901650988411</v>
      </c>
      <c r="D12" s="11">
        <v>18.742500198651108</v>
      </c>
      <c r="E12" s="11">
        <f t="shared" si="0"/>
        <v>57.692020453428263</v>
      </c>
      <c r="F12" s="11"/>
      <c r="G12" s="11">
        <v>27.051217406065451</v>
      </c>
      <c r="H12" s="11">
        <v>5.0470430851166714</v>
      </c>
      <c r="I12" s="11">
        <v>16.203249795580643</v>
      </c>
      <c r="J12" s="11">
        <f t="shared" si="1"/>
        <v>48.301510286762763</v>
      </c>
      <c r="K12" s="11"/>
      <c r="L12" s="11">
        <v>23.666083868907553</v>
      </c>
      <c r="M12" s="11">
        <v>6.5779674900188354</v>
      </c>
      <c r="N12" s="11">
        <v>18.762196989375376</v>
      </c>
      <c r="O12" s="11">
        <f t="shared" si="2"/>
        <v>49.006248348301767</v>
      </c>
      <c r="Q12" s="10" t="str">
        <f>name!E8</f>
        <v>Skilled trades occupations</v>
      </c>
      <c r="R12" s="11">
        <v>30.236483710944814</v>
      </c>
      <c r="S12" s="11">
        <v>3.4877539906823185</v>
      </c>
      <c r="T12" s="11">
        <v>16.675249021811233</v>
      </c>
      <c r="U12" s="11">
        <f t="shared" si="3"/>
        <v>50.399486723438365</v>
      </c>
      <c r="V12" s="11"/>
      <c r="W12" s="11">
        <v>24.224103788080235</v>
      </c>
      <c r="X12" s="11">
        <v>2.94793769040177</v>
      </c>
      <c r="Y12" s="11">
        <v>14.193792128036154</v>
      </c>
      <c r="Z12" s="11">
        <f t="shared" si="4"/>
        <v>41.365833606518159</v>
      </c>
      <c r="AA12" s="11"/>
      <c r="AB12" s="11">
        <v>20.166677715599626</v>
      </c>
      <c r="AC12" s="11">
        <v>3.8557025056161645</v>
      </c>
      <c r="AD12" s="11">
        <v>16.198122579481421</v>
      </c>
      <c r="AE12" s="11">
        <f t="shared" si="5"/>
        <v>40.220502800697211</v>
      </c>
      <c r="AG12" s="10" t="str">
        <f>name!E8</f>
        <v>Skilled trades occupations</v>
      </c>
      <c r="AH12" s="11">
        <v>2.9841463787335001</v>
      </c>
      <c r="AI12" s="11">
        <v>2.2411361744165212</v>
      </c>
      <c r="AJ12" s="11">
        <v>2.0672511768398802</v>
      </c>
      <c r="AK12" s="11">
        <f t="shared" si="6"/>
        <v>7.292533729989902</v>
      </c>
      <c r="AL12" s="11"/>
      <c r="AM12" s="11">
        <v>2.8271136179852276</v>
      </c>
      <c r="AN12" s="11">
        <v>2.0991053947149005</v>
      </c>
      <c r="AO12" s="11">
        <v>2.0094576675444826</v>
      </c>
      <c r="AP12" s="11">
        <f t="shared" si="7"/>
        <v>6.9356766802446117</v>
      </c>
      <c r="AQ12" s="11"/>
      <c r="AR12" s="11">
        <v>3.4994061533079295</v>
      </c>
      <c r="AS12" s="11">
        <v>2.7222649844026727</v>
      </c>
      <c r="AT12" s="11">
        <v>2.5640744098939505</v>
      </c>
      <c r="AU12" s="11">
        <f t="shared" si="8"/>
        <v>8.7857455476045523</v>
      </c>
    </row>
    <row r="13" spans="1:47" x14ac:dyDescent="0.2">
      <c r="A13" t="str">
        <f>name!E9</f>
        <v>Caring, leisure and other service occupations</v>
      </c>
      <c r="B13" s="11">
        <v>28.94061845098074</v>
      </c>
      <c r="C13" s="11">
        <v>25.315949106175218</v>
      </c>
      <c r="D13" s="11">
        <v>7.6201861955606747</v>
      </c>
      <c r="E13" s="11">
        <f t="shared" si="0"/>
        <v>61.876753752716638</v>
      </c>
      <c r="F13" s="11"/>
      <c r="G13" s="11">
        <v>26.543918771709087</v>
      </c>
      <c r="H13" s="11">
        <v>25.018560837970682</v>
      </c>
      <c r="I13" s="11">
        <v>7.3649277779427296</v>
      </c>
      <c r="J13" s="11">
        <f t="shared" si="1"/>
        <v>58.927407387622502</v>
      </c>
      <c r="K13" s="11"/>
      <c r="L13" s="11">
        <v>29.728594329621433</v>
      </c>
      <c r="M13" s="11">
        <v>24.573998281235991</v>
      </c>
      <c r="N13" s="11">
        <v>8.2008621980495757</v>
      </c>
      <c r="O13" s="11">
        <f t="shared" si="2"/>
        <v>62.503454808907001</v>
      </c>
      <c r="Q13" s="10" t="str">
        <f>name!E9</f>
        <v>Caring, leisure and other service occupations</v>
      </c>
      <c r="R13" s="11">
        <v>9.0619411792052311</v>
      </c>
      <c r="S13" s="11">
        <v>3.7940664761237324</v>
      </c>
      <c r="T13" s="11">
        <v>0.93900331143852123</v>
      </c>
      <c r="U13" s="11">
        <f t="shared" si="3"/>
        <v>13.795010966767483</v>
      </c>
      <c r="V13" s="11"/>
      <c r="W13" s="11">
        <v>8.1930809892147582</v>
      </c>
      <c r="X13" s="11">
        <v>4.2203667015629698</v>
      </c>
      <c r="Y13" s="11">
        <v>0.80606815028573853</v>
      </c>
      <c r="Z13" s="11">
        <f t="shared" si="4"/>
        <v>13.219515841063467</v>
      </c>
      <c r="AA13" s="11"/>
      <c r="AB13" s="11">
        <v>9.7120577940966069</v>
      </c>
      <c r="AC13" s="11">
        <v>5.6715985653735457</v>
      </c>
      <c r="AD13" s="11">
        <v>1.1384474902219912</v>
      </c>
      <c r="AE13" s="11">
        <f t="shared" si="5"/>
        <v>16.522103849692144</v>
      </c>
      <c r="AG13" s="10" t="str">
        <f>name!E9</f>
        <v>Caring, leisure and other service occupations</v>
      </c>
      <c r="AH13" s="11">
        <v>19.878677271775516</v>
      </c>
      <c r="AI13" s="11">
        <v>21.521882630051483</v>
      </c>
      <c r="AJ13" s="11">
        <v>6.6811828841221539</v>
      </c>
      <c r="AK13" s="11">
        <f t="shared" si="6"/>
        <v>48.081742785949146</v>
      </c>
      <c r="AL13" s="11"/>
      <c r="AM13" s="11">
        <v>18.35083778249432</v>
      </c>
      <c r="AN13" s="11">
        <v>20.798194136407716</v>
      </c>
      <c r="AO13" s="11">
        <v>6.5588596276569895</v>
      </c>
      <c r="AP13" s="11">
        <f t="shared" si="7"/>
        <v>45.707891546559026</v>
      </c>
      <c r="AQ13" s="11"/>
      <c r="AR13" s="11">
        <v>20.016536535524828</v>
      </c>
      <c r="AS13" s="11">
        <v>18.902399715862437</v>
      </c>
      <c r="AT13" s="11">
        <v>7.0624147078275836</v>
      </c>
      <c r="AU13" s="11">
        <f t="shared" si="8"/>
        <v>45.981350959214851</v>
      </c>
    </row>
    <row r="14" spans="1:47" x14ac:dyDescent="0.2">
      <c r="A14" t="str">
        <f>name!E10</f>
        <v>Sales and customer service occupations</v>
      </c>
      <c r="B14" s="11">
        <v>16.058037231940556</v>
      </c>
      <c r="C14" s="11">
        <v>25.719741641931794</v>
      </c>
      <c r="D14" s="11">
        <v>3.2320194550876438</v>
      </c>
      <c r="E14" s="11">
        <f t="shared" si="0"/>
        <v>45.009798328959995</v>
      </c>
      <c r="F14" s="11"/>
      <c r="G14" s="11">
        <v>14.736344953304068</v>
      </c>
      <c r="H14" s="11">
        <v>27.160276278356417</v>
      </c>
      <c r="I14" s="11">
        <v>2.0631950421500207</v>
      </c>
      <c r="J14" s="11">
        <f t="shared" si="1"/>
        <v>43.959816273810503</v>
      </c>
      <c r="K14" s="11"/>
      <c r="L14" s="11">
        <v>14.798050016599891</v>
      </c>
      <c r="M14" s="11">
        <v>28.351091874459712</v>
      </c>
      <c r="N14" s="11">
        <v>1.768046770139049</v>
      </c>
      <c r="O14" s="11">
        <f t="shared" si="2"/>
        <v>44.917188661198651</v>
      </c>
      <c r="Q14" s="10" t="str">
        <f>name!E10</f>
        <v>Sales and customer service occupations</v>
      </c>
      <c r="R14" s="11">
        <v>8.5172776487422421</v>
      </c>
      <c r="S14" s="11">
        <v>8.5577597202380939</v>
      </c>
      <c r="T14" s="11">
        <v>1.7984195228773752</v>
      </c>
      <c r="U14" s="11">
        <f t="shared" si="3"/>
        <v>18.87345689185771</v>
      </c>
      <c r="V14" s="11"/>
      <c r="W14" s="11">
        <v>7.9917398109890403</v>
      </c>
      <c r="X14" s="11">
        <v>9.7180815449132556</v>
      </c>
      <c r="Y14" s="11">
        <v>1.1816663540714709</v>
      </c>
      <c r="Z14" s="11">
        <f t="shared" si="4"/>
        <v>18.891487709973767</v>
      </c>
      <c r="AA14" s="11"/>
      <c r="AB14" s="11">
        <v>8.6699119119989021</v>
      </c>
      <c r="AC14" s="11">
        <v>10.799265190832489</v>
      </c>
      <c r="AD14" s="11">
        <v>1.1165607297151037</v>
      </c>
      <c r="AE14" s="11">
        <f t="shared" si="5"/>
        <v>20.585737832546496</v>
      </c>
      <c r="AG14" s="10" t="str">
        <f>name!E10</f>
        <v>Sales and customer service occupations</v>
      </c>
      <c r="AH14" s="11">
        <v>7.5407595831983123</v>
      </c>
      <c r="AI14" s="11">
        <v>17.161981921693688</v>
      </c>
      <c r="AJ14" s="11">
        <v>1.4335999322102693</v>
      </c>
      <c r="AK14" s="11">
        <f t="shared" si="6"/>
        <v>26.136341437102271</v>
      </c>
      <c r="AL14" s="11"/>
      <c r="AM14" s="11">
        <v>6.7446051423150202</v>
      </c>
      <c r="AN14" s="11">
        <v>17.442194733443166</v>
      </c>
      <c r="AO14" s="11">
        <v>0.88152868807855145</v>
      </c>
      <c r="AP14" s="11">
        <f t="shared" si="7"/>
        <v>25.068328563836737</v>
      </c>
      <c r="AQ14" s="11"/>
      <c r="AR14" s="11">
        <v>6.1281381046009846</v>
      </c>
      <c r="AS14" s="11">
        <v>17.551826683627226</v>
      </c>
      <c r="AT14" s="11">
        <v>0.65148604042394487</v>
      </c>
      <c r="AU14" s="11">
        <f t="shared" si="8"/>
        <v>24.331450828652155</v>
      </c>
    </row>
    <row r="15" spans="1:47" x14ac:dyDescent="0.2">
      <c r="A15" t="str">
        <f>name!E11</f>
        <v>Process, plant and machine operatives</v>
      </c>
      <c r="B15" s="11">
        <v>20.179493157276923</v>
      </c>
      <c r="C15" s="11">
        <v>4.4009906768406788</v>
      </c>
      <c r="D15" s="11">
        <v>5.6365512038959933</v>
      </c>
      <c r="E15" s="11">
        <f t="shared" si="0"/>
        <v>30.217035038013595</v>
      </c>
      <c r="F15" s="11"/>
      <c r="G15" s="11">
        <v>16.277741181422268</v>
      </c>
      <c r="H15" s="11">
        <v>5.0636623462226424</v>
      </c>
      <c r="I15" s="11">
        <v>4.877520905370714</v>
      </c>
      <c r="J15" s="11">
        <f t="shared" si="1"/>
        <v>26.218924433015623</v>
      </c>
      <c r="K15" s="11"/>
      <c r="L15" s="11">
        <v>13.372726278070251</v>
      </c>
      <c r="M15" s="11">
        <v>6.4533267733325257</v>
      </c>
      <c r="N15" s="11">
        <v>5.7821407996326304</v>
      </c>
      <c r="O15" s="11">
        <f t="shared" si="2"/>
        <v>25.608193851035409</v>
      </c>
      <c r="Q15" s="10" t="str">
        <f>name!E11</f>
        <v>Process, plant and machine operatives</v>
      </c>
      <c r="R15" s="11">
        <v>18.498191872526508</v>
      </c>
      <c r="S15" s="11">
        <v>3.3844054490013842</v>
      </c>
      <c r="T15" s="11">
        <v>4.8611710954009446</v>
      </c>
      <c r="U15" s="11">
        <f t="shared" si="3"/>
        <v>26.743768416928837</v>
      </c>
      <c r="V15" s="11"/>
      <c r="W15" s="11">
        <v>14.995964928931448</v>
      </c>
      <c r="X15" s="11">
        <v>4.1990043455510779</v>
      </c>
      <c r="Y15" s="11">
        <v>4.1267292606312251</v>
      </c>
      <c r="Z15" s="11">
        <f t="shared" si="4"/>
        <v>23.32169853511375</v>
      </c>
      <c r="AA15" s="11"/>
      <c r="AB15" s="11">
        <v>12.096011803501053</v>
      </c>
      <c r="AC15" s="11">
        <v>4.8301729746634194</v>
      </c>
      <c r="AD15" s="11">
        <v>4.9083015589859897</v>
      </c>
      <c r="AE15" s="11">
        <f t="shared" si="5"/>
        <v>21.834486337150462</v>
      </c>
      <c r="AG15" s="10" t="str">
        <f>name!E11</f>
        <v>Process, plant and machine operatives</v>
      </c>
      <c r="AH15" s="11">
        <v>1.6813012847504019</v>
      </c>
      <c r="AI15" s="11">
        <v>1.0165852278392962</v>
      </c>
      <c r="AJ15" s="11">
        <v>0.77538010849505146</v>
      </c>
      <c r="AK15" s="11">
        <f t="shared" si="6"/>
        <v>3.4732666210847496</v>
      </c>
      <c r="AL15" s="11"/>
      <c r="AM15" s="11">
        <v>1.2817762524908329</v>
      </c>
      <c r="AN15" s="11">
        <v>0.86465800067156007</v>
      </c>
      <c r="AO15" s="11">
        <v>0.75079164473948923</v>
      </c>
      <c r="AP15" s="11">
        <f t="shared" si="7"/>
        <v>2.8972258979018823</v>
      </c>
      <c r="AQ15" s="11"/>
      <c r="AR15" s="11">
        <v>1.2767144745691972</v>
      </c>
      <c r="AS15" s="11">
        <v>1.6231537986691038</v>
      </c>
      <c r="AT15" s="11">
        <v>0.8738392406466412</v>
      </c>
      <c r="AU15" s="11">
        <f t="shared" si="8"/>
        <v>3.7737075138849421</v>
      </c>
    </row>
    <row r="16" spans="1:47" x14ac:dyDescent="0.2">
      <c r="A16" t="str">
        <f>name!E12</f>
        <v>Elementary occupations</v>
      </c>
      <c r="B16" s="11">
        <v>27.113825764268373</v>
      </c>
      <c r="C16" s="11">
        <v>40.755997145535211</v>
      </c>
      <c r="D16" s="11">
        <v>3.7570685148700904</v>
      </c>
      <c r="E16" s="11">
        <f t="shared" si="0"/>
        <v>71.626891424673673</v>
      </c>
      <c r="F16" s="11"/>
      <c r="G16" s="11">
        <v>21.789333371863343</v>
      </c>
      <c r="H16" s="11">
        <v>37.978895975132012</v>
      </c>
      <c r="I16" s="11">
        <v>2.962606615198887</v>
      </c>
      <c r="J16" s="11">
        <f t="shared" si="1"/>
        <v>62.730835962194242</v>
      </c>
      <c r="K16" s="11"/>
      <c r="L16" s="11">
        <v>22.673239612114752</v>
      </c>
      <c r="M16" s="11">
        <v>33.88565406948706</v>
      </c>
      <c r="N16" s="11">
        <v>3.9828193460826107</v>
      </c>
      <c r="O16" s="11">
        <f t="shared" si="2"/>
        <v>60.541713027684423</v>
      </c>
      <c r="Q16" s="10" t="str">
        <f>name!E12</f>
        <v>Elementary occupations</v>
      </c>
      <c r="R16" s="11">
        <v>19.62729696908497</v>
      </c>
      <c r="S16" s="11">
        <v>14.666531952920908</v>
      </c>
      <c r="T16" s="11">
        <v>2.3118853675288875</v>
      </c>
      <c r="U16" s="11">
        <f t="shared" si="3"/>
        <v>36.605714289534767</v>
      </c>
      <c r="V16" s="11"/>
      <c r="W16" s="11">
        <v>15.50717923433775</v>
      </c>
      <c r="X16" s="11">
        <v>14.122800489669249</v>
      </c>
      <c r="Y16" s="11">
        <v>2.0121064671193012</v>
      </c>
      <c r="Z16" s="11">
        <f t="shared" si="4"/>
        <v>31.642086191126303</v>
      </c>
      <c r="AA16" s="11"/>
      <c r="AB16" s="11">
        <v>15.524747257432992</v>
      </c>
      <c r="AC16" s="11">
        <v>12.944793462056436</v>
      </c>
      <c r="AD16" s="11">
        <v>2.544518582390292</v>
      </c>
      <c r="AE16" s="11">
        <f t="shared" si="5"/>
        <v>31.014059301879723</v>
      </c>
      <c r="AG16" s="10" t="str">
        <f>name!E12</f>
        <v>Elementary occupations</v>
      </c>
      <c r="AH16" s="11">
        <v>7.4865287951834043</v>
      </c>
      <c r="AI16" s="11">
        <v>26.089465192614316</v>
      </c>
      <c r="AJ16" s="11">
        <v>1.4451831473412016</v>
      </c>
      <c r="AK16" s="11">
        <f t="shared" si="6"/>
        <v>35.021177135138927</v>
      </c>
      <c r="AL16" s="11"/>
      <c r="AM16" s="11">
        <v>6.2821541375255965</v>
      </c>
      <c r="AN16" s="11">
        <v>23.85609548546276</v>
      </c>
      <c r="AO16" s="11">
        <v>0.95050014807958594</v>
      </c>
      <c r="AP16" s="11">
        <f t="shared" si="7"/>
        <v>31.088749771067942</v>
      </c>
      <c r="AQ16" s="11"/>
      <c r="AR16" s="11">
        <v>7.1484923546817765</v>
      </c>
      <c r="AS16" s="11">
        <v>20.940860607430636</v>
      </c>
      <c r="AT16" s="11">
        <v>1.4383007636923166</v>
      </c>
      <c r="AU16" s="11">
        <f t="shared" si="8"/>
        <v>29.527653725804733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343.00340672247802</v>
      </c>
      <c r="C18" s="34">
        <f t="shared" ref="C18:D18" si="9">SUM(C8:C16)</f>
        <v>171.94166390468021</v>
      </c>
      <c r="D18" s="34">
        <f t="shared" si="9"/>
        <v>85.08392937284178</v>
      </c>
      <c r="E18" s="34">
        <f t="shared" si="0"/>
        <v>600.029</v>
      </c>
      <c r="F18" s="34"/>
      <c r="G18" s="34">
        <f>SUM(G8:G16)</f>
        <v>338.38007473445259</v>
      </c>
      <c r="H18" s="34">
        <f t="shared" ref="H18:I18" si="10">SUM(H8:H16)</f>
        <v>180.27232754956529</v>
      </c>
      <c r="I18" s="34">
        <f t="shared" si="10"/>
        <v>76.511597715982276</v>
      </c>
      <c r="J18" s="34">
        <f t="shared" ref="J18" si="11">SUM(G18:I18)</f>
        <v>595.1640000000001</v>
      </c>
      <c r="K18" s="34"/>
      <c r="L18" s="34">
        <f>SUM(L8:L16)</f>
        <v>356.75147638855219</v>
      </c>
      <c r="M18" s="34">
        <f t="shared" ref="M18:N18" si="12">SUM(M8:M16)</f>
        <v>185.82906475280382</v>
      </c>
      <c r="N18" s="34">
        <f t="shared" si="12"/>
        <v>84.009458858644095</v>
      </c>
      <c r="O18" s="34">
        <f>SUM(L18:N18)</f>
        <v>626.59</v>
      </c>
      <c r="Q18" s="231" t="str">
        <f>name!E3</f>
        <v>All occupations</v>
      </c>
      <c r="R18" s="34">
        <f>SUM(R8:R16)</f>
        <v>210.19218175174728</v>
      </c>
      <c r="S18" s="34">
        <f t="shared" ref="S18:T18" si="13">SUM(S8:S16)</f>
        <v>46.901041149729757</v>
      </c>
      <c r="T18" s="34">
        <f t="shared" si="13"/>
        <v>51.205879574183314</v>
      </c>
      <c r="U18" s="34">
        <f t="shared" ref="U18" si="14">SUM(R18:T18)</f>
        <v>308.29910247566033</v>
      </c>
      <c r="V18" s="34"/>
      <c r="W18" s="34">
        <f>SUM(W8:W16)</f>
        <v>201.93317441083298</v>
      </c>
      <c r="X18" s="34">
        <f t="shared" ref="X18:Y18" si="15">SUM(X8:X16)</f>
        <v>52.899698011818259</v>
      </c>
      <c r="Y18" s="34">
        <f t="shared" si="15"/>
        <v>43.586426782751836</v>
      </c>
      <c r="Z18" s="34">
        <f t="shared" ref="Z18" si="16">SUM(W18:Y18)</f>
        <v>298.41929920540309</v>
      </c>
      <c r="AA18" s="34"/>
      <c r="AB18" s="34">
        <f>SUM(AB8:AB16)</f>
        <v>206.90073053452096</v>
      </c>
      <c r="AC18" s="34">
        <f t="shared" ref="AC18:AD18" si="17">SUM(AC8:AC16)</f>
        <v>58.443454966133068</v>
      </c>
      <c r="AD18" s="34">
        <f t="shared" si="17"/>
        <v>48.255019003955987</v>
      </c>
      <c r="AE18" s="34">
        <f t="shared" ref="AE18" si="18">SUM(AB18:AD18)</f>
        <v>313.59920450460999</v>
      </c>
      <c r="AG18" s="231" t="str">
        <f>name!E3</f>
        <v>All occupations</v>
      </c>
      <c r="AH18" s="34">
        <f>SUM(AH8:AH16)</f>
        <v>132.81122497073073</v>
      </c>
      <c r="AI18" s="34">
        <f t="shared" ref="AI18:AJ18" si="19">SUM(AI8:AI16)</f>
        <v>125.04062275495042</v>
      </c>
      <c r="AJ18" s="34">
        <f t="shared" si="19"/>
        <v>33.878049798658495</v>
      </c>
      <c r="AK18" s="34">
        <f t="shared" si="6"/>
        <v>291.72989752433966</v>
      </c>
      <c r="AL18" s="34"/>
      <c r="AM18" s="34">
        <f>SUM(AM8:AM16)</f>
        <v>136.44690032361967</v>
      </c>
      <c r="AN18" s="34">
        <f t="shared" ref="AN18:AO18" si="20">SUM(AN8:AN16)</f>
        <v>127.37262953774702</v>
      </c>
      <c r="AO18" s="34">
        <f t="shared" si="20"/>
        <v>32.925170933230419</v>
      </c>
      <c r="AP18" s="34">
        <f t="shared" si="7"/>
        <v>296.74470079459707</v>
      </c>
      <c r="AQ18" s="34"/>
      <c r="AR18" s="34">
        <f>SUM(AR8:AR16)</f>
        <v>149.85074585403115</v>
      </c>
      <c r="AS18" s="34">
        <f t="shared" ref="AS18:AT18" si="21">SUM(AS8:AS16)</f>
        <v>127.38560978667074</v>
      </c>
      <c r="AT18" s="34">
        <f t="shared" si="21"/>
        <v>35.754439854688101</v>
      </c>
      <c r="AU18" s="34">
        <f t="shared" si="8"/>
        <v>312.99079549538999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13.805038017325547</v>
      </c>
      <c r="C26" s="18">
        <f t="shared" ref="C26:O26" si="22">C8/C$18*100</f>
        <v>3.9495116360917528</v>
      </c>
      <c r="D26" s="18">
        <f t="shared" si="22"/>
        <v>13.437507810841851</v>
      </c>
      <c r="E26" s="18">
        <f t="shared" si="22"/>
        <v>10.92876617250362</v>
      </c>
      <c r="F26" s="18"/>
      <c r="G26" s="18">
        <f t="shared" si="22"/>
        <v>14.860383490375433</v>
      </c>
      <c r="H26" s="18">
        <f t="shared" si="22"/>
        <v>5.6356246202866194</v>
      </c>
      <c r="I26" s="18">
        <f t="shared" si="22"/>
        <v>15.182653342923588</v>
      </c>
      <c r="J26" s="18">
        <f t="shared" si="22"/>
        <v>12.107677729811533</v>
      </c>
      <c r="K26" s="18"/>
      <c r="L26" s="18">
        <f t="shared" si="22"/>
        <v>13.844960785279509</v>
      </c>
      <c r="M26" s="18">
        <f t="shared" si="22"/>
        <v>6.563274091633466</v>
      </c>
      <c r="N26" s="18">
        <f t="shared" si="22"/>
        <v>15.567536661858917</v>
      </c>
      <c r="O26" s="18">
        <f t="shared" si="22"/>
        <v>11.91636894552977</v>
      </c>
      <c r="Q26" t="str">
        <f>$A$8</f>
        <v>Managers, directors and senior officials</v>
      </c>
      <c r="R26" s="18">
        <f>R8/R$18*100</f>
        <v>15.674544836521612</v>
      </c>
      <c r="S26" s="18">
        <f t="shared" ref="S26:U26" si="23">S8/S$18*100</f>
        <v>5.0547929868704422</v>
      </c>
      <c r="T26" s="18">
        <f t="shared" si="23"/>
        <v>14.601689418195871</v>
      </c>
      <c r="U26" s="18">
        <f t="shared" si="23"/>
        <v>13.880787023375316</v>
      </c>
      <c r="V26" s="18"/>
      <c r="W26" s="18">
        <f t="shared" ref="W26:Z26" si="24">W8/W$18*100</f>
        <v>16.842413027613688</v>
      </c>
      <c r="X26" s="18">
        <f t="shared" si="24"/>
        <v>6.6142972409181215</v>
      </c>
      <c r="Y26" s="18">
        <f t="shared" si="24"/>
        <v>16.437461182917595</v>
      </c>
      <c r="Z26" s="18">
        <f t="shared" si="24"/>
        <v>14.970166018914268</v>
      </c>
      <c r="AA26" s="18"/>
      <c r="AB26" s="18">
        <f t="shared" ref="AB26:AE26" si="25">AB8/AB$18*100</f>
        <v>15.573226901812973</v>
      </c>
      <c r="AC26" s="18">
        <f t="shared" si="25"/>
        <v>6.2580440257214391</v>
      </c>
      <c r="AD26" s="18">
        <f t="shared" si="25"/>
        <v>16.955758931414127</v>
      </c>
      <c r="AE26" s="18">
        <f t="shared" si="25"/>
        <v>14.049953389965959</v>
      </c>
      <c r="AG26" t="str">
        <f>$A$8</f>
        <v>Managers, directors and senior officials</v>
      </c>
      <c r="AH26" s="18">
        <f>AH8/AH$18*100</f>
        <v>10.846284213095558</v>
      </c>
      <c r="AI26" s="18">
        <f t="shared" ref="AI26:AK26" si="26">AI8/AI$18*100</f>
        <v>3.534935596939325</v>
      </c>
      <c r="AJ26" s="18">
        <f t="shared" si="26"/>
        <v>11.677874551461874</v>
      </c>
      <c r="AK26" s="18">
        <f t="shared" si="26"/>
        <v>7.8090811949388783</v>
      </c>
      <c r="AL26" s="18"/>
      <c r="AM26" s="18">
        <f t="shared" ref="AM26:AP26" si="27">AM8/AM$18*100</f>
        <v>11.927099441552871</v>
      </c>
      <c r="AN26" s="18">
        <f t="shared" si="27"/>
        <v>5.2291677050786456</v>
      </c>
      <c r="AO26" s="18">
        <f t="shared" si="27"/>
        <v>13.521535465806615</v>
      </c>
      <c r="AP26" s="18">
        <f t="shared" si="27"/>
        <v>9.2290357627255108</v>
      </c>
      <c r="AQ26" s="18"/>
      <c r="AR26" s="18">
        <f t="shared" ref="AR26:AU26" si="28">AR8/AR$18*100</f>
        <v>11.458722932201708</v>
      </c>
      <c r="AS26" s="18">
        <f t="shared" si="28"/>
        <v>6.7033110992775216</v>
      </c>
      <c r="AT26" s="18">
        <f t="shared" si="28"/>
        <v>13.693959778222805</v>
      </c>
      <c r="AU26" s="18">
        <f t="shared" si="28"/>
        <v>9.778637120350739</v>
      </c>
    </row>
    <row r="27" spans="1:47" x14ac:dyDescent="0.2">
      <c r="A27" t="str">
        <f>$A$9</f>
        <v>Professional occupations</v>
      </c>
      <c r="B27" s="18">
        <f t="shared" ref="B27:B34" si="29">B9/B$18*100</f>
        <v>24.171587794154881</v>
      </c>
      <c r="C27" s="18">
        <f t="shared" ref="C27:O27" si="30">C9/C$18*100</f>
        <v>13.197680838280512</v>
      </c>
      <c r="D27" s="18">
        <f t="shared" si="30"/>
        <v>19.385389393000722</v>
      </c>
      <c r="E27" s="18">
        <f t="shared" si="30"/>
        <v>20.348271940660482</v>
      </c>
      <c r="F27" s="18"/>
      <c r="G27" s="18">
        <f t="shared" si="30"/>
        <v>27.370096305461285</v>
      </c>
      <c r="H27" s="18">
        <f t="shared" si="30"/>
        <v>15.424649091345191</v>
      </c>
      <c r="I27" s="18">
        <f t="shared" si="30"/>
        <v>20.675194868239537</v>
      </c>
      <c r="J27" s="18">
        <f t="shared" si="30"/>
        <v>22.891211194093593</v>
      </c>
      <c r="K27" s="18"/>
      <c r="L27" s="18">
        <f t="shared" si="30"/>
        <v>30.855207845089065</v>
      </c>
      <c r="M27" s="18">
        <f t="shared" si="30"/>
        <v>17.203324384314165</v>
      </c>
      <c r="N27" s="18">
        <f t="shared" si="30"/>
        <v>18.877741701367597</v>
      </c>
      <c r="O27" s="18">
        <f t="shared" si="30"/>
        <v>25.200573738477345</v>
      </c>
      <c r="Q27" t="str">
        <f>$A$9</f>
        <v>Professional occupations</v>
      </c>
      <c r="R27" s="18">
        <f t="shared" ref="R27:U27" si="31">R9/R$18*100</f>
        <v>23.099987275702148</v>
      </c>
      <c r="S27" s="18">
        <f t="shared" si="31"/>
        <v>9.4792951646761452</v>
      </c>
      <c r="T27" s="18">
        <f t="shared" si="31"/>
        <v>18.233050984904601</v>
      </c>
      <c r="U27" s="18">
        <f t="shared" si="31"/>
        <v>20.219536480815584</v>
      </c>
      <c r="V27" s="18"/>
      <c r="W27" s="18">
        <f t="shared" ref="W27:Z27" si="32">W9/W$18*100</f>
        <v>26.184533167803515</v>
      </c>
      <c r="X27" s="18">
        <f t="shared" si="32"/>
        <v>12.378541774881349</v>
      </c>
      <c r="Y27" s="18">
        <f t="shared" si="32"/>
        <v>18.381709543552084</v>
      </c>
      <c r="Z27" s="18">
        <f t="shared" si="32"/>
        <v>22.597533336067681</v>
      </c>
      <c r="AA27" s="18"/>
      <c r="AB27" s="18">
        <f t="shared" ref="AB27:AE27" si="33">AB9/AB$18*100</f>
        <v>30.877799877102895</v>
      </c>
      <c r="AC27" s="18">
        <f t="shared" si="33"/>
        <v>15.350894710666388</v>
      </c>
      <c r="AD27" s="18">
        <f t="shared" si="33"/>
        <v>15.245961360054071</v>
      </c>
      <c r="AE27" s="18">
        <f t="shared" si="33"/>
        <v>25.578804778597842</v>
      </c>
      <c r="AG27" t="str">
        <f>$A$9</f>
        <v>Professional occupations</v>
      </c>
      <c r="AH27" s="18">
        <f t="shared" ref="AH27:AK27" si="34">AH9/AH$18*100</f>
        <v>25.867544223963591</v>
      </c>
      <c r="AI27" s="18">
        <f>AI9/AI$18*100</f>
        <v>14.592396856530504</v>
      </c>
      <c r="AJ27" s="18">
        <f t="shared" si="34"/>
        <v>21.127121933815758</v>
      </c>
      <c r="AK27" s="18">
        <f t="shared" si="34"/>
        <v>20.484319109852869</v>
      </c>
      <c r="AL27" s="18"/>
      <c r="AM27" s="18">
        <f t="shared" ref="AM27:AP27" si="35">AM9/AM$18*100</f>
        <v>29.124658170068606</v>
      </c>
      <c r="AN27" s="18">
        <f t="shared" si="35"/>
        <v>16.689741582073538</v>
      </c>
      <c r="AO27" s="18">
        <f t="shared" si="35"/>
        <v>23.711316696871101</v>
      </c>
      <c r="AP27" s="18">
        <f t="shared" si="35"/>
        <v>23.186546343633132</v>
      </c>
      <c r="AQ27" s="18"/>
      <c r="AR27" s="18">
        <f t="shared" ref="AR27:AU27" si="36">AR9/AR$18*100</f>
        <v>30.824014754248669</v>
      </c>
      <c r="AS27" s="18">
        <f t="shared" si="36"/>
        <v>18.053203663387105</v>
      </c>
      <c r="AT27" s="18">
        <f t="shared" si="36"/>
        <v>23.77927645063313</v>
      </c>
      <c r="AU27" s="18">
        <f t="shared" si="36"/>
        <v>24.821607471712181</v>
      </c>
    </row>
    <row r="28" spans="1:47" x14ac:dyDescent="0.2">
      <c r="A28" t="str">
        <f>$A$10</f>
        <v>Associate professional occupations</v>
      </c>
      <c r="B28" s="18">
        <f t="shared" si="29"/>
        <v>15.173745370034981</v>
      </c>
      <c r="C28" s="18">
        <f t="shared" ref="C28:O28" si="37">C10/C$18*100</f>
        <v>8.1449898496477928</v>
      </c>
      <c r="D28" s="18">
        <f t="shared" si="37"/>
        <v>17.249326143095438</v>
      </c>
      <c r="E28" s="18">
        <f t="shared" si="37"/>
        <v>13.453932908550827</v>
      </c>
      <c r="F28" s="18"/>
      <c r="G28" s="18">
        <f t="shared" si="37"/>
        <v>16.564128071142527</v>
      </c>
      <c r="H28" s="18">
        <f t="shared" si="37"/>
        <v>9.0318434617379904</v>
      </c>
      <c r="I28" s="18">
        <f t="shared" si="37"/>
        <v>16.659978893057271</v>
      </c>
      <c r="J28" s="18">
        <f t="shared" si="37"/>
        <v>14.294957256415772</v>
      </c>
      <c r="K28" s="18"/>
      <c r="L28" s="18">
        <f t="shared" si="37"/>
        <v>17.41961806656693</v>
      </c>
      <c r="M28" s="18">
        <f t="shared" si="37"/>
        <v>10.630637651150922</v>
      </c>
      <c r="N28" s="18">
        <f t="shared" si="37"/>
        <v>16.204745694572452</v>
      </c>
      <c r="O28" s="18">
        <f t="shared" si="37"/>
        <v>15.243313542435629</v>
      </c>
      <c r="Q28" t="str">
        <f>$A$10</f>
        <v>Associate professional occupations</v>
      </c>
      <c r="R28" s="18">
        <f t="shared" ref="R28:U28" si="38">R10/R$18*100</f>
        <v>15.636485039604379</v>
      </c>
      <c r="S28" s="18">
        <f t="shared" si="38"/>
        <v>7.873618409083023</v>
      </c>
      <c r="T28" s="18">
        <f t="shared" si="38"/>
        <v>13.407625573104069</v>
      </c>
      <c r="U28" s="18">
        <f t="shared" si="38"/>
        <v>14.085338011062207</v>
      </c>
      <c r="V28" s="18"/>
      <c r="W28" s="18">
        <f t="shared" ref="W28:Z28" si="39">W10/W$18*100</f>
        <v>16.891626284455189</v>
      </c>
      <c r="X28" s="18">
        <f t="shared" si="39"/>
        <v>8.8742834339899392</v>
      </c>
      <c r="Y28" s="18">
        <f t="shared" si="39"/>
        <v>12.383324254594662</v>
      </c>
      <c r="Z28" s="18">
        <f t="shared" si="39"/>
        <v>14.811949153524401</v>
      </c>
      <c r="AA28" s="18"/>
      <c r="AB28" s="18">
        <f t="shared" ref="AB28:AE28" si="40">AB10/AB$18*100</f>
        <v>15.954254137977653</v>
      </c>
      <c r="AC28" s="18">
        <f t="shared" si="40"/>
        <v>8.6335054006989065</v>
      </c>
      <c r="AD28" s="18">
        <f t="shared" si="40"/>
        <v>12.148512595532996</v>
      </c>
      <c r="AE28" s="18">
        <f t="shared" si="40"/>
        <v>14.004325787341967</v>
      </c>
      <c r="AG28" t="str">
        <f>$A$10</f>
        <v>Associate professional occupations</v>
      </c>
      <c r="AH28" s="18">
        <f t="shared" ref="AH28:AK28" si="41">AH10/AH$18*100</f>
        <v>14.441395670291538</v>
      </c>
      <c r="AI28" s="18">
        <f t="shared" si="41"/>
        <v>8.2467775952649376</v>
      </c>
      <c r="AJ28" s="18">
        <f t="shared" si="41"/>
        <v>23.05596666449993</v>
      </c>
      <c r="AK28" s="18">
        <f t="shared" si="41"/>
        <v>12.786666275769154</v>
      </c>
      <c r="AL28" s="18"/>
      <c r="AM28" s="18">
        <f t="shared" ref="AM28:AP28" si="42">AM10/AM$18*100</f>
        <v>16.079450488352073</v>
      </c>
      <c r="AN28" s="18">
        <f t="shared" si="42"/>
        <v>9.0972804234844347</v>
      </c>
      <c r="AO28" s="18">
        <f t="shared" si="42"/>
        <v>22.321425409234184</v>
      </c>
      <c r="AP28" s="18">
        <f t="shared" si="42"/>
        <v>13.775047855449515</v>
      </c>
      <c r="AQ28" s="18"/>
      <c r="AR28" s="18">
        <f t="shared" ref="AR28:AU28" si="43">AR10/AR$18*100</f>
        <v>19.442863700722061</v>
      </c>
      <c r="AS28" s="18">
        <f t="shared" si="43"/>
        <v>11.546905265178681</v>
      </c>
      <c r="AT28" s="18">
        <f t="shared" si="43"/>
        <v>21.679131702970789</v>
      </c>
      <c r="AU28" s="18">
        <f t="shared" si="43"/>
        <v>16.48470971120587</v>
      </c>
    </row>
    <row r="29" spans="1:47" x14ac:dyDescent="0.2">
      <c r="A29" t="str">
        <f>$A$11</f>
        <v>Administrative and secretarial occupations</v>
      </c>
      <c r="B29" s="18">
        <f t="shared" si="29"/>
        <v>10.25739613675605</v>
      </c>
      <c r="C29" s="18">
        <f t="shared" ref="C29:O29" si="44">C11/C$18*100</f>
        <v>15.430987138801763</v>
      </c>
      <c r="D29" s="18">
        <f t="shared" si="44"/>
        <v>4.1044045363173352</v>
      </c>
      <c r="E29" s="18">
        <f t="shared" si="44"/>
        <v>10.867425222834564</v>
      </c>
      <c r="F29" s="18"/>
      <c r="G29" s="18">
        <f t="shared" si="44"/>
        <v>9.761887142999818</v>
      </c>
      <c r="H29" s="18">
        <f t="shared" si="44"/>
        <v>14.287344785243929</v>
      </c>
      <c r="I29" s="18">
        <f t="shared" si="44"/>
        <v>3.7352101666883319</v>
      </c>
      <c r="J29" s="18">
        <f t="shared" si="44"/>
        <v>10.357864214896972</v>
      </c>
      <c r="K29" s="18"/>
      <c r="L29" s="18">
        <f t="shared" si="44"/>
        <v>8.6613590013142705</v>
      </c>
      <c r="M29" s="18">
        <f t="shared" si="44"/>
        <v>11.87487226383189</v>
      </c>
      <c r="N29" s="18">
        <f t="shared" si="44"/>
        <v>3.5264857944386852</v>
      </c>
      <c r="O29" s="18">
        <f t="shared" si="44"/>
        <v>8.9259438889234133</v>
      </c>
      <c r="Q29" t="str">
        <f>$A$11</f>
        <v>Administrative and secretarial occupations</v>
      </c>
      <c r="R29" s="18">
        <f t="shared" ref="R29:U29" si="45">R11/R$18*100</f>
        <v>4.7020237499468074</v>
      </c>
      <c r="S29" s="18">
        <f t="shared" si="45"/>
        <v>5.3326660234836645</v>
      </c>
      <c r="T29" s="18">
        <f t="shared" si="45"/>
        <v>1.8383455746213442</v>
      </c>
      <c r="U29" s="18">
        <f t="shared" si="45"/>
        <v>4.3223295516081572</v>
      </c>
      <c r="V29" s="18"/>
      <c r="W29" s="18">
        <f t="shared" ref="W29:Z29" si="46">W11/W$18*100</f>
        <v>4.9648257242866523</v>
      </c>
      <c r="X29" s="18">
        <f t="shared" si="46"/>
        <v>5.5763713784125883</v>
      </c>
      <c r="Y29" s="18">
        <f t="shared" si="46"/>
        <v>1.5880712394807701</v>
      </c>
      <c r="Z29" s="18">
        <f t="shared" si="46"/>
        <v>4.5800313024869395</v>
      </c>
      <c r="AA29" s="18"/>
      <c r="AB29" s="18">
        <f t="shared" ref="AB29:AE29" si="47">AB11/AB$18*100</f>
        <v>5.6134852268108446</v>
      </c>
      <c r="AC29" s="18">
        <f t="shared" si="47"/>
        <v>4.5637155592878029</v>
      </c>
      <c r="AD29" s="18">
        <f t="shared" si="47"/>
        <v>1.964261489902889</v>
      </c>
      <c r="AE29" s="18">
        <f t="shared" si="47"/>
        <v>4.8563228244445291</v>
      </c>
      <c r="AG29" t="str">
        <f>$A$11</f>
        <v>Administrative and secretarial occupations</v>
      </c>
      <c r="AH29" s="18">
        <f t="shared" ref="AH29:AK29" si="48">AH11/AH$18*100</f>
        <v>19.049543356873826</v>
      </c>
      <c r="AI29" s="18">
        <f t="shared" si="48"/>
        <v>19.218730383658304</v>
      </c>
      <c r="AJ29" s="18">
        <f t="shared" si="48"/>
        <v>7.5294996344772782</v>
      </c>
      <c r="AK29" s="18">
        <f t="shared" si="48"/>
        <v>17.784258698526159</v>
      </c>
      <c r="AL29" s="18"/>
      <c r="AM29" s="18">
        <f t="shared" ref="AM29:AP29" si="49">AM11/AM$18*100</f>
        <v>16.861248417070474</v>
      </c>
      <c r="AN29" s="18">
        <f t="shared" si="49"/>
        <v>17.905138217653182</v>
      </c>
      <c r="AO29" s="18">
        <f t="shared" si="49"/>
        <v>6.5775982542980751</v>
      </c>
      <c r="AP29" s="18">
        <f t="shared" si="49"/>
        <v>16.168302763691131</v>
      </c>
      <c r="AQ29" s="18"/>
      <c r="AR29" s="18">
        <f t="shared" ref="AR29:AU29" si="50">AR11/AR$18*100</f>
        <v>12.869595049308563</v>
      </c>
      <c r="AS29" s="18">
        <f t="shared" si="50"/>
        <v>15.229169961412753</v>
      </c>
      <c r="AT29" s="18">
        <f t="shared" si="50"/>
        <v>5.6348998490342677</v>
      </c>
      <c r="AU29" s="18">
        <f t="shared" si="50"/>
        <v>13.003475710381013</v>
      </c>
    </row>
    <row r="30" spans="1:47" x14ac:dyDescent="0.2">
      <c r="A30" t="str">
        <f>$A$12</f>
        <v>Skilled trades occupations</v>
      </c>
      <c r="B30" s="18">
        <f t="shared" si="29"/>
        <v>9.6852187000454286</v>
      </c>
      <c r="C30" s="18">
        <f t="shared" ref="C30:O30" si="51">C12/C$18*100</f>
        <v>3.3318801476033069</v>
      </c>
      <c r="D30" s="18">
        <f t="shared" si="51"/>
        <v>22.028249443582453</v>
      </c>
      <c r="E30" s="18">
        <f t="shared" si="51"/>
        <v>9.6148720234235796</v>
      </c>
      <c r="F30" s="18"/>
      <c r="G30" s="18">
        <f t="shared" si="51"/>
        <v>7.9943292841028493</v>
      </c>
      <c r="H30" s="18">
        <f t="shared" si="51"/>
        <v>2.7996771072526387</v>
      </c>
      <c r="I30" s="18">
        <f t="shared" si="51"/>
        <v>21.177508089333749</v>
      </c>
      <c r="J30" s="18">
        <f t="shared" si="51"/>
        <v>8.1156639660266343</v>
      </c>
      <c r="K30" s="18"/>
      <c r="L30" s="18">
        <f t="shared" si="51"/>
        <v>6.6337732105506069</v>
      </c>
      <c r="M30" s="18">
        <f t="shared" si="51"/>
        <v>3.5397947564171797</v>
      </c>
      <c r="N30" s="18">
        <f t="shared" si="51"/>
        <v>22.333433930273262</v>
      </c>
      <c r="O30" s="18">
        <f t="shared" si="51"/>
        <v>7.8211028500776854</v>
      </c>
      <c r="Q30" t="str">
        <f>$A$12</f>
        <v>Skilled trades occupations</v>
      </c>
      <c r="R30" s="18">
        <f t="shared" ref="R30:U30" si="52">R12/R$18*100</f>
        <v>14.385160979325276</v>
      </c>
      <c r="S30" s="18">
        <f t="shared" si="52"/>
        <v>7.436410589581155</v>
      </c>
      <c r="T30" s="18">
        <f t="shared" si="52"/>
        <v>32.565106117654629</v>
      </c>
      <c r="U30" s="18">
        <f t="shared" si="52"/>
        <v>16.347594371416413</v>
      </c>
      <c r="V30" s="18"/>
      <c r="W30" s="18">
        <f t="shared" ref="W30:Z30" si="53">W12/W$18*100</f>
        <v>11.996099134655459</v>
      </c>
      <c r="X30" s="18">
        <f t="shared" si="53"/>
        <v>5.5726928530729509</v>
      </c>
      <c r="Y30" s="18">
        <f t="shared" si="53"/>
        <v>32.564706895525944</v>
      </c>
      <c r="Z30" s="18">
        <f t="shared" si="53"/>
        <v>13.861648263588307</v>
      </c>
      <c r="AA30" s="18"/>
      <c r="AB30" s="18">
        <f t="shared" ref="AB30:AE30" si="54">AB12/AB$18*100</f>
        <v>9.7470306960732831</v>
      </c>
      <c r="AC30" s="18">
        <f t="shared" si="54"/>
        <v>6.5973213045848755</v>
      </c>
      <c r="AD30" s="18">
        <f t="shared" si="54"/>
        <v>33.567746762577144</v>
      </c>
      <c r="AE30" s="18">
        <f t="shared" si="54"/>
        <v>12.825447967648133</v>
      </c>
      <c r="AG30" t="str">
        <f>$A$12</f>
        <v>Skilled trades occupations</v>
      </c>
      <c r="AH30" s="18">
        <f t="shared" ref="AH30:AK30" si="55">AH12/AH$18*100</f>
        <v>2.2469082559784788</v>
      </c>
      <c r="AI30" s="18">
        <f t="shared" si="55"/>
        <v>1.7923264656227837</v>
      </c>
      <c r="AJ30" s="18">
        <f t="shared" si="55"/>
        <v>6.1020371276558532</v>
      </c>
      <c r="AK30" s="18">
        <f t="shared" si="55"/>
        <v>2.4997553531109955</v>
      </c>
      <c r="AL30" s="18"/>
      <c r="AM30" s="18">
        <f t="shared" ref="AM30:AP30" si="56">AM12/AM$18*100</f>
        <v>2.071951514677127</v>
      </c>
      <c r="AN30" s="18">
        <f t="shared" si="56"/>
        <v>1.6480035014844603</v>
      </c>
      <c r="AO30" s="18">
        <f t="shared" si="56"/>
        <v>6.1031047389837401</v>
      </c>
      <c r="AP30" s="18">
        <f t="shared" si="56"/>
        <v>2.3372537611195288</v>
      </c>
      <c r="AQ30" s="18"/>
      <c r="AR30" s="18">
        <f t="shared" ref="AR30:AU30" si="57">AR12/AR$18*100</f>
        <v>2.3352610848641908</v>
      </c>
      <c r="AS30" s="18">
        <f t="shared" si="57"/>
        <v>2.137027085682266</v>
      </c>
      <c r="AT30" s="18">
        <f t="shared" si="57"/>
        <v>7.1713454897203501</v>
      </c>
      <c r="AU30" s="18">
        <f t="shared" si="57"/>
        <v>2.8070300066488558</v>
      </c>
    </row>
    <row r="31" spans="1:47" x14ac:dyDescent="0.2">
      <c r="A31" t="str">
        <f>$A$13</f>
        <v>Caring, leisure and other service occupations</v>
      </c>
      <c r="B31" s="18">
        <f t="shared" si="29"/>
        <v>8.4374142891229109</v>
      </c>
      <c r="C31" s="18">
        <f t="shared" ref="C31:O31" si="58">C13/C$18*100</f>
        <v>14.723568756557858</v>
      </c>
      <c r="D31" s="18">
        <f t="shared" si="58"/>
        <v>8.956081661636313</v>
      </c>
      <c r="E31" s="18">
        <f t="shared" si="58"/>
        <v>10.312293864582651</v>
      </c>
      <c r="F31" s="18"/>
      <c r="G31" s="18">
        <f t="shared" si="58"/>
        <v>7.8444095127467879</v>
      </c>
      <c r="H31" s="18">
        <f t="shared" si="58"/>
        <v>13.878203703278814</v>
      </c>
      <c r="I31" s="18">
        <f t="shared" si="58"/>
        <v>9.6258972466919115</v>
      </c>
      <c r="J31" s="18">
        <f t="shared" si="58"/>
        <v>9.9010369221966545</v>
      </c>
      <c r="K31" s="18"/>
      <c r="L31" s="18">
        <f t="shared" si="58"/>
        <v>8.3331384162914688</v>
      </c>
      <c r="M31" s="18">
        <f t="shared" si="58"/>
        <v>13.22397995917655</v>
      </c>
      <c r="N31" s="18">
        <f t="shared" si="58"/>
        <v>9.7618319525763173</v>
      </c>
      <c r="O31" s="18">
        <f t="shared" si="58"/>
        <v>9.9751759218798579</v>
      </c>
      <c r="Q31" t="str">
        <f>$A$13</f>
        <v>Caring, leisure and other service occupations</v>
      </c>
      <c r="R31" s="18">
        <f t="shared" ref="R31:U31" si="59">R13/R$18*100</f>
        <v>4.3112646263446956</v>
      </c>
      <c r="S31" s="18">
        <f t="shared" si="59"/>
        <v>8.0895143969433896</v>
      </c>
      <c r="T31" s="18">
        <f t="shared" si="59"/>
        <v>1.8337802597027208</v>
      </c>
      <c r="U31" s="18">
        <f t="shared" si="59"/>
        <v>4.4745543713856817</v>
      </c>
      <c r="V31" s="18"/>
      <c r="W31" s="18">
        <f t="shared" ref="W31:Z31" si="60">W13/W$18*100</f>
        <v>4.0573229302808551</v>
      </c>
      <c r="X31" s="18">
        <f t="shared" si="60"/>
        <v>7.9780544316530939</v>
      </c>
      <c r="Y31" s="18">
        <f t="shared" si="60"/>
        <v>1.8493558884820502</v>
      </c>
      <c r="Z31" s="18">
        <f t="shared" si="60"/>
        <v>4.4298461514596701</v>
      </c>
      <c r="AA31" s="18"/>
      <c r="AB31" s="18">
        <f t="shared" ref="AB31:AE31" si="61">AB13/AB$18*100</f>
        <v>4.6940664583473612</v>
      </c>
      <c r="AC31" s="18">
        <f t="shared" si="61"/>
        <v>9.704420398588919</v>
      </c>
      <c r="AD31" s="18">
        <f t="shared" si="61"/>
        <v>2.359231254532633</v>
      </c>
      <c r="AE31" s="18">
        <f t="shared" si="61"/>
        <v>5.2685413777729355</v>
      </c>
      <c r="AG31" t="str">
        <f>$A$13</f>
        <v>Caring, leisure and other service occupations</v>
      </c>
      <c r="AH31" s="18">
        <f t="shared" ref="AH31:AK31" si="62">AH13/AH$18*100</f>
        <v>14.967618344124473</v>
      </c>
      <c r="AI31" s="18">
        <f t="shared" si="62"/>
        <v>17.211912541597943</v>
      </c>
      <c r="AJ31" s="18">
        <f t="shared" si="62"/>
        <v>19.721273579291793</v>
      </c>
      <c r="AK31" s="18">
        <f t="shared" si="62"/>
        <v>16.481595885090105</v>
      </c>
      <c r="AL31" s="18"/>
      <c r="AM31" s="18">
        <f t="shared" ref="AM31:AP31" si="63">AM13/AM$18*100</f>
        <v>13.449069007042658</v>
      </c>
      <c r="AN31" s="18">
        <f t="shared" si="63"/>
        <v>16.328621158161884</v>
      </c>
      <c r="AO31" s="18">
        <f t="shared" si="63"/>
        <v>19.920502891109741</v>
      </c>
      <c r="AP31" s="18">
        <f t="shared" si="63"/>
        <v>15.403102877377902</v>
      </c>
      <c r="AQ31" s="18"/>
      <c r="AR31" s="18">
        <f t="shared" ref="AR31:AU31" si="64">AR13/AR$18*100</f>
        <v>13.357648920228154</v>
      </c>
      <c r="AS31" s="18">
        <f t="shared" si="64"/>
        <v>14.838724521174548</v>
      </c>
      <c r="AT31" s="18">
        <f t="shared" si="64"/>
        <v>19.752553071815399</v>
      </c>
      <c r="AU31" s="18">
        <f t="shared" si="64"/>
        <v>14.690959485385925</v>
      </c>
    </row>
    <row r="32" spans="1:47" x14ac:dyDescent="0.2">
      <c r="A32" t="str">
        <f>$A$14</f>
        <v>Sales and customer service occupations</v>
      </c>
      <c r="B32" s="18">
        <f t="shared" si="29"/>
        <v>4.6815970095985131</v>
      </c>
      <c r="C32" s="18">
        <f t="shared" ref="C32:O32" si="65">C14/C$18*100</f>
        <v>14.958411508795285</v>
      </c>
      <c r="D32" s="18">
        <f t="shared" si="65"/>
        <v>3.7986250504778432</v>
      </c>
      <c r="E32" s="18">
        <f t="shared" si="65"/>
        <v>7.5012704934194847</v>
      </c>
      <c r="F32" s="18"/>
      <c r="G32" s="18">
        <f t="shared" si="65"/>
        <v>4.3549682896868482</v>
      </c>
      <c r="H32" s="18">
        <f t="shared" si="65"/>
        <v>15.066248185478598</v>
      </c>
      <c r="I32" s="18">
        <f t="shared" si="65"/>
        <v>2.6965781708137642</v>
      </c>
      <c r="J32" s="18">
        <f t="shared" si="65"/>
        <v>7.386168564263043</v>
      </c>
      <c r="K32" s="18"/>
      <c r="L32" s="18">
        <f t="shared" si="65"/>
        <v>4.1479996569047826</v>
      </c>
      <c r="M32" s="18">
        <f t="shared" si="65"/>
        <v>15.256543378816067</v>
      </c>
      <c r="N32" s="18">
        <f t="shared" si="65"/>
        <v>2.1045805962326196</v>
      </c>
      <c r="O32" s="18">
        <f t="shared" si="65"/>
        <v>7.1685134874796361</v>
      </c>
      <c r="Q32" t="str">
        <f>$A$14</f>
        <v>Sales and customer service occupations</v>
      </c>
      <c r="R32" s="18">
        <f t="shared" ref="R32:U32" si="66">R14/R$18*100</f>
        <v>4.0521381802876881</v>
      </c>
      <c r="S32" s="18">
        <f t="shared" si="66"/>
        <v>18.246417372522238</v>
      </c>
      <c r="T32" s="18">
        <f t="shared" si="66"/>
        <v>3.5121348130969161</v>
      </c>
      <c r="U32" s="18">
        <f t="shared" si="66"/>
        <v>6.1218007903048424</v>
      </c>
      <c r="V32" s="18"/>
      <c r="W32" s="18">
        <f t="shared" ref="W32:Z32" si="67">W14/W$18*100</f>
        <v>3.9576160946838033</v>
      </c>
      <c r="X32" s="18">
        <f t="shared" si="67"/>
        <v>18.370769418649896</v>
      </c>
      <c r="Y32" s="18">
        <f t="shared" si="67"/>
        <v>2.7110879264346668</v>
      </c>
      <c r="Z32" s="18">
        <f t="shared" si="67"/>
        <v>6.3305180865566895</v>
      </c>
      <c r="AA32" s="18"/>
      <c r="AB32" s="18">
        <f>AB14/AB$18*100</f>
        <v>4.190372788728431</v>
      </c>
      <c r="AC32" s="18">
        <f t="shared" ref="AC32:AE32" si="68">AC14/AC$18*100</f>
        <v>18.478143013773689</v>
      </c>
      <c r="AD32" s="18">
        <f t="shared" si="68"/>
        <v>2.313874810874216</v>
      </c>
      <c r="AE32" s="18">
        <f t="shared" si="68"/>
        <v>6.5643463174804957</v>
      </c>
      <c r="AG32" t="str">
        <f>$A$14</f>
        <v>Sales and customer service occupations</v>
      </c>
      <c r="AH32" s="18">
        <f t="shared" ref="AH32:AK32" si="69">AH14/AH$18*100</f>
        <v>5.677802900214318</v>
      </c>
      <c r="AI32" s="18">
        <f t="shared" si="69"/>
        <v>13.725125118200227</v>
      </c>
      <c r="AJ32" s="18">
        <f t="shared" si="69"/>
        <v>4.2316483408293388</v>
      </c>
      <c r="AK32" s="18">
        <f t="shared" si="69"/>
        <v>8.9590890953923079</v>
      </c>
      <c r="AL32" s="18"/>
      <c r="AM32" s="18">
        <f t="shared" ref="AM32:AP32" si="70">AM14/AM$18*100</f>
        <v>4.943025547900624</v>
      </c>
      <c r="AN32" s="18">
        <f t="shared" si="70"/>
        <v>13.693832652072361</v>
      </c>
      <c r="AO32" s="18">
        <f t="shared" si="70"/>
        <v>2.6773701186433332</v>
      </c>
      <c r="AP32" s="18">
        <f t="shared" si="70"/>
        <v>8.4477763197492504</v>
      </c>
      <c r="AQ32" s="18"/>
      <c r="AR32" s="18">
        <f t="shared" ref="AR32:AU32" si="71">AR14/AR$18*100</f>
        <v>4.0894945631904784</v>
      </c>
      <c r="AS32" s="18">
        <f t="shared" si="71"/>
        <v>13.778500344756994</v>
      </c>
      <c r="AT32" s="18">
        <f t="shared" si="71"/>
        <v>1.8221122833183538</v>
      </c>
      <c r="AU32" s="18">
        <f t="shared" si="71"/>
        <v>7.7738550714059356</v>
      </c>
    </row>
    <row r="33" spans="1:47" x14ac:dyDescent="0.2">
      <c r="A33" t="str">
        <f>$A$15</f>
        <v>Process, plant and machine operatives</v>
      </c>
      <c r="B33" s="18">
        <f t="shared" si="29"/>
        <v>5.8831757241420135</v>
      </c>
      <c r="C33" s="18">
        <f t="shared" ref="C33:O33" si="72">C15/C$18*100</f>
        <v>2.5595836267354422</v>
      </c>
      <c r="D33" s="18">
        <f t="shared" si="72"/>
        <v>6.6246954571131296</v>
      </c>
      <c r="E33" s="18">
        <f t="shared" si="72"/>
        <v>5.0359291030956159</v>
      </c>
      <c r="F33" s="18"/>
      <c r="G33" s="18">
        <f t="shared" si="72"/>
        <v>4.8104904504783264</v>
      </c>
      <c r="H33" s="18">
        <f t="shared" si="72"/>
        <v>2.8088960824175326</v>
      </c>
      <c r="I33" s="18">
        <f t="shared" si="72"/>
        <v>6.3748778629306599</v>
      </c>
      <c r="J33" s="18">
        <f t="shared" si="72"/>
        <v>4.4053276799362227</v>
      </c>
      <c r="K33" s="18"/>
      <c r="L33" s="18">
        <f t="shared" si="72"/>
        <v>3.7484711803982793</v>
      </c>
      <c r="M33" s="18">
        <f t="shared" si="72"/>
        <v>3.4727219780807497</v>
      </c>
      <c r="N33" s="18">
        <f t="shared" si="72"/>
        <v>6.8827259194250621</v>
      </c>
      <c r="O33" s="18">
        <f t="shared" si="72"/>
        <v>4.0869139071857843</v>
      </c>
      <c r="Q33" t="str">
        <f>$A$15</f>
        <v>Process, plant and machine operatives</v>
      </c>
      <c r="R33" s="18">
        <f t="shared" ref="R33:U33" si="73">R15/R$18*100</f>
        <v>8.8006089086483055</v>
      </c>
      <c r="S33" s="18">
        <f t="shared" si="73"/>
        <v>7.2160561173829825</v>
      </c>
      <c r="T33" s="18">
        <f t="shared" si="73"/>
        <v>9.4933846187690953</v>
      </c>
      <c r="U33" s="18">
        <f t="shared" si="73"/>
        <v>8.6746176690670733</v>
      </c>
      <c r="V33" s="18"/>
      <c r="W33" s="18">
        <f t="shared" ref="W33:Z33" si="74">W15/W$18*100</f>
        <v>7.4262017485161511</v>
      </c>
      <c r="X33" s="18">
        <f t="shared" si="74"/>
        <v>7.9376716755792884</v>
      </c>
      <c r="Y33" s="18">
        <f t="shared" si="74"/>
        <v>9.4679228494689731</v>
      </c>
      <c r="Z33" s="18">
        <f t="shared" si="74"/>
        <v>7.8150771740340224</v>
      </c>
      <c r="AA33" s="18"/>
      <c r="AB33" s="18">
        <f t="shared" ref="AB33:AE33" si="75">AB15/AB$18*100</f>
        <v>5.8462876241429509</v>
      </c>
      <c r="AC33" s="18">
        <f t="shared" si="75"/>
        <v>8.2646944426239308</v>
      </c>
      <c r="AD33" s="18">
        <f t="shared" si="75"/>
        <v>10.171587661344828</v>
      </c>
      <c r="AE33" s="18">
        <f t="shared" si="75"/>
        <v>6.9625451925626578</v>
      </c>
      <c r="AG33" t="str">
        <f>$A$15</f>
        <v>Process, plant and machine operatives</v>
      </c>
      <c r="AH33" s="18">
        <f t="shared" ref="AH33:AK33" si="76">AH15/AH$18*100</f>
        <v>1.2659331205784234</v>
      </c>
      <c r="AI33" s="18">
        <f t="shared" si="76"/>
        <v>0.81300397058287133</v>
      </c>
      <c r="AJ33" s="18">
        <f t="shared" si="76"/>
        <v>2.2887389123731525</v>
      </c>
      <c r="AK33" s="18">
        <f t="shared" si="76"/>
        <v>1.1905761632795855</v>
      </c>
      <c r="AL33" s="18"/>
      <c r="AM33" s="18">
        <f t="shared" ref="AM33:AP33" si="77">AM15/AM$18*100</f>
        <v>0.93939565461052166</v>
      </c>
      <c r="AN33" s="18">
        <f t="shared" si="77"/>
        <v>0.67884128938024135</v>
      </c>
      <c r="AO33" s="18">
        <f t="shared" si="77"/>
        <v>2.2802968776138894</v>
      </c>
      <c r="AP33" s="18">
        <f t="shared" si="77"/>
        <v>0.97633618735025218</v>
      </c>
      <c r="AQ33" s="18"/>
      <c r="AR33" s="18">
        <f t="shared" ref="AR33:AU33" si="78">AR15/AR$18*100</f>
        <v>0.85199073737867037</v>
      </c>
      <c r="AS33" s="18">
        <f t="shared" si="78"/>
        <v>1.2742049917469922</v>
      </c>
      <c r="AT33" s="18">
        <f t="shared" si="78"/>
        <v>2.4440020433771781</v>
      </c>
      <c r="AU33" s="18">
        <f t="shared" si="78"/>
        <v>1.2056928089249592</v>
      </c>
    </row>
    <row r="34" spans="1:47" x14ac:dyDescent="0.2">
      <c r="A34" t="str">
        <f>$A$16</f>
        <v>Elementary occupations</v>
      </c>
      <c r="B34" s="18">
        <f t="shared" si="29"/>
        <v>7.904826958819684</v>
      </c>
      <c r="C34" s="18">
        <f t="shared" ref="C34:O34" si="79">C16/C$18*100</f>
        <v>23.703386497486282</v>
      </c>
      <c r="D34" s="18">
        <f t="shared" si="79"/>
        <v>4.4157205039349314</v>
      </c>
      <c r="E34" s="18">
        <f t="shared" si="79"/>
        <v>11.937238270929184</v>
      </c>
      <c r="F34" s="18"/>
      <c r="G34" s="18">
        <f t="shared" si="79"/>
        <v>6.4393074530061378</v>
      </c>
      <c r="H34" s="18">
        <f t="shared" si="79"/>
        <v>21.067512962958688</v>
      </c>
      <c r="I34" s="18">
        <f t="shared" si="79"/>
        <v>3.8721013593211597</v>
      </c>
      <c r="J34" s="18">
        <f t="shared" si="79"/>
        <v>10.540092472359589</v>
      </c>
      <c r="K34" s="18"/>
      <c r="L34" s="18">
        <f t="shared" si="79"/>
        <v>6.3554718376050738</v>
      </c>
      <c r="M34" s="18">
        <f t="shared" si="79"/>
        <v>18.234851536579015</v>
      </c>
      <c r="N34" s="18">
        <f t="shared" si="79"/>
        <v>4.7409177492550896</v>
      </c>
      <c r="O34" s="18">
        <f t="shared" si="79"/>
        <v>9.6620937180108868</v>
      </c>
      <c r="Q34" t="str">
        <f>$A$16</f>
        <v>Elementary occupations</v>
      </c>
      <c r="R34" s="18">
        <f t="shared" ref="R34:U34" si="80">R16/R$18*100</f>
        <v>9.3377864036190825</v>
      </c>
      <c r="S34" s="18">
        <f t="shared" si="80"/>
        <v>31.271228939456957</v>
      </c>
      <c r="T34" s="18">
        <f t="shared" si="80"/>
        <v>4.5148826399507467</v>
      </c>
      <c r="U34" s="18">
        <f t="shared" si="80"/>
        <v>11.873441730964728</v>
      </c>
      <c r="V34" s="18"/>
      <c r="W34" s="18">
        <f t="shared" ref="W34:Z34" si="81">W16/W$18*100</f>
        <v>7.6793618877046912</v>
      </c>
      <c r="X34" s="18">
        <f t="shared" si="81"/>
        <v>26.697317792842767</v>
      </c>
      <c r="Y34" s="18">
        <f t="shared" si="81"/>
        <v>4.6163602195432514</v>
      </c>
      <c r="Z34" s="18">
        <f t="shared" si="81"/>
        <v>10.603230513368016</v>
      </c>
      <c r="AA34" s="18"/>
      <c r="AB34" s="18">
        <f t="shared" ref="AB34:AE34" si="82">AB16/AB$18*100</f>
        <v>7.5034762890035909</v>
      </c>
      <c r="AC34" s="18">
        <f t="shared" si="82"/>
        <v>22.149261144054048</v>
      </c>
      <c r="AD34" s="18">
        <f t="shared" si="82"/>
        <v>5.2730651337671022</v>
      </c>
      <c r="AE34" s="18">
        <f t="shared" si="82"/>
        <v>9.8897123641854794</v>
      </c>
      <c r="AG34" t="str">
        <f>$A$16</f>
        <v>Elementary occupations</v>
      </c>
      <c r="AH34" s="18">
        <f t="shared" ref="AH34:AK34" si="83">AH16/AH$18*100</f>
        <v>5.6369699148797876</v>
      </c>
      <c r="AI34" s="18">
        <f t="shared" si="83"/>
        <v>20.864791471603112</v>
      </c>
      <c r="AJ34" s="18">
        <f t="shared" si="83"/>
        <v>4.2658392555950133</v>
      </c>
      <c r="AK34" s="18">
        <f t="shared" si="83"/>
        <v>12.00465822403994</v>
      </c>
      <c r="AL34" s="18"/>
      <c r="AM34" s="18">
        <f t="shared" ref="AM34:AP34" si="84">AM16/AM$18*100</f>
        <v>4.6041017587250552</v>
      </c>
      <c r="AN34" s="18">
        <f t="shared" si="84"/>
        <v>18.729373470611264</v>
      </c>
      <c r="AO34" s="18">
        <f t="shared" si="84"/>
        <v>2.886849547439323</v>
      </c>
      <c r="AP34" s="18">
        <f t="shared" si="84"/>
        <v>10.476598128903802</v>
      </c>
      <c r="AQ34" s="18"/>
      <c r="AR34" s="18">
        <f t="shared" ref="AR34:AU34" si="85">AR16/AR$18*100</f>
        <v>4.7704082578575129</v>
      </c>
      <c r="AS34" s="18">
        <f t="shared" si="85"/>
        <v>16.438953067383146</v>
      </c>
      <c r="AT34" s="18">
        <f t="shared" si="85"/>
        <v>4.0227193309077318</v>
      </c>
      <c r="AU34" s="18">
        <f t="shared" si="85"/>
        <v>9.4340326139845363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2.9328260617987922</v>
      </c>
      <c r="C44" s="27">
        <f t="shared" ref="C44:E44" si="93">H8-C8</f>
        <v>3.3686156517419219</v>
      </c>
      <c r="D44" s="27">
        <f t="shared" si="93"/>
        <v>0.18333099310305379</v>
      </c>
      <c r="E44" s="27">
        <f t="shared" si="93"/>
        <v>6.4847727066437812</v>
      </c>
      <c r="F44" s="27"/>
      <c r="G44" s="27">
        <f>L8-G8</f>
        <v>-0.89247475365791473</v>
      </c>
      <c r="H44" s="27">
        <f t="shared" ref="H44:J44" si="94">M8-H8</f>
        <v>2.0369991866985089</v>
      </c>
      <c r="I44" s="27">
        <f t="shared" si="94"/>
        <v>1.4617126588988718</v>
      </c>
      <c r="J44" s="27">
        <f t="shared" si="94"/>
        <v>2.6062370919394624</v>
      </c>
      <c r="K44" s="27"/>
      <c r="L44" s="27">
        <f>L8-B8</f>
        <v>2.0403513081408775</v>
      </c>
      <c r="M44" s="27">
        <f t="shared" ref="M44:O44" si="95">M8-C8</f>
        <v>5.4056148384404308</v>
      </c>
      <c r="N44" s="27">
        <f t="shared" si="95"/>
        <v>1.6450436520019256</v>
      </c>
      <c r="O44" s="27">
        <f t="shared" si="95"/>
        <v>9.0910097985832437</v>
      </c>
      <c r="Q44" t="str">
        <f>$A$8</f>
        <v>Managers, directors and senior officials</v>
      </c>
      <c r="R44" s="27">
        <f>W8-R8</f>
        <v>1.0637515025033792</v>
      </c>
      <c r="S44" s="27">
        <f t="shared" ref="S44:S52" si="96">X8-S8</f>
        <v>1.1281927272439534</v>
      </c>
      <c r="T44" s="27">
        <f t="shared" ref="T44:T52" si="97">Y8-T8</f>
        <v>-0.31242151584201405</v>
      </c>
      <c r="U44" s="27">
        <f t="shared" ref="U44:U52" si="98">Z8-U8</f>
        <v>1.8795227139053239</v>
      </c>
      <c r="V44" s="27"/>
      <c r="W44" s="27">
        <f>AB8-W8</f>
        <v>-1.7892990463944187</v>
      </c>
      <c r="X44" s="27">
        <f t="shared" ref="X44:X52" si="99">AC8-X8</f>
        <v>0.15847387588357709</v>
      </c>
      <c r="Y44" s="27">
        <f t="shared" ref="Y44:Y52" si="100">AD8-Y8</f>
        <v>1.0175027111832202</v>
      </c>
      <c r="Z44" s="27">
        <f t="shared" ref="Z44:Z52" si="101">AE8-Z8</f>
        <v>-0.61332245932762675</v>
      </c>
      <c r="AA44" s="27"/>
      <c r="AB44" s="27">
        <f>AB8-R8</f>
        <v>-0.72554754389103948</v>
      </c>
      <c r="AC44" s="27">
        <f t="shared" ref="AC44:AC52" si="102">AC8-S8</f>
        <v>1.2866666031275305</v>
      </c>
      <c r="AD44" s="27">
        <f t="shared" ref="AD44:AD52" si="103">AD8-T8</f>
        <v>0.70508119534120617</v>
      </c>
      <c r="AE44" s="27">
        <f t="shared" ref="AE44:AE52" si="104">AE8-U8</f>
        <v>1.2662002545776971</v>
      </c>
      <c r="AG44" t="str">
        <f>$A$8</f>
        <v>Managers, directors and senior officials</v>
      </c>
      <c r="AH44" s="27">
        <f>AM8-AH8</f>
        <v>1.8690745592954485</v>
      </c>
      <c r="AI44" s="27">
        <f t="shared" ref="AI44:AI52" si="105">AN8-AI8</f>
        <v>2.2404229244979748</v>
      </c>
      <c r="AJ44" s="27">
        <f t="shared" ref="AJ44:AJ52" si="106">AO8-AJ8</f>
        <v>0.49575250894508116</v>
      </c>
      <c r="AK44" s="27">
        <f t="shared" ref="AK44:AK52" si="107">AP8-AK8</f>
        <v>4.6052499927385071</v>
      </c>
      <c r="AL44" s="27"/>
      <c r="AM44" s="27">
        <f>AR8-AM8</f>
        <v>0.89682429273652531</v>
      </c>
      <c r="AN44" s="27">
        <f t="shared" ref="AN44:AN52" si="108">AS8-AN8</f>
        <v>1.878525310814922</v>
      </c>
      <c r="AO44" s="27">
        <f t="shared" ref="AO44:AO52" si="109">AT8-AO8</f>
        <v>0.4442099477156507</v>
      </c>
      <c r="AP44" s="27">
        <f t="shared" ref="AP44:AP52" si="110">AU8-AP8</f>
        <v>3.2195595512670963</v>
      </c>
      <c r="AQ44" s="27"/>
      <c r="AR44" s="27">
        <f>AR8-AH8</f>
        <v>2.7658988520319738</v>
      </c>
      <c r="AS44" s="27">
        <f t="shared" ref="AS44:AS52" si="111">AS8-AI8</f>
        <v>4.1189482353128968</v>
      </c>
      <c r="AT44" s="27">
        <f t="shared" ref="AT44:AT52" si="112">AT8-AJ8</f>
        <v>0.93996245666073186</v>
      </c>
      <c r="AU44" s="27">
        <f t="shared" ref="AU44:AU52" si="113">AU8-AK8</f>
        <v>7.8248095440056034</v>
      </c>
    </row>
    <row r="45" spans="1:47" x14ac:dyDescent="0.2">
      <c r="A45" t="str">
        <f>$A$9</f>
        <v>Professional occupations</v>
      </c>
      <c r="B45" s="27">
        <f t="shared" ref="B45:B54" si="114">G9-B9</f>
        <v>9.705582740445621</v>
      </c>
      <c r="C45" s="27">
        <f t="shared" ref="C45:C54" si="115">H9-C9</f>
        <v>5.1140619031521908</v>
      </c>
      <c r="D45" s="27">
        <f t="shared" ref="D45:D54" si="116">I9-D9</f>
        <v>-0.67492909520824895</v>
      </c>
      <c r="E45" s="27">
        <f t="shared" ref="E45:E54" si="117">J9-E9</f>
        <v>14.144715548389541</v>
      </c>
      <c r="F45" s="27"/>
      <c r="G45" s="27">
        <f t="shared" ref="G45:G54" si="118">L9-G9</f>
        <v>17.461457196800083</v>
      </c>
      <c r="H45" s="27">
        <f t="shared" ref="H45:H54" si="119">M9-H9</f>
        <v>4.1624028764412095</v>
      </c>
      <c r="I45" s="27">
        <f t="shared" ref="I45:I54" si="120">N9-I9</f>
        <v>4.0166723468665566E-2</v>
      </c>
      <c r="J45" s="27">
        <f t="shared" ref="J45:J54" si="121">O9-J9</f>
        <v>21.664026796709976</v>
      </c>
      <c r="K45" s="27"/>
      <c r="L45" s="27">
        <f t="shared" ref="L45:L54" si="122">L9-B9</f>
        <v>27.167039937245704</v>
      </c>
      <c r="M45" s="27">
        <f t="shared" ref="M45:M54" si="123">M9-C9</f>
        <v>9.2764647795934003</v>
      </c>
      <c r="N45" s="27">
        <f t="shared" ref="N45:N54" si="124">N9-D9</f>
        <v>-0.63476237173958339</v>
      </c>
      <c r="O45" s="27">
        <f t="shared" ref="O45:O54" si="125">O9-E9</f>
        <v>35.808742345099517</v>
      </c>
      <c r="Q45" t="str">
        <f>$A$9</f>
        <v>Professional occupations</v>
      </c>
      <c r="R45" s="27">
        <f t="shared" ref="R45:R52" si="126">W9-R9</f>
        <v>4.3208917912287177</v>
      </c>
      <c r="S45" s="27">
        <f t="shared" si="96"/>
        <v>2.1023230912898994</v>
      </c>
      <c r="T45" s="27">
        <f t="shared" si="97"/>
        <v>-1.3244637584112589</v>
      </c>
      <c r="U45" s="27">
        <f t="shared" si="98"/>
        <v>5.0987511241073591</v>
      </c>
      <c r="V45" s="27"/>
      <c r="W45" s="27">
        <f t="shared" ref="W45:W52" si="127">AB9-W9</f>
        <v>11.011134488310233</v>
      </c>
      <c r="X45" s="27">
        <f t="shared" si="99"/>
        <v>2.4233820199478115</v>
      </c>
      <c r="Y45" s="27">
        <f t="shared" si="100"/>
        <v>-0.65498881998855563</v>
      </c>
      <c r="Z45" s="27">
        <f t="shared" si="101"/>
        <v>12.779527688269482</v>
      </c>
      <c r="AA45" s="27"/>
      <c r="AB45" s="27">
        <f t="shared" ref="AB45:AB52" si="128">AB9-R9</f>
        <v>15.332026279538951</v>
      </c>
      <c r="AC45" s="27">
        <f t="shared" si="102"/>
        <v>4.5257051112377109</v>
      </c>
      <c r="AD45" s="27">
        <f t="shared" si="103"/>
        <v>-1.9794525783998145</v>
      </c>
      <c r="AE45" s="27">
        <f t="shared" si="104"/>
        <v>17.878278812376841</v>
      </c>
      <c r="AG45" t="str">
        <f>$A$9</f>
        <v>Professional occupations</v>
      </c>
      <c r="AH45" s="27">
        <f t="shared" ref="AH45:AH52" si="129">AM9-AH9</f>
        <v>5.3846909492169175</v>
      </c>
      <c r="AI45" s="27">
        <f t="shared" si="105"/>
        <v>3.0117388118622905</v>
      </c>
      <c r="AJ45" s="27">
        <f t="shared" si="106"/>
        <v>0.6495346632030099</v>
      </c>
      <c r="AK45" s="27">
        <f t="shared" si="107"/>
        <v>9.0459644242822179</v>
      </c>
      <c r="AL45" s="27"/>
      <c r="AM45" s="27">
        <f t="shared" ref="AM45:AM52" si="130">AR9-AM9</f>
        <v>6.4503227084897716</v>
      </c>
      <c r="AN45" s="27">
        <f t="shared" si="108"/>
        <v>1.7390208564934007</v>
      </c>
      <c r="AO45" s="27">
        <f t="shared" si="109"/>
        <v>0.69515554345721942</v>
      </c>
      <c r="AP45" s="27">
        <f t="shared" si="110"/>
        <v>8.8844991084403944</v>
      </c>
      <c r="AQ45" s="27"/>
      <c r="AR45" s="27">
        <f t="shared" ref="AR45:AR52" si="131">AR9-AH9</f>
        <v>11.835013657706689</v>
      </c>
      <c r="AS45" s="27">
        <f t="shared" si="111"/>
        <v>4.7507596683556912</v>
      </c>
      <c r="AT45" s="27">
        <f t="shared" si="112"/>
        <v>1.3446902066602293</v>
      </c>
      <c r="AU45" s="27">
        <f t="shared" si="113"/>
        <v>17.930463532722612</v>
      </c>
    </row>
    <row r="46" spans="1:47" x14ac:dyDescent="0.2">
      <c r="A46" t="str">
        <f>$A$10</f>
        <v>Associate professional occupations</v>
      </c>
      <c r="B46" s="27">
        <f t="shared" si="114"/>
        <v>4.0032453996282555</v>
      </c>
      <c r="C46" s="27">
        <f t="shared" si="115"/>
        <v>2.2772833567565769</v>
      </c>
      <c r="D46" s="27">
        <f t="shared" si="116"/>
        <v>-1.9295884426589183</v>
      </c>
      <c r="E46" s="27">
        <f t="shared" si="117"/>
        <v>4.3509403137259284</v>
      </c>
      <c r="F46" s="27"/>
      <c r="G46" s="27">
        <f t="shared" si="118"/>
        <v>6.0950356874819747</v>
      </c>
      <c r="H46" s="27">
        <f t="shared" si="119"/>
        <v>3.472900095284885</v>
      </c>
      <c r="I46" s="27">
        <f t="shared" si="120"/>
        <v>0.86670313720620662</v>
      </c>
      <c r="J46" s="27">
        <f t="shared" si="121"/>
        <v>10.434638919973054</v>
      </c>
      <c r="K46" s="27"/>
      <c r="L46" s="27">
        <f t="shared" si="122"/>
        <v>10.09828108711023</v>
      </c>
      <c r="M46" s="27">
        <f t="shared" si="123"/>
        <v>5.7501834520414619</v>
      </c>
      <c r="N46" s="27">
        <f t="shared" si="124"/>
        <v>-1.0628853054527116</v>
      </c>
      <c r="O46" s="27">
        <f t="shared" si="125"/>
        <v>14.785579233698982</v>
      </c>
      <c r="Q46" t="str">
        <f>$A$10</f>
        <v>Associate professional occupations</v>
      </c>
      <c r="R46" s="27">
        <f t="shared" si="126"/>
        <v>1.2431281117849977</v>
      </c>
      <c r="S46" s="27">
        <f t="shared" si="96"/>
        <v>1.0016601272767667</v>
      </c>
      <c r="T46" s="27">
        <f t="shared" si="97"/>
        <v>-1.468044045221423</v>
      </c>
      <c r="U46" s="27">
        <f t="shared" si="98"/>
        <v>0.77674419384034366</v>
      </c>
      <c r="V46" s="27"/>
      <c r="W46" s="27">
        <f>AB10-W10</f>
        <v>-1.1003288030051976</v>
      </c>
      <c r="X46" s="27">
        <f t="shared" si="99"/>
        <v>0.3512497035626394</v>
      </c>
      <c r="Y46" s="27">
        <f t="shared" si="100"/>
        <v>0.46481850217278176</v>
      </c>
      <c r="Z46" s="27">
        <f t="shared" si="101"/>
        <v>-0.28426059726977826</v>
      </c>
      <c r="AA46" s="27"/>
      <c r="AB46" s="27">
        <f t="shared" si="128"/>
        <v>0.14279930877980007</v>
      </c>
      <c r="AC46" s="27">
        <f t="shared" si="102"/>
        <v>1.3529098308394061</v>
      </c>
      <c r="AD46" s="27">
        <f t="shared" si="103"/>
        <v>-1.0032255430486412</v>
      </c>
      <c r="AE46" s="27">
        <f t="shared" si="104"/>
        <v>0.4924835965705654</v>
      </c>
      <c r="AG46" t="str">
        <f>$A$10</f>
        <v>Associate professional occupations</v>
      </c>
      <c r="AH46" s="27">
        <f t="shared" si="129"/>
        <v>2.7601172878432685</v>
      </c>
      <c r="AI46" s="27">
        <f t="shared" si="105"/>
        <v>1.2756232294798089</v>
      </c>
      <c r="AJ46" s="27">
        <f t="shared" si="106"/>
        <v>-0.46154439743750597</v>
      </c>
      <c r="AK46" s="27">
        <f t="shared" si="107"/>
        <v>3.5741961198855705</v>
      </c>
      <c r="AL46" s="27"/>
      <c r="AM46" s="27">
        <f t="shared" si="130"/>
        <v>7.1953644904871616</v>
      </c>
      <c r="AN46" s="27">
        <f t="shared" si="108"/>
        <v>3.1216503917222411</v>
      </c>
      <c r="AO46" s="27">
        <f t="shared" si="109"/>
        <v>0.40188463503342842</v>
      </c>
      <c r="AP46" s="27">
        <f t="shared" si="110"/>
        <v>10.718899517242832</v>
      </c>
      <c r="AQ46" s="27"/>
      <c r="AR46" s="27">
        <f t="shared" si="131"/>
        <v>9.9554817783304301</v>
      </c>
      <c r="AS46" s="27">
        <f t="shared" si="111"/>
        <v>4.39727362120205</v>
      </c>
      <c r="AT46" s="27">
        <f t="shared" si="112"/>
        <v>-5.9659762404077554E-2</v>
      </c>
      <c r="AU46" s="27">
        <f t="shared" si="113"/>
        <v>14.293095637128403</v>
      </c>
    </row>
    <row r="47" spans="1:47" x14ac:dyDescent="0.2">
      <c r="A47" t="str">
        <f>$A$11</f>
        <v>Administrative and secretarial occupations</v>
      </c>
      <c r="B47" s="27">
        <f t="shared" si="114"/>
        <v>-2.1509371801173955</v>
      </c>
      <c r="C47" s="27">
        <f t="shared" si="115"/>
        <v>-0.77616705398228092</v>
      </c>
      <c r="D47" s="27">
        <f t="shared" si="116"/>
        <v>-0.6343196802729083</v>
      </c>
      <c r="E47" s="27">
        <f t="shared" si="117"/>
        <v>-3.5614239143725825</v>
      </c>
      <c r="F47" s="27"/>
      <c r="G47" s="27">
        <f t="shared" si="118"/>
        <v>-2.1327548974742854</v>
      </c>
      <c r="H47" s="27">
        <f t="shared" si="119"/>
        <v>-3.6891649209217725</v>
      </c>
      <c r="I47" s="27">
        <f t="shared" si="120"/>
        <v>0.1047126560518481</v>
      </c>
      <c r="J47" s="27">
        <f t="shared" si="121"/>
        <v>-5.7172071623442093</v>
      </c>
      <c r="K47" s="27"/>
      <c r="L47" s="27">
        <f t="shared" si="122"/>
        <v>-4.2836920775916809</v>
      </c>
      <c r="M47" s="27">
        <f t="shared" si="123"/>
        <v>-4.4653319749040534</v>
      </c>
      <c r="N47" s="27">
        <f t="shared" si="124"/>
        <v>-0.52960702422106021</v>
      </c>
      <c r="O47" s="27">
        <f t="shared" si="125"/>
        <v>-9.2786310767167919</v>
      </c>
      <c r="Q47" t="str">
        <f>$A$11</f>
        <v>Administrative and secretarial occupations</v>
      </c>
      <c r="R47" s="27">
        <f t="shared" si="126"/>
        <v>0.14234388251914964</v>
      </c>
      <c r="S47" s="27">
        <f t="shared" si="96"/>
        <v>0.44880773314599498</v>
      </c>
      <c r="T47" s="27">
        <f t="shared" si="97"/>
        <v>-0.24915751304370837</v>
      </c>
      <c r="U47" s="27">
        <f t="shared" si="98"/>
        <v>0.34199410262143637</v>
      </c>
      <c r="V47" s="27"/>
      <c r="W47" s="27">
        <f t="shared" si="127"/>
        <v>1.5887117537013804</v>
      </c>
      <c r="X47" s="27">
        <f t="shared" si="99"/>
        <v>-0.28269057152295129</v>
      </c>
      <c r="Y47" s="27">
        <f t="shared" si="100"/>
        <v>0.25567124718580259</v>
      </c>
      <c r="Z47" s="27">
        <f t="shared" si="101"/>
        <v>1.561692429364232</v>
      </c>
      <c r="AA47" s="27"/>
      <c r="AB47" s="27">
        <f t="shared" si="128"/>
        <v>1.73105563622053</v>
      </c>
      <c r="AC47" s="27">
        <f t="shared" si="102"/>
        <v>0.16611716162304369</v>
      </c>
      <c r="AD47" s="27">
        <f t="shared" si="103"/>
        <v>6.5137341420942185E-3</v>
      </c>
      <c r="AE47" s="27">
        <f t="shared" si="104"/>
        <v>1.9036865319856684</v>
      </c>
      <c r="AG47" t="str">
        <f>$A$11</f>
        <v>Administrative and secretarial occupations</v>
      </c>
      <c r="AH47" s="27">
        <f t="shared" si="129"/>
        <v>-2.2932810626365381</v>
      </c>
      <c r="AI47" s="27">
        <f t="shared" si="105"/>
        <v>-1.2249747871282679</v>
      </c>
      <c r="AJ47" s="27">
        <f t="shared" si="106"/>
        <v>-0.38516216722920049</v>
      </c>
      <c r="AK47" s="27">
        <f t="shared" si="107"/>
        <v>-3.90341801699401</v>
      </c>
      <c r="AL47" s="27"/>
      <c r="AM47" s="27">
        <f t="shared" si="130"/>
        <v>-3.7214666511757031</v>
      </c>
      <c r="AN47" s="27">
        <f t="shared" si="108"/>
        <v>-3.4064743493988239</v>
      </c>
      <c r="AO47" s="27">
        <f t="shared" si="109"/>
        <v>-0.15095859113395349</v>
      </c>
      <c r="AP47" s="27">
        <f>AU11-AP11</f>
        <v>-7.2788995917084733</v>
      </c>
      <c r="AQ47" s="27"/>
      <c r="AR47" s="27">
        <f t="shared" si="131"/>
        <v>-6.0147477138122412</v>
      </c>
      <c r="AS47" s="27">
        <f t="shared" si="111"/>
        <v>-4.6314491365270918</v>
      </c>
      <c r="AT47" s="27">
        <f t="shared" si="112"/>
        <v>-0.53612075836315398</v>
      </c>
      <c r="AU47" s="27">
        <f t="shared" si="113"/>
        <v>-11.182317608702483</v>
      </c>
    </row>
    <row r="48" spans="1:47" x14ac:dyDescent="0.2">
      <c r="A48" t="str">
        <f>$A$12</f>
        <v>Skilled trades occupations</v>
      </c>
      <c r="B48" s="27">
        <f t="shared" si="114"/>
        <v>-6.1694126836128653</v>
      </c>
      <c r="C48" s="27">
        <f t="shared" si="115"/>
        <v>-0.68184707998216965</v>
      </c>
      <c r="D48" s="27">
        <f t="shared" si="116"/>
        <v>-2.539250403070465</v>
      </c>
      <c r="E48" s="27">
        <f t="shared" si="117"/>
        <v>-9.3905101666655</v>
      </c>
      <c r="F48" s="27"/>
      <c r="G48" s="27">
        <f t="shared" si="118"/>
        <v>-3.3851335371578983</v>
      </c>
      <c r="H48" s="27">
        <f t="shared" si="119"/>
        <v>1.530924404902164</v>
      </c>
      <c r="I48" s="27">
        <f t="shared" si="120"/>
        <v>2.558947193794733</v>
      </c>
      <c r="J48" s="27">
        <f t="shared" si="121"/>
        <v>0.70473806153900398</v>
      </c>
      <c r="K48" s="27"/>
      <c r="L48" s="27">
        <f t="shared" si="122"/>
        <v>-9.5545462207707637</v>
      </c>
      <c r="M48" s="27">
        <f t="shared" si="123"/>
        <v>0.84907732491999433</v>
      </c>
      <c r="N48" s="27">
        <f t="shared" si="124"/>
        <v>1.9696790724267998E-2</v>
      </c>
      <c r="O48" s="27">
        <f t="shared" si="125"/>
        <v>-8.685772105126496</v>
      </c>
      <c r="Q48" t="str">
        <f>$A$12</f>
        <v>Skilled trades occupations</v>
      </c>
      <c r="R48" s="27">
        <f t="shared" si="126"/>
        <v>-6.0123799228645787</v>
      </c>
      <c r="S48" s="27">
        <f t="shared" si="96"/>
        <v>-0.5398163002805485</v>
      </c>
      <c r="T48" s="27">
        <f t="shared" si="97"/>
        <v>-2.4814568937750785</v>
      </c>
      <c r="U48" s="27">
        <f t="shared" si="98"/>
        <v>-9.0336531169202061</v>
      </c>
      <c r="V48" s="27"/>
      <c r="W48" s="27">
        <f t="shared" si="127"/>
        <v>-4.0574260724806095</v>
      </c>
      <c r="X48" s="27">
        <f t="shared" si="99"/>
        <v>0.90776481521439445</v>
      </c>
      <c r="Y48" s="27">
        <f t="shared" si="100"/>
        <v>2.0043304514452664</v>
      </c>
      <c r="Z48" s="27">
        <f t="shared" si="101"/>
        <v>-1.1453308058209473</v>
      </c>
      <c r="AA48" s="27"/>
      <c r="AB48" s="27">
        <f t="shared" si="128"/>
        <v>-10.069805995345188</v>
      </c>
      <c r="AC48" s="27">
        <f t="shared" si="102"/>
        <v>0.36794851493384595</v>
      </c>
      <c r="AD48" s="27">
        <f t="shared" si="103"/>
        <v>-0.47712644232981205</v>
      </c>
      <c r="AE48" s="27">
        <f t="shared" si="104"/>
        <v>-10.178983922741153</v>
      </c>
      <c r="AG48" t="str">
        <f>$A$12</f>
        <v>Skilled trades occupations</v>
      </c>
      <c r="AH48" s="27">
        <f t="shared" si="129"/>
        <v>-0.15703276074827244</v>
      </c>
      <c r="AI48" s="27">
        <f t="shared" si="105"/>
        <v>-0.1420307797016207</v>
      </c>
      <c r="AJ48" s="27">
        <f t="shared" si="106"/>
        <v>-5.7793509295397616E-2</v>
      </c>
      <c r="AK48" s="27">
        <f t="shared" si="107"/>
        <v>-0.35685704974529031</v>
      </c>
      <c r="AL48" s="27"/>
      <c r="AM48" s="27">
        <f t="shared" si="130"/>
        <v>0.67229253532270183</v>
      </c>
      <c r="AN48" s="27">
        <f t="shared" si="108"/>
        <v>0.62315958968777219</v>
      </c>
      <c r="AO48" s="27">
        <f t="shared" si="109"/>
        <v>0.55461674234946789</v>
      </c>
      <c r="AP48" s="27">
        <f t="shared" si="110"/>
        <v>1.8500688673599406</v>
      </c>
      <c r="AQ48" s="27"/>
      <c r="AR48" s="27">
        <f t="shared" si="131"/>
        <v>0.5152597745744294</v>
      </c>
      <c r="AS48" s="27">
        <f t="shared" si="111"/>
        <v>0.48112880998615148</v>
      </c>
      <c r="AT48" s="27">
        <f t="shared" si="112"/>
        <v>0.49682323305407028</v>
      </c>
      <c r="AU48" s="27">
        <f t="shared" si="113"/>
        <v>1.4932118176146503</v>
      </c>
    </row>
    <row r="49" spans="1:47" x14ac:dyDescent="0.2">
      <c r="A49" t="str">
        <f>$A$13</f>
        <v>Caring, leisure and other service occupations</v>
      </c>
      <c r="B49" s="27">
        <f t="shared" si="114"/>
        <v>-2.3966996792716522</v>
      </c>
      <c r="C49" s="27">
        <f t="shared" si="115"/>
        <v>-0.29738826820453568</v>
      </c>
      <c r="D49" s="27">
        <f t="shared" si="116"/>
        <v>-0.2552584176179451</v>
      </c>
      <c r="E49" s="27">
        <f t="shared" si="117"/>
        <v>-2.9493463650941365</v>
      </c>
      <c r="F49" s="27"/>
      <c r="G49" s="27">
        <f t="shared" si="118"/>
        <v>3.184675557912346</v>
      </c>
      <c r="H49" s="27">
        <f t="shared" si="119"/>
        <v>-0.44456255673469158</v>
      </c>
      <c r="I49" s="27">
        <f t="shared" si="120"/>
        <v>0.83593442010684615</v>
      </c>
      <c r="J49" s="27">
        <f t="shared" si="121"/>
        <v>3.5760474212844997</v>
      </c>
      <c r="K49" s="27"/>
      <c r="L49" s="27">
        <f t="shared" si="122"/>
        <v>0.78797587864069385</v>
      </c>
      <c r="M49" s="27">
        <f t="shared" si="123"/>
        <v>-0.74195082493922726</v>
      </c>
      <c r="N49" s="27">
        <f t="shared" si="124"/>
        <v>0.58067600248890106</v>
      </c>
      <c r="O49" s="27">
        <f t="shared" si="125"/>
        <v>0.6267010561903632</v>
      </c>
      <c r="Q49" t="str">
        <f>$A$13</f>
        <v>Caring, leisure and other service occupations</v>
      </c>
      <c r="R49" s="27">
        <f t="shared" si="126"/>
        <v>-0.86886018999047288</v>
      </c>
      <c r="S49" s="27">
        <f t="shared" si="96"/>
        <v>0.4263002254392374</v>
      </c>
      <c r="T49" s="27">
        <f t="shared" si="97"/>
        <v>-0.1329351611527827</v>
      </c>
      <c r="U49" s="27">
        <f t="shared" si="98"/>
        <v>-0.57549512570401617</v>
      </c>
      <c r="V49" s="27"/>
      <c r="W49" s="27">
        <f t="shared" si="127"/>
        <v>1.5189768048818486</v>
      </c>
      <c r="X49" s="27">
        <f t="shared" si="99"/>
        <v>1.4512318638105759</v>
      </c>
      <c r="Y49" s="27">
        <f t="shared" si="100"/>
        <v>0.33237933993625268</v>
      </c>
      <c r="Z49" s="27">
        <f t="shared" si="101"/>
        <v>3.3025880086286765</v>
      </c>
      <c r="AA49" s="27"/>
      <c r="AB49" s="27">
        <f t="shared" si="128"/>
        <v>0.65011661489137573</v>
      </c>
      <c r="AC49" s="27">
        <f t="shared" si="102"/>
        <v>1.8775320892498133</v>
      </c>
      <c r="AD49" s="27">
        <f t="shared" si="103"/>
        <v>0.19944417878346998</v>
      </c>
      <c r="AE49" s="27">
        <f t="shared" si="104"/>
        <v>2.7270928829246603</v>
      </c>
      <c r="AG49" t="str">
        <f>$A$13</f>
        <v>Caring, leisure and other service occupations</v>
      </c>
      <c r="AH49" s="27">
        <f t="shared" si="129"/>
        <v>-1.5278394892811953</v>
      </c>
      <c r="AI49" s="27">
        <f t="shared" si="105"/>
        <v>-0.72368849364376686</v>
      </c>
      <c r="AJ49" s="27">
        <f t="shared" si="106"/>
        <v>-0.1223232564651644</v>
      </c>
      <c r="AK49" s="27">
        <f t="shared" si="107"/>
        <v>-2.3738512393901203</v>
      </c>
      <c r="AL49" s="27"/>
      <c r="AM49" s="27">
        <f t="shared" si="130"/>
        <v>1.6656987530305081</v>
      </c>
      <c r="AN49" s="27">
        <f t="shared" si="108"/>
        <v>-1.895794420545279</v>
      </c>
      <c r="AO49" s="27">
        <f t="shared" si="109"/>
        <v>0.50355508017059414</v>
      </c>
      <c r="AP49" s="27">
        <f t="shared" si="110"/>
        <v>0.27345941265582496</v>
      </c>
      <c r="AQ49" s="27"/>
      <c r="AR49" s="27">
        <f t="shared" si="131"/>
        <v>0.13785926374931279</v>
      </c>
      <c r="AS49" s="27">
        <f t="shared" si="111"/>
        <v>-2.6194829141890459</v>
      </c>
      <c r="AT49" s="27">
        <f t="shared" si="112"/>
        <v>0.38123182370542974</v>
      </c>
      <c r="AU49" s="27">
        <f t="shared" si="113"/>
        <v>-2.1003918267342954</v>
      </c>
    </row>
    <row r="50" spans="1:47" x14ac:dyDescent="0.2">
      <c r="A50" t="str">
        <f>$A$14</f>
        <v>Sales and customer service occupations</v>
      </c>
      <c r="B50" s="27">
        <f t="shared" si="114"/>
        <v>-1.3216922786364886</v>
      </c>
      <c r="C50" s="27">
        <f t="shared" si="115"/>
        <v>1.4405346364246228</v>
      </c>
      <c r="D50" s="27">
        <f t="shared" si="116"/>
        <v>-1.1688244129376231</v>
      </c>
      <c r="E50" s="27">
        <f t="shared" si="117"/>
        <v>-1.0499820551494921</v>
      </c>
      <c r="F50" s="27"/>
      <c r="G50" s="27">
        <f t="shared" si="118"/>
        <v>6.1705063295823592E-2</v>
      </c>
      <c r="H50" s="27">
        <f t="shared" si="119"/>
        <v>1.1908155961032953</v>
      </c>
      <c r="I50" s="27">
        <f t="shared" si="120"/>
        <v>-0.29514827201097171</v>
      </c>
      <c r="J50" s="27">
        <f t="shared" si="121"/>
        <v>0.95737238738814767</v>
      </c>
      <c r="K50" s="27"/>
      <c r="L50" s="27">
        <f t="shared" si="122"/>
        <v>-1.259987215340665</v>
      </c>
      <c r="M50" s="27">
        <f t="shared" si="123"/>
        <v>2.6313502325279181</v>
      </c>
      <c r="N50" s="27">
        <f t="shared" si="124"/>
        <v>-1.4639726849485948</v>
      </c>
      <c r="O50" s="27">
        <f t="shared" si="125"/>
        <v>-9.2609667761344383E-2</v>
      </c>
      <c r="Q50" t="str">
        <f>$A$14</f>
        <v>Sales and customer service occupations</v>
      </c>
      <c r="R50" s="27">
        <f t="shared" si="126"/>
        <v>-0.52553783775320184</v>
      </c>
      <c r="S50" s="27">
        <f t="shared" si="96"/>
        <v>1.1603218246751617</v>
      </c>
      <c r="T50" s="27">
        <f t="shared" si="97"/>
        <v>-0.61675316880590425</v>
      </c>
      <c r="U50" s="27">
        <f t="shared" si="98"/>
        <v>1.8030818116056224E-2</v>
      </c>
      <c r="V50" s="27"/>
      <c r="W50" s="27">
        <f t="shared" si="127"/>
        <v>0.67817210100986181</v>
      </c>
      <c r="X50" s="27">
        <f t="shared" si="99"/>
        <v>1.0811836459192339</v>
      </c>
      <c r="Y50" s="27">
        <f t="shared" si="100"/>
        <v>-6.5105624356367242E-2</v>
      </c>
      <c r="Z50" s="27">
        <f t="shared" si="101"/>
        <v>1.6942501225727291</v>
      </c>
      <c r="AA50" s="27"/>
      <c r="AB50" s="27">
        <f t="shared" si="128"/>
        <v>0.15263426325665996</v>
      </c>
      <c r="AC50" s="27">
        <f t="shared" si="102"/>
        <v>2.2415054705943955</v>
      </c>
      <c r="AD50" s="27">
        <f t="shared" si="103"/>
        <v>-0.68185879316227149</v>
      </c>
      <c r="AE50" s="27">
        <f t="shared" si="104"/>
        <v>1.7122809406887853</v>
      </c>
      <c r="AG50" t="str">
        <f>$A$14</f>
        <v>Sales and customer service occupations</v>
      </c>
      <c r="AH50" s="27">
        <f t="shared" si="129"/>
        <v>-0.79615444088329212</v>
      </c>
      <c r="AI50" s="27">
        <f t="shared" si="105"/>
        <v>0.28021281174947887</v>
      </c>
      <c r="AJ50" s="27">
        <f t="shared" si="106"/>
        <v>-0.55207124413171782</v>
      </c>
      <c r="AK50" s="27">
        <f t="shared" si="107"/>
        <v>-1.0680128732655341</v>
      </c>
      <c r="AL50" s="27"/>
      <c r="AM50" s="27">
        <f t="shared" si="130"/>
        <v>-0.61646703771403555</v>
      </c>
      <c r="AN50" s="27">
        <f t="shared" si="108"/>
        <v>0.10963195018405969</v>
      </c>
      <c r="AO50" s="27">
        <f t="shared" si="109"/>
        <v>-0.23004264765460658</v>
      </c>
      <c r="AP50" s="27">
        <f t="shared" si="110"/>
        <v>-0.73687773518458144</v>
      </c>
      <c r="AQ50" s="27"/>
      <c r="AR50" s="27">
        <f t="shared" si="131"/>
        <v>-1.4126214785973277</v>
      </c>
      <c r="AS50" s="27">
        <f t="shared" si="111"/>
        <v>0.38984476193353856</v>
      </c>
      <c r="AT50" s="27">
        <f t="shared" si="112"/>
        <v>-0.7821138917863244</v>
      </c>
      <c r="AU50" s="27">
        <f t="shared" si="113"/>
        <v>-1.8048906084501155</v>
      </c>
    </row>
    <row r="51" spans="1:47" x14ac:dyDescent="0.2">
      <c r="A51" t="str">
        <f>$A$15</f>
        <v>Process, plant and machine operatives</v>
      </c>
      <c r="B51" s="27">
        <f t="shared" si="114"/>
        <v>-3.9017519758546548</v>
      </c>
      <c r="C51" s="27">
        <f t="shared" si="115"/>
        <v>0.66267166938196365</v>
      </c>
      <c r="D51" s="27">
        <f t="shared" si="116"/>
        <v>-0.75903029852527926</v>
      </c>
      <c r="E51" s="27">
        <f t="shared" si="117"/>
        <v>-3.9981106049979722</v>
      </c>
      <c r="F51" s="27"/>
      <c r="G51" s="27">
        <f t="shared" si="118"/>
        <v>-2.9050149033520167</v>
      </c>
      <c r="H51" s="27">
        <f t="shared" si="119"/>
        <v>1.3896644271098832</v>
      </c>
      <c r="I51" s="27">
        <f t="shared" si="120"/>
        <v>0.90461989426191636</v>
      </c>
      <c r="J51" s="27">
        <f t="shared" si="121"/>
        <v>-0.61073058198021357</v>
      </c>
      <c r="K51" s="27"/>
      <c r="L51" s="27">
        <f t="shared" si="122"/>
        <v>-6.8067668792066716</v>
      </c>
      <c r="M51" s="27">
        <f t="shared" si="123"/>
        <v>2.0523360964918469</v>
      </c>
      <c r="N51" s="27">
        <f t="shared" si="124"/>
        <v>0.1455895957366371</v>
      </c>
      <c r="O51" s="27">
        <f t="shared" si="125"/>
        <v>-4.6088411869781858</v>
      </c>
      <c r="Q51" t="str">
        <f>$A$15</f>
        <v>Process, plant and machine operatives</v>
      </c>
      <c r="R51" s="27">
        <f t="shared" si="126"/>
        <v>-3.5022269435950601</v>
      </c>
      <c r="S51" s="27">
        <f t="shared" si="96"/>
        <v>0.81459889654969375</v>
      </c>
      <c r="T51" s="27">
        <f t="shared" si="97"/>
        <v>-0.73444183476971947</v>
      </c>
      <c r="U51" s="27">
        <f t="shared" si="98"/>
        <v>-3.4220698818150872</v>
      </c>
      <c r="V51" s="27"/>
      <c r="W51" s="27">
        <f t="shared" si="127"/>
        <v>-2.899953125430395</v>
      </c>
      <c r="X51" s="27">
        <f t="shared" si="99"/>
        <v>0.63116862911234151</v>
      </c>
      <c r="Y51" s="27">
        <f t="shared" si="100"/>
        <v>0.78157229835476461</v>
      </c>
      <c r="Z51" s="27">
        <f t="shared" si="101"/>
        <v>-1.487212197963288</v>
      </c>
      <c r="AA51" s="27"/>
      <c r="AB51" s="27">
        <f t="shared" si="128"/>
        <v>-6.4021800690254551</v>
      </c>
      <c r="AC51" s="27">
        <f t="shared" si="102"/>
        <v>1.4457675256620353</v>
      </c>
      <c r="AD51" s="27">
        <f t="shared" si="103"/>
        <v>4.7130463585045135E-2</v>
      </c>
      <c r="AE51" s="27">
        <f t="shared" si="104"/>
        <v>-4.9092820797783752</v>
      </c>
      <c r="AG51" t="str">
        <f>$A$15</f>
        <v>Process, plant and machine operatives</v>
      </c>
      <c r="AH51" s="27">
        <f t="shared" si="129"/>
        <v>-0.39952503225956892</v>
      </c>
      <c r="AI51" s="27">
        <f t="shared" si="105"/>
        <v>-0.1519272271677361</v>
      </c>
      <c r="AJ51" s="27">
        <f t="shared" si="106"/>
        <v>-2.4588463755562229E-2</v>
      </c>
      <c r="AK51" s="27">
        <f t="shared" si="107"/>
        <v>-0.57604072318286725</v>
      </c>
      <c r="AL51" s="27"/>
      <c r="AM51" s="27">
        <f t="shared" si="130"/>
        <v>-5.0617779216357572E-3</v>
      </c>
      <c r="AN51" s="27">
        <f t="shared" si="108"/>
        <v>0.75849579799754374</v>
      </c>
      <c r="AO51" s="27">
        <f t="shared" si="109"/>
        <v>0.12304759590715197</v>
      </c>
      <c r="AP51" s="27">
        <f t="shared" si="110"/>
        <v>0.87648161598305974</v>
      </c>
      <c r="AQ51" s="27"/>
      <c r="AR51" s="27">
        <f t="shared" si="131"/>
        <v>-0.40458681018120468</v>
      </c>
      <c r="AS51" s="27">
        <f t="shared" si="111"/>
        <v>0.60656857082980764</v>
      </c>
      <c r="AT51" s="27">
        <f t="shared" si="112"/>
        <v>9.8459132151589746E-2</v>
      </c>
      <c r="AU51" s="27">
        <f t="shared" si="113"/>
        <v>0.30044089280019248</v>
      </c>
    </row>
    <row r="52" spans="1:47" x14ac:dyDescent="0.2">
      <c r="A52" t="str">
        <f>$A$16</f>
        <v>Elementary occupations</v>
      </c>
      <c r="B52" s="27">
        <f t="shared" si="114"/>
        <v>-5.3244923924050305</v>
      </c>
      <c r="C52" s="27">
        <f t="shared" si="115"/>
        <v>-2.7771011704031991</v>
      </c>
      <c r="D52" s="27">
        <f t="shared" si="116"/>
        <v>-0.7944618996712034</v>
      </c>
      <c r="E52" s="27">
        <f t="shared" si="117"/>
        <v>-8.8960554624794312</v>
      </c>
      <c r="F52" s="27"/>
      <c r="G52" s="27">
        <f t="shared" si="118"/>
        <v>0.88390624025140951</v>
      </c>
      <c r="H52" s="27">
        <f t="shared" si="119"/>
        <v>-4.0932419056449518</v>
      </c>
      <c r="I52" s="27">
        <f t="shared" si="120"/>
        <v>1.0202127308837237</v>
      </c>
      <c r="J52" s="27">
        <f t="shared" si="121"/>
        <v>-2.1891229345098182</v>
      </c>
      <c r="K52" s="27"/>
      <c r="L52" s="27">
        <f t="shared" si="122"/>
        <v>-4.440586152153621</v>
      </c>
      <c r="M52" s="27">
        <f t="shared" si="123"/>
        <v>-6.870343076048151</v>
      </c>
      <c r="N52" s="27">
        <f t="shared" si="124"/>
        <v>0.22575083121252026</v>
      </c>
      <c r="O52" s="27">
        <f t="shared" si="125"/>
        <v>-11.085178396989249</v>
      </c>
      <c r="Q52" t="str">
        <f>$A$16</f>
        <v>Elementary occupations</v>
      </c>
      <c r="R52" s="27">
        <f t="shared" si="126"/>
        <v>-4.12011773474722</v>
      </c>
      <c r="S52" s="27">
        <f t="shared" si="96"/>
        <v>-0.54373146325165855</v>
      </c>
      <c r="T52" s="27">
        <f t="shared" si="97"/>
        <v>-0.29977890040958632</v>
      </c>
      <c r="U52" s="27">
        <f t="shared" si="98"/>
        <v>-4.9636280984084635</v>
      </c>
      <c r="V52" s="27"/>
      <c r="W52" s="27">
        <f t="shared" si="127"/>
        <v>1.7568023095241969E-2</v>
      </c>
      <c r="X52" s="27">
        <f t="shared" si="99"/>
        <v>-1.1780070276128125</v>
      </c>
      <c r="Y52" s="27">
        <f t="shared" si="100"/>
        <v>0.53241211527099086</v>
      </c>
      <c r="Z52" s="27">
        <f t="shared" si="101"/>
        <v>-0.62802688924658057</v>
      </c>
      <c r="AA52" s="27"/>
      <c r="AB52" s="27">
        <f t="shared" si="128"/>
        <v>-4.102549711651978</v>
      </c>
      <c r="AC52" s="27">
        <f t="shared" si="102"/>
        <v>-1.7217384908644711</v>
      </c>
      <c r="AD52" s="27">
        <f t="shared" si="103"/>
        <v>0.23263321486140454</v>
      </c>
      <c r="AE52" s="27">
        <f t="shared" si="104"/>
        <v>-5.5916549876550441</v>
      </c>
      <c r="AG52" t="str">
        <f>$A$16</f>
        <v>Elementary occupations</v>
      </c>
      <c r="AH52" s="27">
        <f t="shared" si="129"/>
        <v>-1.2043746576578078</v>
      </c>
      <c r="AI52" s="27">
        <f t="shared" si="105"/>
        <v>-2.2333697071515566</v>
      </c>
      <c r="AJ52" s="27">
        <f t="shared" si="106"/>
        <v>-0.49468299926161563</v>
      </c>
      <c r="AK52" s="27">
        <f t="shared" si="107"/>
        <v>-3.9324273640709855</v>
      </c>
      <c r="AL52" s="27"/>
      <c r="AM52" s="27">
        <f t="shared" si="130"/>
        <v>0.86633821715617998</v>
      </c>
      <c r="AN52" s="27">
        <f t="shared" si="108"/>
        <v>-2.9152348780321233</v>
      </c>
      <c r="AO52" s="27">
        <f t="shared" si="109"/>
        <v>0.48780061561273069</v>
      </c>
      <c r="AP52" s="27">
        <f t="shared" si="110"/>
        <v>-1.5610960452632092</v>
      </c>
      <c r="AQ52" s="27"/>
      <c r="AR52" s="27">
        <f t="shared" si="131"/>
        <v>-0.33803644050162784</v>
      </c>
      <c r="AS52" s="27">
        <f t="shared" si="111"/>
        <v>-5.1486045851836799</v>
      </c>
      <c r="AT52" s="27">
        <f t="shared" si="112"/>
        <v>-6.8823836488849377E-3</v>
      </c>
      <c r="AU52" s="27">
        <f t="shared" si="113"/>
        <v>-5.4935234093341947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-4.6233319880254271</v>
      </c>
      <c r="C54" s="29">
        <f t="shared" si="115"/>
        <v>8.3306636448850782</v>
      </c>
      <c r="D54" s="29">
        <f t="shared" si="116"/>
        <v>-8.5723316568595038</v>
      </c>
      <c r="E54" s="29">
        <f t="shared" si="117"/>
        <v>-4.8649999999998954</v>
      </c>
      <c r="F54" s="29"/>
      <c r="G54" s="29">
        <f t="shared" si="118"/>
        <v>18.3714016540996</v>
      </c>
      <c r="H54" s="29">
        <f t="shared" si="119"/>
        <v>5.5567372032385265</v>
      </c>
      <c r="I54" s="29">
        <f t="shared" si="120"/>
        <v>7.4978611426618187</v>
      </c>
      <c r="J54" s="29">
        <f t="shared" si="121"/>
        <v>31.425999999999931</v>
      </c>
      <c r="K54" s="29"/>
      <c r="L54" s="29">
        <f t="shared" si="122"/>
        <v>13.748069666074173</v>
      </c>
      <c r="M54" s="29">
        <f t="shared" si="123"/>
        <v>13.887400848123605</v>
      </c>
      <c r="N54" s="29">
        <f t="shared" si="124"/>
        <v>-1.0744705141976851</v>
      </c>
      <c r="O54" s="29">
        <f t="shared" si="125"/>
        <v>26.561000000000035</v>
      </c>
      <c r="Q54" s="24" t="str">
        <f>$A$18</f>
        <v>All occupations</v>
      </c>
      <c r="R54" s="29">
        <f t="shared" ref="R54" si="132">W18-R18</f>
        <v>-8.2590073409143088</v>
      </c>
      <c r="S54" s="29">
        <f t="shared" ref="S54" si="133">X18-S18</f>
        <v>5.9986568620885024</v>
      </c>
      <c r="T54" s="29">
        <f t="shared" ref="T54" si="134">Y18-T18</f>
        <v>-7.6194527914314776</v>
      </c>
      <c r="U54" s="29">
        <f t="shared" ref="U54" si="135">Z18-U18</f>
        <v>-9.8798032702572414</v>
      </c>
      <c r="V54" s="29"/>
      <c r="W54" s="29">
        <f t="shared" ref="W54" si="136">AB18-W18</f>
        <v>4.9675561236879844</v>
      </c>
      <c r="X54" s="29">
        <f t="shared" ref="X54" si="137">AC18-X18</f>
        <v>5.5437569543148086</v>
      </c>
      <c r="Y54" s="29">
        <f t="shared" ref="Y54" si="138">AD18-Y18</f>
        <v>4.6685922212041504</v>
      </c>
      <c r="Z54" s="29">
        <f t="shared" ref="Z54" si="139">AE18-Z18</f>
        <v>15.179905299206894</v>
      </c>
      <c r="AA54" s="29"/>
      <c r="AB54" s="29">
        <f t="shared" ref="AB54" si="140">AB18-R18</f>
        <v>-3.2914512172263244</v>
      </c>
      <c r="AC54" s="29">
        <f t="shared" ref="AC54" si="141">AC18-S18</f>
        <v>11.542413816403311</v>
      </c>
      <c r="AD54" s="29">
        <f t="shared" ref="AD54" si="142">AD18-T18</f>
        <v>-2.9508605702273272</v>
      </c>
      <c r="AE54" s="29">
        <f t="shared" ref="AE54" si="143">AE18-U18</f>
        <v>5.3001020289496523</v>
      </c>
      <c r="AG54" s="24" t="str">
        <f>$A$18</f>
        <v>All occupations</v>
      </c>
      <c r="AH54" s="29">
        <f t="shared" ref="AH54" si="144">AM18-AH18</f>
        <v>3.6356753528889385</v>
      </c>
      <c r="AI54" s="29">
        <f t="shared" ref="AI54" si="145">AN18-AI18</f>
        <v>2.3320067827965971</v>
      </c>
      <c r="AJ54" s="29">
        <f t="shared" ref="AJ54" si="146">AO18-AJ18</f>
        <v>-0.95287886542807598</v>
      </c>
      <c r="AK54" s="29">
        <f t="shared" ref="AK54" si="147">AP18-AK18</f>
        <v>5.0148032702574028</v>
      </c>
      <c r="AL54" s="29"/>
      <c r="AM54" s="29">
        <f t="shared" ref="AM54" si="148">AR18-AM18</f>
        <v>13.403845530411473</v>
      </c>
      <c r="AN54" s="29">
        <f t="shared" ref="AN54" si="149">AS18-AN18</f>
        <v>1.2980248923724957E-2</v>
      </c>
      <c r="AO54" s="29">
        <f t="shared" ref="AO54" si="150">AT18-AO18</f>
        <v>2.8292689214576825</v>
      </c>
      <c r="AP54" s="29">
        <f t="shared" ref="AP54" si="151">AU18-AP18</f>
        <v>16.246094700792924</v>
      </c>
      <c r="AQ54" s="29"/>
      <c r="AR54" s="29">
        <f t="shared" ref="AR54" si="152">AR18-AH18</f>
        <v>17.039520883300412</v>
      </c>
      <c r="AS54" s="29">
        <f t="shared" ref="AS54" si="153">AS18-AI18</f>
        <v>2.3449870317203221</v>
      </c>
      <c r="AT54" s="29">
        <f t="shared" ref="AT54" si="154">AT18-AJ18</f>
        <v>1.8763900560296065</v>
      </c>
      <c r="AU54" s="29">
        <f t="shared" ref="AU54" si="155">AU18-AK18</f>
        <v>21.260897971050326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Solent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-0.16268731174399198</v>
      </c>
      <c r="N7" s="91">
        <f>'Occ T2'!I180</f>
        <v>0.34362518517636609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-2.2700921362673987</v>
      </c>
      <c r="N9" s="91">
        <f>'Occ T2'!I178</f>
        <v>-1.094818960590549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-5.4152993995390863</v>
      </c>
      <c r="N10" s="91">
        <f>'Occ T2'!I177</f>
        <v>4.7581848092493662</v>
      </c>
    </row>
    <row r="11" spans="1:14" x14ac:dyDescent="0.2">
      <c r="L11" s="114" t="str">
        <f>"["&amp;'Occ T3'!A47&amp;"]"</f>
        <v>[Elementary occupations]</v>
      </c>
      <c r="M11" s="91">
        <f>'Occ T1'!H88</f>
        <v>-2.6174832294807771</v>
      </c>
      <c r="N11" s="91">
        <f>'Occ T1'!I88</f>
        <v>-0.23652337083811537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-2.7132897638344589</v>
      </c>
      <c r="N13" s="91">
        <f>'Occ T2'!I176</f>
        <v>-0.18664142942695916</v>
      </c>
    </row>
    <row r="14" spans="1:14" x14ac:dyDescent="0.2">
      <c r="L14" s="91" t="str">
        <f>'Occ T3'!A44</f>
        <v>81 Process, plant and machine operatives</v>
      </c>
      <c r="M14" s="91">
        <f>'Occ T2'!H175</f>
        <v>-2.9775111181671754</v>
      </c>
      <c r="N14" s="91">
        <f>'Occ T2'!I175</f>
        <v>-9.472132614719575E-2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-2.7985810682406242</v>
      </c>
      <c r="N15" s="91">
        <f>'Occ T1'!I87</f>
        <v>-0.15700384682546531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1.3160940503721186</v>
      </c>
      <c r="N17" s="91">
        <f>'Occ T2'!I174</f>
        <v>1.4097229651192977</v>
      </c>
    </row>
    <row r="18" spans="12:14" x14ac:dyDescent="0.2">
      <c r="L18" s="91" t="str">
        <f>'Occ T3'!A40</f>
        <v>71 Sales occupations</v>
      </c>
      <c r="M18" s="91">
        <f>'Occ T2'!H173</f>
        <v>-0.91796936315952093</v>
      </c>
      <c r="N18" s="91">
        <f>'Occ T2'!I173</f>
        <v>-0.23632117374091655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-0.47097256118699971</v>
      </c>
      <c r="N19" s="91">
        <f>'Occ T1'!I86</f>
        <v>0.14373381364429783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-0.21597675389714022</v>
      </c>
      <c r="N21" s="91">
        <f>'Occ T2'!I172</f>
        <v>-1.1191768359787968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-1.6581012242256721</v>
      </c>
      <c r="N22" s="91">
        <f>'Occ T2'!I171</f>
        <v>-0.32575925564255481</v>
      </c>
    </row>
    <row r="23" spans="12:14" x14ac:dyDescent="0.2">
      <c r="L23" s="91" t="str">
        <f>'Occ T3'!A35</f>
        <v>61 Caring personal service occupations</v>
      </c>
      <c r="M23" s="91">
        <f>'Occ T2'!H170</f>
        <v>-0.76208893807094835</v>
      </c>
      <c r="N23" s="91">
        <f>'Occ T2'!I170</f>
        <v>0.62931876814580345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-0.97201035967534599</v>
      </c>
      <c r="N24" s="91">
        <f>'Occ T1'!I85</f>
        <v>0.39354254668497735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-4.2755449088187518</v>
      </c>
      <c r="N26" s="91">
        <f>'Occ T2'!I169</f>
        <v>0.82130717467112646</v>
      </c>
    </row>
    <row r="27" spans="12:14" x14ac:dyDescent="0.2">
      <c r="L27" s="91" t="str">
        <f>'Occ T3'!A31</f>
        <v>53 Skilled construction and building trades</v>
      </c>
      <c r="M27" s="91">
        <f>'Occ T2'!H168</f>
        <v>-3.8652593249344891</v>
      </c>
      <c r="N27" s="91">
        <f>'Occ T2'!I168</f>
        <v>-0.49229154899701477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-2.7242944205296382</v>
      </c>
      <c r="N28" s="91">
        <f>'Occ T2'!I167</f>
        <v>-0.24944813022848011</v>
      </c>
    </row>
    <row r="29" spans="12:14" x14ac:dyDescent="0.2">
      <c r="L29" s="91" t="str">
        <f>'Occ T3'!A29</f>
        <v>51 Skilled agricultural and related trades</v>
      </c>
      <c r="M29" s="91">
        <f>'Occ T2'!H166</f>
        <v>-3.1221242874620803</v>
      </c>
      <c r="N29" s="91">
        <f>'Occ T2'!I166</f>
        <v>1.0816454212690951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-3.4907385082401876</v>
      </c>
      <c r="N30" s="91">
        <f>'Occ T1'!I84</f>
        <v>9.6613162120817719E-2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-3.0334855478988287</v>
      </c>
      <c r="N32" s="91">
        <f>'Occ T2'!I165</f>
        <v>-2.4487492335493743</v>
      </c>
    </row>
    <row r="33" spans="12:14" x14ac:dyDescent="0.2">
      <c r="L33" s="91" t="str">
        <f>'Occ T3'!A25</f>
        <v>41 Administrative occupations</v>
      </c>
      <c r="M33" s="91">
        <f>'Occ T2'!H164</f>
        <v>-0.57720349558875172</v>
      </c>
      <c r="N33" s="91">
        <f>'Occ T2'!I164</f>
        <v>-0.24305580848938968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-1.1170092798295839</v>
      </c>
      <c r="N34" s="91">
        <f>'Occ T1'!I83</f>
        <v>-0.64675651726200378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1.0705361907558997</v>
      </c>
      <c r="N36" s="91">
        <f>'Occ T2'!I163</f>
        <v>0.44091058634203595</v>
      </c>
    </row>
    <row r="37" spans="12:14" x14ac:dyDescent="0.2">
      <c r="L37" s="91" t="str">
        <f>'Occ T3'!A21</f>
        <v>34 Culture, media and sports occupations</v>
      </c>
      <c r="M37" s="91">
        <f>'Occ T2'!H162</f>
        <v>-1.482680233738487</v>
      </c>
      <c r="N37" s="91">
        <f>'Occ T2'!I162</f>
        <v>-0.17190394712129908</v>
      </c>
    </row>
    <row r="38" spans="12:14" x14ac:dyDescent="0.2">
      <c r="L38" s="91" t="str">
        <f>'Occ T3'!A20</f>
        <v>33 Protective service occupations</v>
      </c>
      <c r="M38" s="91">
        <f>'Occ T2'!H161</f>
        <v>0.18242736823537165</v>
      </c>
      <c r="N38" s="91">
        <f>'Occ T2'!I161</f>
        <v>-0.43798909120781326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2.5740583236521397</v>
      </c>
      <c r="N39" s="91">
        <f>'Occ T2'!I160</f>
        <v>3.7960662218609498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3.7000954326543933</v>
      </c>
      <c r="N40" s="91">
        <f>'Occ T2'!I159</f>
        <v>3.2296955029154084E-2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1.0554181214716296</v>
      </c>
      <c r="N41" s="91">
        <f>'Occ T1'!I82</f>
        <v>0.77424547492079832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3.6294095024165918</v>
      </c>
      <c r="N43" s="91">
        <f>'Occ T2'!I158</f>
        <v>0.93382294353085982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0.36629918273072271</v>
      </c>
      <c r="N44" s="91">
        <f>'Occ T2'!I157</f>
        <v>0.17560787812944678</v>
      </c>
    </row>
    <row r="45" spans="12:14" x14ac:dyDescent="0.2">
      <c r="L45" s="91" t="str">
        <f>'Occ T3'!A13</f>
        <v>22 Health professionals</v>
      </c>
      <c r="M45" s="91">
        <f>'Occ T2'!H156</f>
        <v>3.0798977156840657</v>
      </c>
      <c r="N45" s="91">
        <f>'Occ T2'!I156</f>
        <v>-1.4852019516864434E-2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1.6968788519293732</v>
      </c>
      <c r="N46" s="91">
        <f>'Occ T2'!I155</f>
        <v>2.1477576202264315</v>
      </c>
    </row>
    <row r="47" spans="12:14" x14ac:dyDescent="0.2">
      <c r="L47" s="114" t="str">
        <f>"["&amp;'Occ T3'!A11&amp;"]"</f>
        <v>[Professional occupations]</v>
      </c>
      <c r="M47" s="91">
        <f>'Occ T1'!H81</f>
        <v>2.2165292515573531</v>
      </c>
      <c r="N47" s="91">
        <f>'Occ T1'!I81</f>
        <v>0.9886494097540055</v>
      </c>
    </row>
    <row r="49" spans="12:14" x14ac:dyDescent="0.2">
      <c r="L49" s="107" t="str">
        <f>'Occ T3'!A9</f>
        <v>12 Other managers and proprietors</v>
      </c>
      <c r="M49" s="91">
        <f>'Occ T2'!H154</f>
        <v>8.6119911402171567E-3</v>
      </c>
      <c r="N49" s="91">
        <f>'Occ T2'!I154</f>
        <v>1.1032962752216768</v>
      </c>
    </row>
    <row r="50" spans="12:14" x14ac:dyDescent="0.2">
      <c r="L50" s="107" t="str">
        <f>'Occ T3'!A8</f>
        <v>11 Corporate managers and directors</v>
      </c>
      <c r="M50" s="91">
        <f>'Occ T2'!H153</f>
        <v>2.741897219536571</v>
      </c>
      <c r="N50" s="91">
        <f>'Occ T2'!I153</f>
        <v>-0.14835488311624179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1.903904931987821</v>
      </c>
      <c r="N51" s="91">
        <f>'Occ T1'!I80</f>
        <v>0.23713835255054772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Solent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6.4757887612125771</v>
      </c>
      <c r="N82" s="94">
        <f>'Occ T2'!F119</f>
        <v>-1.1274184379583758</v>
      </c>
    </row>
    <row r="83" spans="12:14" x14ac:dyDescent="0.2">
      <c r="L83" s="10" t="str">
        <f>name!D5</f>
        <v>12 Other managers and proprietors</v>
      </c>
      <c r="M83" s="94">
        <f>'Occ T2'!D9-'Occ T2'!B9</f>
        <v>8.9839454311686495E-3</v>
      </c>
      <c r="N83" s="94">
        <f>'Occ T2'!F120</f>
        <v>3.7336555298978453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3.1622203346854505</v>
      </c>
      <c r="N84" s="94">
        <f>'Occ T2'!F121</f>
        <v>14.712227820281448</v>
      </c>
    </row>
    <row r="85" spans="12:14" x14ac:dyDescent="0.2">
      <c r="L85" s="10" t="str">
        <f>name!D7</f>
        <v>22 Health professionals</v>
      </c>
      <c r="M85" s="94">
        <f>'Occ T2'!D11-'Occ T2'!B11</f>
        <v>3.6566175652906097</v>
      </c>
      <c r="N85" s="94">
        <f>'Occ T2'!F122</f>
        <v>-5.7825707230097834E-2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0.53381110807793775</v>
      </c>
      <c r="N86" s="94">
        <f>'Occ T2'!F123</f>
        <v>0.78581663200223772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6.7920665403355471</v>
      </c>
      <c r="N87" s="94">
        <f>'Occ T2'!F124</f>
        <v>6.2238080516561922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1.8561125983635183</v>
      </c>
      <c r="N88" s="94">
        <f>'Occ T2'!F125</f>
        <v>5.4252614011121025E-2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1.3681665655355246</v>
      </c>
      <c r="N89" s="94">
        <f>'Occ T2'!F126</f>
        <v>8.5839293488473931</v>
      </c>
    </row>
    <row r="90" spans="12:14" x14ac:dyDescent="0.2">
      <c r="L90" s="10" t="str">
        <f>name!D12</f>
        <v>33 Protective service occupations</v>
      </c>
      <c r="M90" s="94">
        <f>'Occ T2'!D16-'Occ T2'!B16</f>
        <v>8.3975102218207809E-2</v>
      </c>
      <c r="N90" s="94">
        <f>'Occ T2'!F127</f>
        <v>-0.58986417494679344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-1.0277066914175528</v>
      </c>
      <c r="N91" s="94">
        <f>'Occ T2'!F128</f>
        <v>-0.33763788191771127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2.0703927390262393</v>
      </c>
      <c r="N92" s="94">
        <f>'Occ T2'!F129</f>
        <v>2.7239590139788561</v>
      </c>
    </row>
    <row r="93" spans="12:14" x14ac:dyDescent="0.2">
      <c r="L93" s="10" t="str">
        <f>name!D15</f>
        <v>41 Administrative occupations</v>
      </c>
      <c r="M93" s="94">
        <f>'Occ T2'!D19-'Occ T2'!B19</f>
        <v>-1.4354081579283147</v>
      </c>
      <c r="N93" s="94">
        <f>'Occ T2'!F130</f>
        <v>-1.7520361031882885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-2.1260157564443389</v>
      </c>
      <c r="N94" s="94">
        <f>'Occ T2'!F131</f>
        <v>-3.9651710591558569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-0.80143343286100421</v>
      </c>
      <c r="N95" s="94">
        <f>'Occ T2'!F132</f>
        <v>0.81664928153847693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-2.6108957320466963</v>
      </c>
      <c r="N96" s="94">
        <f>'Occ T2'!F133</f>
        <v>-0.64826313251631262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-3.0848955753835039</v>
      </c>
      <c r="N97" s="94">
        <f>'Occ T2'!F134</f>
        <v>-1.0103403916788949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-2.8932854263742502</v>
      </c>
      <c r="N98" s="94">
        <f>'Occ T2'!F135</f>
        <v>1.5466923041956431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-1.7234645940987576</v>
      </c>
      <c r="N99" s="94">
        <f>'Occ T2'!F136</f>
        <v>4.361414035053933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-1.217600149256624</v>
      </c>
      <c r="N100" s="94">
        <f>'Occ T2'!F137</f>
        <v>-0.66700600400083587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-8.2816217387483571E-3</v>
      </c>
      <c r="N101" s="94">
        <f>'Occ T2'!F138</f>
        <v>-0.11836060976861362</v>
      </c>
    </row>
    <row r="102" spans="12:14" x14ac:dyDescent="0.2">
      <c r="L102" s="10" t="str">
        <f>name!D24</f>
        <v>71 Sales occupations</v>
      </c>
      <c r="M102" s="94">
        <f>'Occ T2'!D28-'Occ T2'!B28</f>
        <v>-1.6368489177205987</v>
      </c>
      <c r="N102" s="94">
        <f>'Occ T2'!F139</f>
        <v>-1.2094333473870762</v>
      </c>
    </row>
    <row r="103" spans="12:14" x14ac:dyDescent="0.2">
      <c r="L103" s="10" t="str">
        <f>name!D25</f>
        <v>72 Customer service occupations</v>
      </c>
      <c r="M103" s="94">
        <f>'Occ T2'!D29-'Occ T2'!B29</f>
        <v>0.58686686257113152</v>
      </c>
      <c r="N103" s="94">
        <f>'Occ T2'!F140</f>
        <v>2.1668057347752168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-1.3732548832677764</v>
      </c>
      <c r="N104" s="94">
        <f>'Occ T2'!F141</f>
        <v>-0.11879823088164621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-2.6248557217302242</v>
      </c>
      <c r="N105" s="94">
        <f>'Occ T2'!F142</f>
        <v>-0.49193235109860822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-2.0355703862408214</v>
      </c>
      <c r="N106" s="94">
        <f>'Occ T2'!F143</f>
        <v>6.3941478723634075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-6.8604850762386604</v>
      </c>
      <c r="N107" s="94">
        <f>'Occ T2'!F144</f>
        <v>-8.5832708068731591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-4.8649999999998954</v>
      </c>
      <c r="N109" s="94">
        <f>'Occ T2'!F146</f>
        <v>31.425999999999704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Solent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6.4847727066437528</v>
      </c>
      <c r="N153" s="94">
        <f>'Occ T1'!H8</f>
        <v>2.6062370919394766</v>
      </c>
    </row>
    <row r="154" spans="1:14" x14ac:dyDescent="0.2">
      <c r="L154" s="10" t="str">
        <f>name!E5</f>
        <v>Professional occupations</v>
      </c>
      <c r="M154" s="94">
        <f>'Occ T1'!D9-'Occ T1'!B9</f>
        <v>14.14471554838957</v>
      </c>
      <c r="N154" s="94">
        <f>'Occ T1'!H9</f>
        <v>21.664026796709777</v>
      </c>
    </row>
    <row r="155" spans="1:14" x14ac:dyDescent="0.2">
      <c r="L155" s="10" t="str">
        <f>name!E6</f>
        <v>Associate professional occupations</v>
      </c>
      <c r="M155" s="94">
        <f>'Occ T1'!D10-'Occ T1'!B10</f>
        <v>4.3509403137259426</v>
      </c>
      <c r="N155" s="94">
        <f>'Occ T1'!H10</f>
        <v>10.434638919972869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-3.5614239143726536</v>
      </c>
      <c r="N156" s="94">
        <f>'Occ T1'!H11</f>
        <v>-5.7172071623441454</v>
      </c>
    </row>
    <row r="157" spans="1:14" x14ac:dyDescent="0.2">
      <c r="L157" s="10" t="str">
        <f>name!E8</f>
        <v>Skilled trades occupations</v>
      </c>
      <c r="M157" s="94">
        <f>'Occ T1'!D12-'Occ T1'!B12</f>
        <v>-9.3905101666654645</v>
      </c>
      <c r="N157" s="94">
        <f>'Occ T1'!H12</f>
        <v>0.70473806153891871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-2.9493463650941365</v>
      </c>
      <c r="N158" s="94">
        <f>'Occ T1'!H13</f>
        <v>3.5760474212844855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-1.0499820551494707</v>
      </c>
      <c r="N159" s="94">
        <f>'Occ T1'!H14</f>
        <v>0.95737238738814057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-3.9981106049979971</v>
      </c>
      <c r="N160" s="94">
        <f>'Occ T1'!H15</f>
        <v>-0.6107305819802562</v>
      </c>
    </row>
    <row r="161" spans="12:14" x14ac:dyDescent="0.2">
      <c r="L161" s="10" t="str">
        <f>name!E12</f>
        <v>Elementary occupations</v>
      </c>
      <c r="M161" s="94">
        <f>'Occ T1'!D16-'Occ T1'!B16</f>
        <v>-8.8960554624794739</v>
      </c>
      <c r="N161" s="94">
        <f>'Occ T1'!H16</f>
        <v>-2.1891229345097543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-4.8649999999997817</v>
      </c>
      <c r="N163" s="94">
        <f>'Occ T1'!H18</f>
        <v>31.425999999999512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Solent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55.014304371108793</v>
      </c>
      <c r="N5" s="87">
        <f>SUM(N6:N7)</f>
        <v>60.083374775655543</v>
      </c>
      <c r="O5" s="87">
        <f t="shared" ref="O5:AL5" si="1">SUM(O6:O7)</f>
        <v>63.24758643527079</v>
      </c>
      <c r="P5" s="87">
        <f t="shared" si="1"/>
        <v>64.255452712026738</v>
      </c>
      <c r="Q5" s="87">
        <f t="shared" si="1"/>
        <v>63.160855976824251</v>
      </c>
      <c r="R5" s="87">
        <f t="shared" si="1"/>
        <v>65.575766377211721</v>
      </c>
      <c r="S5" s="87">
        <f t="shared" si="1"/>
        <v>67.681169525877294</v>
      </c>
      <c r="T5" s="87">
        <f t="shared" si="1"/>
        <v>68.243014281165983</v>
      </c>
      <c r="U5" s="87">
        <f t="shared" si="1"/>
        <v>67.565104474697549</v>
      </c>
      <c r="V5" s="87">
        <f t="shared" si="1"/>
        <v>71.428787597385394</v>
      </c>
      <c r="W5" s="87">
        <f t="shared" si="1"/>
        <v>72.060539083855474</v>
      </c>
      <c r="X5" s="87">
        <f t="shared" si="1"/>
        <v>65.444055761505098</v>
      </c>
      <c r="Y5" s="87">
        <f t="shared" si="1"/>
        <v>66.113921027431417</v>
      </c>
      <c r="Z5" s="87">
        <f t="shared" si="1"/>
        <v>66.925210481835848</v>
      </c>
      <c r="AA5" s="87">
        <f t="shared" si="1"/>
        <v>67.81000496998621</v>
      </c>
      <c r="AB5" s="87">
        <f t="shared" si="1"/>
        <v>68.492183292606398</v>
      </c>
      <c r="AC5" s="87">
        <f t="shared" si="1"/>
        <v>69.123714002698676</v>
      </c>
      <c r="AD5" s="87">
        <f t="shared" si="1"/>
        <v>69.737177158888983</v>
      </c>
      <c r="AE5" s="87">
        <f t="shared" si="1"/>
        <v>70.332447654541639</v>
      </c>
      <c r="AF5" s="87">
        <f t="shared" si="1"/>
        <v>70.916115223968248</v>
      </c>
      <c r="AG5" s="87">
        <f t="shared" si="1"/>
        <v>71.530954040821229</v>
      </c>
      <c r="AH5" s="87">
        <f t="shared" si="1"/>
        <v>72.127512573205877</v>
      </c>
      <c r="AI5" s="87">
        <f t="shared" si="1"/>
        <v>72.745896278183238</v>
      </c>
      <c r="AJ5" s="87">
        <f t="shared" si="1"/>
        <v>73.354665985970399</v>
      </c>
      <c r="AK5" s="87">
        <f t="shared" si="1"/>
        <v>74.025041026233453</v>
      </c>
      <c r="AL5" s="87">
        <f t="shared" si="1"/>
        <v>74.666776175794951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38.840301334333716</v>
      </c>
      <c r="N6" s="11">
        <v>41.826121123322082</v>
      </c>
      <c r="O6" s="11">
        <v>44.064277585754311</v>
      </c>
      <c r="P6" s="11">
        <v>44.393067321414627</v>
      </c>
      <c r="Q6" s="11">
        <v>41.92242417202268</v>
      </c>
      <c r="R6" s="11">
        <v>44.715554087157052</v>
      </c>
      <c r="S6" s="11">
        <v>48.334353481088165</v>
      </c>
      <c r="T6" s="11">
        <v>48.206054482476155</v>
      </c>
      <c r="U6" s="11">
        <v>47.493461939777823</v>
      </c>
      <c r="V6" s="11">
        <v>50.249615874941036</v>
      </c>
      <c r="W6" s="11">
        <v>51.191342848369629</v>
      </c>
      <c r="X6" s="11">
        <v>44.833450814587273</v>
      </c>
      <c r="Y6" s="11">
        <v>45.204776152235901</v>
      </c>
      <c r="Z6" s="11">
        <v>45.68348600858679</v>
      </c>
      <c r="AA6" s="11">
        <v>46.212147766046876</v>
      </c>
      <c r="AB6" s="11">
        <v>46.601702571943761</v>
      </c>
      <c r="AC6" s="11">
        <v>46.952796192732578</v>
      </c>
      <c r="AD6" s="11">
        <v>47.285057504822632</v>
      </c>
      <c r="AE6" s="11">
        <v>47.615893567809877</v>
      </c>
      <c r="AF6" s="11">
        <v>47.941388256608541</v>
      </c>
      <c r="AG6" s="11">
        <v>48.28838241055491</v>
      </c>
      <c r="AH6" s="11">
        <v>48.621926343809307</v>
      </c>
      <c r="AI6" s="11">
        <v>48.970772803828766</v>
      </c>
      <c r="AJ6" s="11">
        <v>49.318825158569169</v>
      </c>
      <c r="AK6" s="11">
        <v>49.704197144424867</v>
      </c>
      <c r="AL6" s="11">
        <v>50.063924410411254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16.174003036775073</v>
      </c>
      <c r="N7" s="11">
        <v>18.257253652333457</v>
      </c>
      <c r="O7" s="11">
        <v>19.183308849516475</v>
      </c>
      <c r="P7" s="11">
        <v>19.862385390612115</v>
      </c>
      <c r="Q7" s="11">
        <v>21.238431804801568</v>
      </c>
      <c r="R7" s="11">
        <v>20.860212290054676</v>
      </c>
      <c r="S7" s="11">
        <v>19.346816044789136</v>
      </c>
      <c r="T7" s="11">
        <v>20.036959798689825</v>
      </c>
      <c r="U7" s="11">
        <v>20.071642534919725</v>
      </c>
      <c r="V7" s="11">
        <v>21.179171722444366</v>
      </c>
      <c r="W7" s="11">
        <v>20.869196235485845</v>
      </c>
      <c r="X7" s="11">
        <v>20.610604946917821</v>
      </c>
      <c r="Y7" s="11">
        <v>20.909144875195523</v>
      </c>
      <c r="Z7" s="11">
        <v>21.24172447324905</v>
      </c>
      <c r="AA7" s="11">
        <v>21.597857203939341</v>
      </c>
      <c r="AB7" s="11">
        <v>21.890480720662644</v>
      </c>
      <c r="AC7" s="11">
        <v>22.170917809966106</v>
      </c>
      <c r="AD7" s="11">
        <v>22.452119654066344</v>
      </c>
      <c r="AE7" s="11">
        <v>22.716554086731765</v>
      </c>
      <c r="AF7" s="11">
        <v>22.974726967359704</v>
      </c>
      <c r="AG7" s="11">
        <v>23.242571630266323</v>
      </c>
      <c r="AH7" s="11">
        <v>23.505586229396563</v>
      </c>
      <c r="AI7" s="11">
        <v>23.775123474354476</v>
      </c>
      <c r="AJ7" s="11">
        <v>24.035840827401238</v>
      </c>
      <c r="AK7" s="11">
        <v>24.320843881808589</v>
      </c>
      <c r="AL7" s="11">
        <v>24.60285176538369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120.5766262756257</v>
      </c>
      <c r="N9" s="87">
        <f>SUM(N10:N13)</f>
        <v>115.97313161630149</v>
      </c>
      <c r="O9" s="87">
        <f t="shared" ref="O9:AL9" si="3">SUM(O10:O13)</f>
        <v>119.79480194410169</v>
      </c>
      <c r="P9" s="87">
        <f t="shared" si="3"/>
        <v>122.59618232804974</v>
      </c>
      <c r="Q9" s="87">
        <f t="shared" si="3"/>
        <v>120.344389409721</v>
      </c>
      <c r="R9" s="87">
        <f t="shared" si="3"/>
        <v>122.09553264282567</v>
      </c>
      <c r="S9" s="87">
        <f t="shared" si="3"/>
        <v>128.3398036835037</v>
      </c>
      <c r="T9" s="87">
        <f t="shared" si="3"/>
        <v>123.57124001744046</v>
      </c>
      <c r="U9" s="87">
        <f t="shared" si="3"/>
        <v>124.00813481041732</v>
      </c>
      <c r="V9" s="87">
        <f t="shared" si="3"/>
        <v>131.52392841432447</v>
      </c>
      <c r="W9" s="87">
        <f t="shared" si="3"/>
        <v>136.24024819121524</v>
      </c>
      <c r="X9" s="87">
        <f t="shared" si="3"/>
        <v>139.94470676491576</v>
      </c>
      <c r="Y9" s="87">
        <f t="shared" si="3"/>
        <v>141.06263997189717</v>
      </c>
      <c r="Z9" s="87">
        <f t="shared" si="3"/>
        <v>142.5717311916431</v>
      </c>
      <c r="AA9" s="87">
        <f t="shared" si="3"/>
        <v>144.26183610309022</v>
      </c>
      <c r="AB9" s="87">
        <f t="shared" si="3"/>
        <v>145.59811018451987</v>
      </c>
      <c r="AC9" s="87">
        <f t="shared" si="3"/>
        <v>146.86546531753658</v>
      </c>
      <c r="AD9" s="87">
        <f t="shared" si="3"/>
        <v>148.07716258689871</v>
      </c>
      <c r="AE9" s="87">
        <f t="shared" si="3"/>
        <v>149.27833296098621</v>
      </c>
      <c r="AF9" s="87">
        <f t="shared" si="3"/>
        <v>150.47256129787735</v>
      </c>
      <c r="AG9" s="87">
        <f t="shared" si="3"/>
        <v>151.72045291630587</v>
      </c>
      <c r="AH9" s="87">
        <f t="shared" si="3"/>
        <v>152.92230382575343</v>
      </c>
      <c r="AI9" s="87">
        <f t="shared" si="3"/>
        <v>154.13372591817085</v>
      </c>
      <c r="AJ9" s="87">
        <f t="shared" si="3"/>
        <v>155.3848921418662</v>
      </c>
      <c r="AK9" s="87">
        <f t="shared" si="3"/>
        <v>156.66387402237046</v>
      </c>
      <c r="AL9" s="87">
        <f t="shared" si="3"/>
        <v>157.90427498792502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34.42578816921398</v>
      </c>
      <c r="N10" s="11">
        <v>32.398364206882519</v>
      </c>
      <c r="O10" s="11">
        <v>34.443348483588295</v>
      </c>
      <c r="P10" s="11">
        <v>34.003069603114795</v>
      </c>
      <c r="Q10" s="11">
        <v>34.067569865323229</v>
      </c>
      <c r="R10" s="11">
        <v>36.027413431090764</v>
      </c>
      <c r="S10" s="11">
        <v>38.144633781839509</v>
      </c>
      <c r="T10" s="11">
        <v>35.447624472991663</v>
      </c>
      <c r="U10" s="11">
        <v>36.374184376726902</v>
      </c>
      <c r="V10" s="11">
        <v>37.575277567671087</v>
      </c>
      <c r="W10" s="11">
        <v>39.189633765776215</v>
      </c>
      <c r="X10" s="11">
        <v>45.582079867807359</v>
      </c>
      <c r="Y10" s="11">
        <v>46.12533521831098</v>
      </c>
      <c r="Z10" s="11">
        <v>46.785721078739968</v>
      </c>
      <c r="AA10" s="11">
        <v>47.503336180939705</v>
      </c>
      <c r="AB10" s="11">
        <v>48.096068249248901</v>
      </c>
      <c r="AC10" s="11">
        <v>48.670390131209224</v>
      </c>
      <c r="AD10" s="11">
        <v>49.233676935602446</v>
      </c>
      <c r="AE10" s="11">
        <v>49.797401192649964</v>
      </c>
      <c r="AF10" s="11">
        <v>50.354985345901198</v>
      </c>
      <c r="AG10" s="11">
        <v>50.935932000690677</v>
      </c>
      <c r="AH10" s="11">
        <v>51.514520834025035</v>
      </c>
      <c r="AI10" s="11">
        <v>52.104720787176852</v>
      </c>
      <c r="AJ10" s="11">
        <v>52.701016549511031</v>
      </c>
      <c r="AK10" s="11">
        <v>53.304110185885449</v>
      </c>
      <c r="AL10" s="11">
        <v>53.901861586057663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21.629402999782023</v>
      </c>
      <c r="N11" s="11">
        <v>22.254340691297493</v>
      </c>
      <c r="O11" s="11">
        <v>23.012453031562742</v>
      </c>
      <c r="P11" s="11">
        <v>23.356818982862386</v>
      </c>
      <c r="Q11" s="11">
        <v>22.202473101773755</v>
      </c>
      <c r="R11" s="11">
        <v>22.326761989425368</v>
      </c>
      <c r="S11" s="11">
        <v>23.489181976049647</v>
      </c>
      <c r="T11" s="11">
        <v>23.660056590429647</v>
      </c>
      <c r="U11" s="11">
        <v>23.209532067860472</v>
      </c>
      <c r="V11" s="11">
        <v>26.09154071679465</v>
      </c>
      <c r="W11" s="11">
        <v>25.983379554715977</v>
      </c>
      <c r="X11" s="11">
        <v>24.809799125808535</v>
      </c>
      <c r="Y11" s="11">
        <v>24.878653175591243</v>
      </c>
      <c r="Z11" s="11">
        <v>25.01010557285333</v>
      </c>
      <c r="AA11" s="11">
        <v>25.162527447195011</v>
      </c>
      <c r="AB11" s="11">
        <v>25.251843080243162</v>
      </c>
      <c r="AC11" s="11">
        <v>25.323493141262773</v>
      </c>
      <c r="AD11" s="11">
        <v>25.381407358211341</v>
      </c>
      <c r="AE11" s="11">
        <v>25.433789516638424</v>
      </c>
      <c r="AF11" s="11">
        <v>25.497839643772092</v>
      </c>
      <c r="AG11" s="11">
        <v>25.575821054428669</v>
      </c>
      <c r="AH11" s="11">
        <v>25.648957387163932</v>
      </c>
      <c r="AI11" s="11">
        <v>25.72255277930504</v>
      </c>
      <c r="AJ11" s="11">
        <v>25.800131240144143</v>
      </c>
      <c r="AK11" s="11">
        <v>25.872181992963448</v>
      </c>
      <c r="AL11" s="11">
        <v>25.92555384748588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27.395098684210183</v>
      </c>
      <c r="N12" s="11">
        <v>27.01555814774505</v>
      </c>
      <c r="O12" s="11">
        <v>27.048053337342807</v>
      </c>
      <c r="P12" s="11">
        <v>28.997945927601346</v>
      </c>
      <c r="Q12" s="11">
        <v>28.773557461275253</v>
      </c>
      <c r="R12" s="11">
        <v>28.933436938136428</v>
      </c>
      <c r="S12" s="11">
        <v>29.465301939787278</v>
      </c>
      <c r="T12" s="11">
        <v>28.767605678140207</v>
      </c>
      <c r="U12" s="11">
        <v>28.183909409132937</v>
      </c>
      <c r="V12" s="11">
        <v>29.001594328109345</v>
      </c>
      <c r="W12" s="11">
        <v>29.467248046214365</v>
      </c>
      <c r="X12" s="11">
        <v>27.877253042472869</v>
      </c>
      <c r="Y12" s="11">
        <v>27.97104719178888</v>
      </c>
      <c r="Z12" s="11">
        <v>28.169571681632501</v>
      </c>
      <c r="AA12" s="11">
        <v>28.409230890256197</v>
      </c>
      <c r="AB12" s="11">
        <v>28.593684417680365</v>
      </c>
      <c r="AC12" s="11">
        <v>28.779117710463503</v>
      </c>
      <c r="AD12" s="11">
        <v>28.952381892843974</v>
      </c>
      <c r="AE12" s="11">
        <v>29.123677763523755</v>
      </c>
      <c r="AF12" s="11">
        <v>29.287304021107769</v>
      </c>
      <c r="AG12" s="11">
        <v>29.459533825306504</v>
      </c>
      <c r="AH12" s="11">
        <v>29.612545929200063</v>
      </c>
      <c r="AI12" s="11">
        <v>29.770166958842111</v>
      </c>
      <c r="AJ12" s="11">
        <v>29.931473942664525</v>
      </c>
      <c r="AK12" s="11">
        <v>30.096894933004148</v>
      </c>
      <c r="AL12" s="11">
        <v>30.253064678216603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37.12633642241952</v>
      </c>
      <c r="N13" s="11">
        <v>34.304868570376421</v>
      </c>
      <c r="O13" s="11">
        <v>35.290947091607848</v>
      </c>
      <c r="P13" s="11">
        <v>36.238347814471204</v>
      </c>
      <c r="Q13" s="11">
        <v>35.300788981348767</v>
      </c>
      <c r="R13" s="11">
        <v>34.807920284173129</v>
      </c>
      <c r="S13" s="11">
        <v>37.240685985827255</v>
      </c>
      <c r="T13" s="11">
        <v>35.695953275878928</v>
      </c>
      <c r="U13" s="11">
        <v>36.240508956697006</v>
      </c>
      <c r="V13" s="11">
        <v>38.855515801749398</v>
      </c>
      <c r="W13" s="11">
        <v>41.599986824508676</v>
      </c>
      <c r="X13" s="11">
        <v>41.675574728826994</v>
      </c>
      <c r="Y13" s="11">
        <v>42.08760438620606</v>
      </c>
      <c r="Z13" s="11">
        <v>42.606332858417275</v>
      </c>
      <c r="AA13" s="11">
        <v>43.186741584699313</v>
      </c>
      <c r="AB13" s="11">
        <v>43.65651443734744</v>
      </c>
      <c r="AC13" s="11">
        <v>44.092464334601047</v>
      </c>
      <c r="AD13" s="11">
        <v>44.509696400240948</v>
      </c>
      <c r="AE13" s="11">
        <v>44.923464488174055</v>
      </c>
      <c r="AF13" s="11">
        <v>45.332432287096275</v>
      </c>
      <c r="AG13" s="11">
        <v>45.749166035880016</v>
      </c>
      <c r="AH13" s="11">
        <v>46.14627967536439</v>
      </c>
      <c r="AI13" s="11">
        <v>46.53628539284685</v>
      </c>
      <c r="AJ13" s="11">
        <v>46.952270409546514</v>
      </c>
      <c r="AK13" s="11">
        <v>47.39068691051741</v>
      </c>
      <c r="AL13" s="11">
        <v>47.823794876164868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75.730003874771711</v>
      </c>
      <c r="N15" s="87">
        <f>SUM(N16:N20)</f>
        <v>76.423471217750404</v>
      </c>
      <c r="O15" s="87">
        <f t="shared" ref="O15:AL15" si="5">SUM(O16:O20)</f>
        <v>80.008958422286014</v>
      </c>
      <c r="P15" s="87">
        <f t="shared" si="5"/>
        <v>77.927253876444695</v>
      </c>
      <c r="Q15" s="87">
        <f t="shared" si="5"/>
        <v>77.800113371021894</v>
      </c>
      <c r="R15" s="87">
        <f t="shared" si="5"/>
        <v>80.727499091848472</v>
      </c>
      <c r="S15" s="87">
        <f t="shared" si="5"/>
        <v>81.753433076961699</v>
      </c>
      <c r="T15" s="87">
        <f t="shared" si="5"/>
        <v>81.484612659457966</v>
      </c>
      <c r="U15" s="87">
        <f t="shared" si="5"/>
        <v>79.873309672959635</v>
      </c>
      <c r="V15" s="87">
        <f t="shared" si="5"/>
        <v>81.763693035800216</v>
      </c>
      <c r="W15" s="87">
        <f t="shared" si="5"/>
        <v>85.078439405574414</v>
      </c>
      <c r="X15" s="87">
        <f t="shared" si="5"/>
        <v>85.684991317480609</v>
      </c>
      <c r="Y15" s="87">
        <f t="shared" si="5"/>
        <v>86.460644540548373</v>
      </c>
      <c r="Z15" s="87">
        <f t="shared" si="5"/>
        <v>87.32580849269813</v>
      </c>
      <c r="AA15" s="87">
        <f t="shared" si="5"/>
        <v>88.338585463761518</v>
      </c>
      <c r="AB15" s="87">
        <f t="shared" si="5"/>
        <v>89.069403799452829</v>
      </c>
      <c r="AC15" s="87">
        <f t="shared" si="5"/>
        <v>89.738841396936721</v>
      </c>
      <c r="AD15" s="87">
        <f t="shared" si="5"/>
        <v>90.357193978624124</v>
      </c>
      <c r="AE15" s="87">
        <f t="shared" si="5"/>
        <v>90.983884815283474</v>
      </c>
      <c r="AF15" s="87">
        <f t="shared" si="5"/>
        <v>91.626947597074206</v>
      </c>
      <c r="AG15" s="87">
        <f t="shared" si="5"/>
        <v>92.299625633139101</v>
      </c>
      <c r="AH15" s="87">
        <f t="shared" si="5"/>
        <v>92.926564690515477</v>
      </c>
      <c r="AI15" s="87">
        <f t="shared" si="5"/>
        <v>93.583125252330007</v>
      </c>
      <c r="AJ15" s="87">
        <f t="shared" si="5"/>
        <v>94.230924457614435</v>
      </c>
      <c r="AK15" s="87">
        <f t="shared" si="5"/>
        <v>94.889431045385834</v>
      </c>
      <c r="AL15" s="87">
        <f t="shared" si="5"/>
        <v>95.513078325547283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10.181770098214013</v>
      </c>
      <c r="N16" s="11">
        <v>9.759567512421004</v>
      </c>
      <c r="O16" s="11">
        <v>10.3771174376422</v>
      </c>
      <c r="P16" s="11">
        <v>10.265864828153967</v>
      </c>
      <c r="Q16" s="11">
        <v>9.2512918337345269</v>
      </c>
      <c r="R16" s="11">
        <v>9.3172969866129094</v>
      </c>
      <c r="S16" s="11">
        <v>9.9769913545704476</v>
      </c>
      <c r="T16" s="11">
        <v>10.530355630147138</v>
      </c>
      <c r="U16" s="11">
        <v>10.541223958072999</v>
      </c>
      <c r="V16" s="11">
        <v>10.277196366867951</v>
      </c>
      <c r="W16" s="11">
        <v>11.173409584976428</v>
      </c>
      <c r="X16" s="11">
        <v>10.16621951409924</v>
      </c>
      <c r="Y16" s="11">
        <v>10.230772581624009</v>
      </c>
      <c r="Z16" s="11">
        <v>10.322628652397928</v>
      </c>
      <c r="AA16" s="11">
        <v>10.428350869348252</v>
      </c>
      <c r="AB16" s="11">
        <v>10.504646630493568</v>
      </c>
      <c r="AC16" s="11">
        <v>10.580237120627803</v>
      </c>
      <c r="AD16" s="11">
        <v>10.646966676548073</v>
      </c>
      <c r="AE16" s="11">
        <v>10.714420049539678</v>
      </c>
      <c r="AF16" s="11">
        <v>10.788187634233601</v>
      </c>
      <c r="AG16" s="11">
        <v>10.859060252468197</v>
      </c>
      <c r="AH16" s="11">
        <v>10.932053888015103</v>
      </c>
      <c r="AI16" s="11">
        <v>11.007549512579303</v>
      </c>
      <c r="AJ16" s="11">
        <v>11.081328381449374</v>
      </c>
      <c r="AK16" s="11">
        <v>11.155676476932024</v>
      </c>
      <c r="AL16" s="11">
        <v>11.227662198987549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8.5877711613762528</v>
      </c>
      <c r="N17" s="11">
        <v>10.34900888803106</v>
      </c>
      <c r="O17" s="11">
        <v>10.232184092086943</v>
      </c>
      <c r="P17" s="11">
        <v>10.038036759926735</v>
      </c>
      <c r="Q17" s="11">
        <v>9.5301217277333983</v>
      </c>
      <c r="R17" s="11">
        <v>10.097062166130877</v>
      </c>
      <c r="S17" s="11">
        <v>10.174374135411089</v>
      </c>
      <c r="T17" s="11">
        <v>9.9192766189693646</v>
      </c>
      <c r="U17" s="11">
        <v>10.509831289620566</v>
      </c>
      <c r="V17" s="11">
        <v>11.224393150907735</v>
      </c>
      <c r="W17" s="11">
        <v>11.465228731666402</v>
      </c>
      <c r="X17" s="11">
        <v>16.658566157187515</v>
      </c>
      <c r="Y17" s="11">
        <v>16.887577571490208</v>
      </c>
      <c r="Z17" s="11">
        <v>17.15227359537997</v>
      </c>
      <c r="AA17" s="11">
        <v>17.43878062976086</v>
      </c>
      <c r="AB17" s="11">
        <v>17.684807774350507</v>
      </c>
      <c r="AC17" s="11">
        <v>17.92354877095584</v>
      </c>
      <c r="AD17" s="11">
        <v>18.152422748251222</v>
      </c>
      <c r="AE17" s="11">
        <v>18.381148402046872</v>
      </c>
      <c r="AF17" s="11">
        <v>18.612364943643001</v>
      </c>
      <c r="AG17" s="11">
        <v>18.855173976149011</v>
      </c>
      <c r="AH17" s="11">
        <v>19.076437021700755</v>
      </c>
      <c r="AI17" s="11">
        <v>19.321650467924176</v>
      </c>
      <c r="AJ17" s="11">
        <v>19.564455735635473</v>
      </c>
      <c r="AK17" s="11">
        <v>19.806646051271802</v>
      </c>
      <c r="AL17" s="11">
        <v>20.049158080513795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8.8446649298013522</v>
      </c>
      <c r="N18" s="11">
        <v>10.199274858745129</v>
      </c>
      <c r="O18" s="11">
        <v>10.360863075581586</v>
      </c>
      <c r="P18" s="11">
        <v>9.3981512269092153</v>
      </c>
      <c r="Q18" s="11">
        <v>9.0790645508407302</v>
      </c>
      <c r="R18" s="11">
        <v>9.1728860985746383</v>
      </c>
      <c r="S18" s="11">
        <v>9.9581365108622908</v>
      </c>
      <c r="T18" s="11">
        <v>9.1110249123635114</v>
      </c>
      <c r="U18" s="11">
        <v>8.7785644061194521</v>
      </c>
      <c r="V18" s="11">
        <v>8.7592597464328392</v>
      </c>
      <c r="W18" s="11">
        <v>9.2568612007928461</v>
      </c>
      <c r="X18" s="11">
        <v>7.8356212060986525</v>
      </c>
      <c r="Y18" s="11">
        <v>7.9707511606155217</v>
      </c>
      <c r="Z18" s="11">
        <v>8.0534433421900928</v>
      </c>
      <c r="AA18" s="11">
        <v>8.1543532799032512</v>
      </c>
      <c r="AB18" s="11">
        <v>8.1991076429707395</v>
      </c>
      <c r="AC18" s="11">
        <v>8.2413406575514667</v>
      </c>
      <c r="AD18" s="11">
        <v>8.2818534994792294</v>
      </c>
      <c r="AE18" s="11">
        <v>8.3342532210046087</v>
      </c>
      <c r="AF18" s="11">
        <v>8.3887807414287838</v>
      </c>
      <c r="AG18" s="11">
        <v>8.4509355162284496</v>
      </c>
      <c r="AH18" s="11">
        <v>8.5031718898293711</v>
      </c>
      <c r="AI18" s="11">
        <v>8.5546191595635364</v>
      </c>
      <c r="AJ18" s="11">
        <v>8.5924704150791218</v>
      </c>
      <c r="AK18" s="11">
        <v>8.634548519162518</v>
      </c>
      <c r="AL18" s="11">
        <v>8.6669970258460527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9.6316974111188447</v>
      </c>
      <c r="N19" s="11">
        <v>10.812601560863335</v>
      </c>
      <c r="O19" s="11">
        <v>11.89575735792296</v>
      </c>
      <c r="P19" s="11">
        <v>11.420735646045639</v>
      </c>
      <c r="Q19" s="11">
        <v>12.57526771228965</v>
      </c>
      <c r="R19" s="11">
        <v>14.280045884165194</v>
      </c>
      <c r="S19" s="11">
        <v>12.745294094202514</v>
      </c>
      <c r="T19" s="11">
        <v>13.849145891044449</v>
      </c>
      <c r="U19" s="11">
        <v>12.714582406288704</v>
      </c>
      <c r="V19" s="11">
        <v>12.650597264647249</v>
      </c>
      <c r="W19" s="11">
        <v>13.252339192747641</v>
      </c>
      <c r="X19" s="11">
        <v>11.577772741153414</v>
      </c>
      <c r="Y19" s="11">
        <v>11.675350651773607</v>
      </c>
      <c r="Z19" s="11">
        <v>11.782542218260968</v>
      </c>
      <c r="AA19" s="11">
        <v>11.910369043248135</v>
      </c>
      <c r="AB19" s="11">
        <v>12.008030955377491</v>
      </c>
      <c r="AC19" s="11">
        <v>12.095965638879091</v>
      </c>
      <c r="AD19" s="11">
        <v>12.179098823438613</v>
      </c>
      <c r="AE19" s="11">
        <v>12.270376036180267</v>
      </c>
      <c r="AF19" s="11">
        <v>12.35779784410413</v>
      </c>
      <c r="AG19" s="11">
        <v>12.445260452407835</v>
      </c>
      <c r="AH19" s="11">
        <v>12.529738262002319</v>
      </c>
      <c r="AI19" s="11">
        <v>12.630256824801121</v>
      </c>
      <c r="AJ19" s="11">
        <v>12.721198911381897</v>
      </c>
      <c r="AK19" s="11">
        <v>12.82478273704429</v>
      </c>
      <c r="AL19" s="11">
        <v>12.91470131082993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38.484100274261245</v>
      </c>
      <c r="N20" s="11">
        <v>35.303018397689883</v>
      </c>
      <c r="O20" s="11">
        <v>37.143036459052333</v>
      </c>
      <c r="P20" s="11">
        <v>36.804465415409133</v>
      </c>
      <c r="Q20" s="11">
        <v>37.364367546423587</v>
      </c>
      <c r="R20" s="11">
        <v>37.860207956364867</v>
      </c>
      <c r="S20" s="11">
        <v>38.898636981915352</v>
      </c>
      <c r="T20" s="11">
        <v>38.074809606933499</v>
      </c>
      <c r="U20" s="11">
        <v>37.329107612857904</v>
      </c>
      <c r="V20" s="11">
        <v>38.852246506944439</v>
      </c>
      <c r="W20" s="11">
        <v>39.930600695391107</v>
      </c>
      <c r="X20" s="11">
        <v>39.446811698941787</v>
      </c>
      <c r="Y20" s="11">
        <v>39.696192575045025</v>
      </c>
      <c r="Z20" s="11">
        <v>40.014920684469175</v>
      </c>
      <c r="AA20" s="11">
        <v>40.406731641501011</v>
      </c>
      <c r="AB20" s="11">
        <v>40.672810796260528</v>
      </c>
      <c r="AC20" s="11">
        <v>40.897749208922527</v>
      </c>
      <c r="AD20" s="11">
        <v>41.096852230906983</v>
      </c>
      <c r="AE20" s="11">
        <v>41.283687106512048</v>
      </c>
      <c r="AF20" s="11">
        <v>41.479816433664702</v>
      </c>
      <c r="AG20" s="11">
        <v>41.689195435885601</v>
      </c>
      <c r="AH20" s="11">
        <v>41.885163628967923</v>
      </c>
      <c r="AI20" s="11">
        <v>42.069049287461873</v>
      </c>
      <c r="AJ20" s="11">
        <v>42.271471014068567</v>
      </c>
      <c r="AK20" s="11">
        <v>42.467777260975197</v>
      </c>
      <c r="AL20" s="11">
        <v>42.654559709369963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70.312893866702794</v>
      </c>
      <c r="N22" s="87">
        <f>SUM(N23:N24)</f>
        <v>67.352024676894445</v>
      </c>
      <c r="O22" s="87">
        <f t="shared" ref="O22:AL22" si="7">SUM(O23:O24)</f>
        <v>67.832703270447453</v>
      </c>
      <c r="P22" s="87">
        <f t="shared" si="7"/>
        <v>65.619529829513866</v>
      </c>
      <c r="Q22" s="87">
        <f t="shared" si="7"/>
        <v>64.660699976786546</v>
      </c>
      <c r="R22" s="87">
        <f t="shared" si="7"/>
        <v>65.207702890321997</v>
      </c>
      <c r="S22" s="87">
        <f t="shared" si="7"/>
        <v>63.006612470015355</v>
      </c>
      <c r="T22" s="87">
        <f t="shared" si="7"/>
        <v>63.373801200358187</v>
      </c>
      <c r="U22" s="87">
        <f t="shared" si="7"/>
        <v>61.703958128880743</v>
      </c>
      <c r="V22" s="87">
        <f t="shared" si="7"/>
        <v>60.723679012931299</v>
      </c>
      <c r="W22" s="87">
        <f t="shared" si="7"/>
        <v>61.646278975949343</v>
      </c>
      <c r="X22" s="87">
        <f t="shared" si="7"/>
        <v>63.209120939048148</v>
      </c>
      <c r="Y22" s="87">
        <f t="shared" si="7"/>
        <v>62.791746379506137</v>
      </c>
      <c r="Z22" s="87">
        <f t="shared" si="7"/>
        <v>62.392576109880935</v>
      </c>
      <c r="AA22" s="87">
        <f t="shared" si="7"/>
        <v>62.082134635994656</v>
      </c>
      <c r="AB22" s="87">
        <f t="shared" si="7"/>
        <v>61.587780554594922</v>
      </c>
      <c r="AC22" s="87">
        <f t="shared" si="7"/>
        <v>61.043070608034284</v>
      </c>
      <c r="AD22" s="87">
        <f t="shared" si="7"/>
        <v>60.463856194711717</v>
      </c>
      <c r="AE22" s="87">
        <f t="shared" si="7"/>
        <v>59.884616728103019</v>
      </c>
      <c r="AF22" s="87">
        <f t="shared" si="7"/>
        <v>59.288672304129271</v>
      </c>
      <c r="AG22" s="87">
        <f t="shared" si="7"/>
        <v>58.746210155776595</v>
      </c>
      <c r="AH22" s="87">
        <f t="shared" si="7"/>
        <v>58.252992366324932</v>
      </c>
      <c r="AI22" s="87">
        <f t="shared" si="7"/>
        <v>57.71387446669678</v>
      </c>
      <c r="AJ22" s="87">
        <f t="shared" si="7"/>
        <v>57.144749018308943</v>
      </c>
      <c r="AK22" s="87">
        <f t="shared" si="7"/>
        <v>56.45267267092153</v>
      </c>
      <c r="AL22" s="87">
        <f t="shared" si="7"/>
        <v>55.929071813605198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51.52056030092966</v>
      </c>
      <c r="N23" s="11">
        <v>50.592119451593078</v>
      </c>
      <c r="O23" s="11">
        <v>51.546352441867661</v>
      </c>
      <c r="P23" s="11">
        <v>49.180917285154536</v>
      </c>
      <c r="Q23" s="11">
        <v>48.842944803282151</v>
      </c>
      <c r="R23" s="11">
        <v>50.314128105232726</v>
      </c>
      <c r="S23" s="11">
        <v>49.002850531121766</v>
      </c>
      <c r="T23" s="11">
        <v>49.144081779292193</v>
      </c>
      <c r="U23" s="11">
        <v>47.395609905624042</v>
      </c>
      <c r="V23" s="11">
        <v>47.63161211405599</v>
      </c>
      <c r="W23" s="11">
        <v>48.878719947304411</v>
      </c>
      <c r="X23" s="11">
        <v>50.39625031647504</v>
      </c>
      <c r="Y23" s="11">
        <v>50.253505353023407</v>
      </c>
      <c r="Z23" s="11">
        <v>50.137926539113529</v>
      </c>
      <c r="AA23" s="11">
        <v>50.111127581767889</v>
      </c>
      <c r="AB23" s="11">
        <v>49.918131167867855</v>
      </c>
      <c r="AC23" s="11">
        <v>49.68722343072902</v>
      </c>
      <c r="AD23" s="11">
        <v>49.402722545831828</v>
      </c>
      <c r="AE23" s="11">
        <v>49.096154306150574</v>
      </c>
      <c r="AF23" s="11">
        <v>48.815198143966903</v>
      </c>
      <c r="AG23" s="11">
        <v>48.574826910051371</v>
      </c>
      <c r="AH23" s="11">
        <v>48.30388324514837</v>
      </c>
      <c r="AI23" s="11">
        <v>47.99561168130252</v>
      </c>
      <c r="AJ23" s="11">
        <v>47.674382107294996</v>
      </c>
      <c r="AK23" s="11">
        <v>47.381412654494184</v>
      </c>
      <c r="AL23" s="11">
        <v>47.126683844116123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18.792333565773134</v>
      </c>
      <c r="N24" s="11">
        <v>16.75990522530136</v>
      </c>
      <c r="O24" s="11">
        <v>16.286350828579796</v>
      </c>
      <c r="P24" s="11">
        <v>16.43861254435933</v>
      </c>
      <c r="Q24" s="11">
        <v>15.8177551735044</v>
      </c>
      <c r="R24" s="11">
        <v>14.893574785089269</v>
      </c>
      <c r="S24" s="11">
        <v>14.003761938893588</v>
      </c>
      <c r="T24" s="11">
        <v>14.229719421065997</v>
      </c>
      <c r="U24" s="11">
        <v>14.308348223256701</v>
      </c>
      <c r="V24" s="11">
        <v>13.092066898875309</v>
      </c>
      <c r="W24" s="11">
        <v>12.76755902864493</v>
      </c>
      <c r="X24" s="11">
        <v>12.81287062257311</v>
      </c>
      <c r="Y24" s="11">
        <v>12.538241026482734</v>
      </c>
      <c r="Z24" s="11">
        <v>12.254649570767402</v>
      </c>
      <c r="AA24" s="11">
        <v>11.971007054226769</v>
      </c>
      <c r="AB24" s="11">
        <v>11.669649386727066</v>
      </c>
      <c r="AC24" s="11">
        <v>11.355847177305266</v>
      </c>
      <c r="AD24" s="11">
        <v>11.061133648879888</v>
      </c>
      <c r="AE24" s="11">
        <v>10.788462421952447</v>
      </c>
      <c r="AF24" s="11">
        <v>10.473474160162368</v>
      </c>
      <c r="AG24" s="11">
        <v>10.171383245725227</v>
      </c>
      <c r="AH24" s="11">
        <v>9.9491091211765585</v>
      </c>
      <c r="AI24" s="11">
        <v>9.7182627853942556</v>
      </c>
      <c r="AJ24" s="11">
        <v>9.4703669110139437</v>
      </c>
      <c r="AK24" s="11">
        <v>9.0712600164273436</v>
      </c>
      <c r="AL24" s="11">
        <v>8.8023879694890734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56.970073960164349</v>
      </c>
      <c r="N26" s="87">
        <f>SUM(N27:N30)</f>
        <v>56.972163240502965</v>
      </c>
      <c r="O26" s="87">
        <f t="shared" ref="O26:AL26" si="9">SUM(O27:O30)</f>
        <v>55.503042710566397</v>
      </c>
      <c r="P26" s="87">
        <f t="shared" si="9"/>
        <v>55.843785916951774</v>
      </c>
      <c r="Q26" s="87">
        <f t="shared" si="9"/>
        <v>57.585785244493515</v>
      </c>
      <c r="R26" s="87">
        <f>SUM(R27:R30)</f>
        <v>57.69202045342827</v>
      </c>
      <c r="S26" s="87">
        <f t="shared" si="9"/>
        <v>58.504479010092361</v>
      </c>
      <c r="T26" s="87">
        <f t="shared" si="9"/>
        <v>57.967202821574759</v>
      </c>
      <c r="U26" s="87">
        <f t="shared" si="9"/>
        <v>51.929058814100024</v>
      </c>
      <c r="V26" s="87">
        <f t="shared" si="9"/>
        <v>54.767109225404567</v>
      </c>
      <c r="W26" s="87">
        <f t="shared" si="9"/>
        <v>48.301510286762806</v>
      </c>
      <c r="X26" s="87">
        <f t="shared" si="9"/>
        <v>49.34058333140284</v>
      </c>
      <c r="Y26" s="87">
        <f t="shared" si="9"/>
        <v>49.341894167882749</v>
      </c>
      <c r="Z26" s="87">
        <f t="shared" si="9"/>
        <v>49.558560955690325</v>
      </c>
      <c r="AA26" s="87">
        <f t="shared" si="9"/>
        <v>49.770579108730772</v>
      </c>
      <c r="AB26" s="87">
        <f t="shared" si="9"/>
        <v>49.769364417566635</v>
      </c>
      <c r="AC26" s="87">
        <f t="shared" si="9"/>
        <v>49.70453537331047</v>
      </c>
      <c r="AD26" s="87">
        <f t="shared" si="9"/>
        <v>49.596117041339582</v>
      </c>
      <c r="AE26" s="87">
        <f t="shared" si="9"/>
        <v>49.513517169978059</v>
      </c>
      <c r="AF26" s="87">
        <f t="shared" si="9"/>
        <v>49.429549528725005</v>
      </c>
      <c r="AG26" s="87">
        <f t="shared" si="9"/>
        <v>49.370870372934057</v>
      </c>
      <c r="AH26" s="87">
        <f t="shared" si="9"/>
        <v>49.296378874124159</v>
      </c>
      <c r="AI26" s="87">
        <f t="shared" si="9"/>
        <v>49.206779711760532</v>
      </c>
      <c r="AJ26" s="87">
        <f t="shared" si="9"/>
        <v>49.112420417087947</v>
      </c>
      <c r="AK26" s="87">
        <f t="shared" si="9"/>
        <v>49.061920856854393</v>
      </c>
      <c r="AL26" s="87">
        <f t="shared" si="9"/>
        <v>49.006248348301725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4.1595386826440359</v>
      </c>
      <c r="N27" s="11">
        <v>4.671586671518881</v>
      </c>
      <c r="O27" s="11">
        <v>5.2451541450150492</v>
      </c>
      <c r="P27" s="11">
        <v>4.4874595647429327</v>
      </c>
      <c r="Q27" s="11">
        <v>6.2831263719025578</v>
      </c>
      <c r="R27" s="11">
        <v>5.4646355413582013</v>
      </c>
      <c r="S27" s="11">
        <v>5.3350712444415489</v>
      </c>
      <c r="T27" s="11">
        <v>5.0925055726050781</v>
      </c>
      <c r="U27" s="11">
        <v>4.4923407590880746</v>
      </c>
      <c r="V27" s="11">
        <v>5.7987298429656535</v>
      </c>
      <c r="W27" s="11">
        <v>4.6632021084971971</v>
      </c>
      <c r="X27" s="11">
        <v>4.4325528009449515</v>
      </c>
      <c r="Y27" s="11">
        <v>4.498175014971193</v>
      </c>
      <c r="Z27" s="11">
        <v>4.5852974203045971</v>
      </c>
      <c r="AA27" s="11">
        <v>4.6756578724430842</v>
      </c>
      <c r="AB27" s="11">
        <v>4.7520856564201832</v>
      </c>
      <c r="AC27" s="11">
        <v>4.8245425494293386</v>
      </c>
      <c r="AD27" s="11">
        <v>4.8944917092829101</v>
      </c>
      <c r="AE27" s="11">
        <v>4.9599168227866617</v>
      </c>
      <c r="AF27" s="11">
        <v>5.0246403947272507</v>
      </c>
      <c r="AG27" s="11">
        <v>5.0997212155147285</v>
      </c>
      <c r="AH27" s="11">
        <v>5.1729140079908458</v>
      </c>
      <c r="AI27" s="11">
        <v>5.2457812371738113</v>
      </c>
      <c r="AJ27" s="11">
        <v>5.3205412442887576</v>
      </c>
      <c r="AK27" s="11">
        <v>5.3959105678228214</v>
      </c>
      <c r="AL27" s="11">
        <v>5.479851390035674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20.226245055548876</v>
      </c>
      <c r="N28" s="11">
        <v>20.423493775131192</v>
      </c>
      <c r="O28" s="11">
        <v>19.758588053199567</v>
      </c>
      <c r="P28" s="11">
        <v>20.07664433488355</v>
      </c>
      <c r="Q28" s="11">
        <v>20.151058682210923</v>
      </c>
      <c r="R28" s="11">
        <v>20.24069538118955</v>
      </c>
      <c r="S28" s="11">
        <v>20.702527242975677</v>
      </c>
      <c r="T28" s="11">
        <v>20.192091217493157</v>
      </c>
      <c r="U28" s="11">
        <v>19.180320076114004</v>
      </c>
      <c r="V28" s="11">
        <v>20.202716951274898</v>
      </c>
      <c r="W28" s="11">
        <v>17.629799649142853</v>
      </c>
      <c r="X28" s="11">
        <v>17.88562063123149</v>
      </c>
      <c r="Y28" s="11">
        <v>17.807488821367635</v>
      </c>
      <c r="Z28" s="11">
        <v>17.800510672685675</v>
      </c>
      <c r="AA28" s="11">
        <v>17.795811824311951</v>
      </c>
      <c r="AB28" s="11">
        <v>17.729044129792381</v>
      </c>
      <c r="AC28" s="11">
        <v>17.651088113334417</v>
      </c>
      <c r="AD28" s="11">
        <v>17.565294667655408</v>
      </c>
      <c r="AE28" s="11">
        <v>17.487116988121652</v>
      </c>
      <c r="AF28" s="11">
        <v>17.411201523624154</v>
      </c>
      <c r="AG28" s="11">
        <v>17.335372802154527</v>
      </c>
      <c r="AH28" s="11">
        <v>17.255944884230068</v>
      </c>
      <c r="AI28" s="11">
        <v>17.179537331384545</v>
      </c>
      <c r="AJ28" s="11">
        <v>17.110181081579583</v>
      </c>
      <c r="AK28" s="11">
        <v>17.052263137001685</v>
      </c>
      <c r="AL28" s="11">
        <v>16.981536516626541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20.566759355671213</v>
      </c>
      <c r="N29" s="11">
        <v>18.648758349904163</v>
      </c>
      <c r="O29" s="11">
        <v>16.653667410239084</v>
      </c>
      <c r="P29" s="11">
        <v>17.517439157822761</v>
      </c>
      <c r="Q29" s="11">
        <v>17.145857648986567</v>
      </c>
      <c r="R29" s="11">
        <v>17.244733574323817</v>
      </c>
      <c r="S29" s="11">
        <v>18.329415198468975</v>
      </c>
      <c r="T29" s="11">
        <v>18.653896040838937</v>
      </c>
      <c r="U29" s="11">
        <v>14.848208757808857</v>
      </c>
      <c r="V29" s="11">
        <v>15.82031208473623</v>
      </c>
      <c r="W29" s="11">
        <v>14.159837998940313</v>
      </c>
      <c r="X29" s="11">
        <v>14.665437989552006</v>
      </c>
      <c r="Y29" s="11">
        <v>14.558369216045186</v>
      </c>
      <c r="Z29" s="11">
        <v>14.572691068761577</v>
      </c>
      <c r="AA29" s="11">
        <v>14.562731985360934</v>
      </c>
      <c r="AB29" s="11">
        <v>14.449457909836502</v>
      </c>
      <c r="AC29" s="11">
        <v>14.322174281355396</v>
      </c>
      <c r="AD29" s="11">
        <v>14.186915135503188</v>
      </c>
      <c r="AE29" s="11">
        <v>14.055233429957228</v>
      </c>
      <c r="AF29" s="11">
        <v>13.920737238788893</v>
      </c>
      <c r="AG29" s="11">
        <v>13.797136554151185</v>
      </c>
      <c r="AH29" s="11">
        <v>13.669918528323766</v>
      </c>
      <c r="AI29" s="11">
        <v>13.536853536078423</v>
      </c>
      <c r="AJ29" s="11">
        <v>13.401797900223819</v>
      </c>
      <c r="AK29" s="11">
        <v>13.280585567069643</v>
      </c>
      <c r="AL29" s="11">
        <v>13.149497607261418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12.017530866300225</v>
      </c>
      <c r="N30" s="11">
        <v>13.228324443948726</v>
      </c>
      <c r="O30" s="11">
        <v>13.845633102112691</v>
      </c>
      <c r="P30" s="11">
        <v>13.762242859502534</v>
      </c>
      <c r="Q30" s="11">
        <v>14.005742541393467</v>
      </c>
      <c r="R30" s="11">
        <v>14.7419559565567</v>
      </c>
      <c r="S30" s="11">
        <v>14.137465324206152</v>
      </c>
      <c r="T30" s="11">
        <v>14.028709990637591</v>
      </c>
      <c r="U30" s="11">
        <v>13.40818922108909</v>
      </c>
      <c r="V30" s="11">
        <v>12.945350346427785</v>
      </c>
      <c r="W30" s="11">
        <v>11.848670530182449</v>
      </c>
      <c r="X30" s="11">
        <v>12.356971909674396</v>
      </c>
      <c r="Y30" s="11">
        <v>12.477861115498733</v>
      </c>
      <c r="Z30" s="11">
        <v>12.600061793938476</v>
      </c>
      <c r="AA30" s="11">
        <v>12.7363774266148</v>
      </c>
      <c r="AB30" s="11">
        <v>12.838776721517569</v>
      </c>
      <c r="AC30" s="11">
        <v>12.90673042919132</v>
      </c>
      <c r="AD30" s="11">
        <v>12.949415528898076</v>
      </c>
      <c r="AE30" s="11">
        <v>13.011249929112518</v>
      </c>
      <c r="AF30" s="11">
        <v>13.072970371584711</v>
      </c>
      <c r="AG30" s="11">
        <v>13.138639801113614</v>
      </c>
      <c r="AH30" s="11">
        <v>13.19760145357948</v>
      </c>
      <c r="AI30" s="11">
        <v>13.244607607123754</v>
      </c>
      <c r="AJ30" s="11">
        <v>13.279900190995788</v>
      </c>
      <c r="AK30" s="11">
        <v>13.333161584960244</v>
      </c>
      <c r="AL30" s="11">
        <v>13.395362834378092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57.205554919420727</v>
      </c>
      <c r="N32" s="87">
        <f t="shared" si="10"/>
        <v>55.619045637051521</v>
      </c>
      <c r="O32" s="87">
        <f t="shared" si="10"/>
        <v>56.01086985631872</v>
      </c>
      <c r="P32" s="87">
        <f t="shared" si="10"/>
        <v>57.676129910990802</v>
      </c>
      <c r="Q32" s="87">
        <f t="shared" si="10"/>
        <v>58.118467544398285</v>
      </c>
      <c r="R32" s="87">
        <f t="shared" si="10"/>
        <v>61.876753752716631</v>
      </c>
      <c r="S32" s="87">
        <f t="shared" si="10"/>
        <v>60.837207165469003</v>
      </c>
      <c r="T32" s="87">
        <f t="shared" si="10"/>
        <v>60.64259757733786</v>
      </c>
      <c r="U32" s="87">
        <f t="shared" si="10"/>
        <v>58.000651308910193</v>
      </c>
      <c r="V32" s="87">
        <f t="shared" si="10"/>
        <v>61.982932435706999</v>
      </c>
      <c r="W32" s="87">
        <f t="shared" si="10"/>
        <v>58.927407387622495</v>
      </c>
      <c r="X32" s="87">
        <f t="shared" si="10"/>
        <v>58.148334894243106</v>
      </c>
      <c r="Y32" s="87">
        <f t="shared" si="10"/>
        <v>58.380069587573978</v>
      </c>
      <c r="Z32" s="87">
        <f t="shared" si="10"/>
        <v>58.746625525262552</v>
      </c>
      <c r="AA32" s="87">
        <f t="shared" si="10"/>
        <v>59.203291314999184</v>
      </c>
      <c r="AB32" s="87">
        <f t="shared" si="10"/>
        <v>59.564243330620478</v>
      </c>
      <c r="AC32" s="87">
        <f t="shared" si="10"/>
        <v>59.881577166622684</v>
      </c>
      <c r="AD32" s="87">
        <f t="shared" si="10"/>
        <v>60.177503581049109</v>
      </c>
      <c r="AE32" s="87">
        <f t="shared" ref="AE32" si="11">SUM(AE33:AE35)</f>
        <v>60.461376702184808</v>
      </c>
      <c r="AF32" s="87">
        <f t="shared" ref="AF32" si="12">SUM(AF33:AF35)</f>
        <v>60.75363563248159</v>
      </c>
      <c r="AG32" s="87">
        <f t="shared" ref="AG32" si="13">SUM(AG33:AG35)</f>
        <v>61.061949013526529</v>
      </c>
      <c r="AH32" s="87">
        <f t="shared" ref="AH32" si="14">SUM(AH33:AH35)</f>
        <v>61.351209203069125</v>
      </c>
      <c r="AI32" s="87">
        <f t="shared" ref="AI32" si="15">SUM(AI33:AI35)</f>
        <v>61.64309518728443</v>
      </c>
      <c r="AJ32" s="87">
        <f t="shared" ref="AJ32" si="16">SUM(AJ33:AJ35)</f>
        <v>61.940606522553097</v>
      </c>
      <c r="AK32" s="87">
        <f t="shared" ref="AK32" si="17">SUM(AK33:AK35)</f>
        <v>62.228057004683933</v>
      </c>
      <c r="AL32" s="87">
        <f t="shared" ref="AL32" si="18">SUM(AL33:AL35)</f>
        <v>62.50345480890698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44.226832784170007</v>
      </c>
      <c r="N33" s="11">
        <v>41.356473878174867</v>
      </c>
      <c r="O33" s="11">
        <v>41.537165338189077</v>
      </c>
      <c r="P33" s="11">
        <v>43.315315358038802</v>
      </c>
      <c r="Q33" s="11">
        <v>43.425430215445353</v>
      </c>
      <c r="R33" s="11">
        <v>45.924671647635215</v>
      </c>
      <c r="S33" s="11">
        <v>46.280712523795486</v>
      </c>
      <c r="T33" s="11">
        <v>45.408572138761009</v>
      </c>
      <c r="U33" s="11">
        <v>43.684833912119927</v>
      </c>
      <c r="V33" s="11">
        <v>46.031597890424003</v>
      </c>
      <c r="W33" s="11">
        <v>44.201207053536457</v>
      </c>
      <c r="X33" s="11">
        <v>44.647656983975629</v>
      </c>
      <c r="Y33" s="11">
        <v>44.905544497765845</v>
      </c>
      <c r="Z33" s="11">
        <v>45.223262831598468</v>
      </c>
      <c r="AA33" s="11">
        <v>45.601876162027793</v>
      </c>
      <c r="AB33" s="11">
        <v>45.909112512070791</v>
      </c>
      <c r="AC33" s="11">
        <v>46.187670561763355</v>
      </c>
      <c r="AD33" s="11">
        <v>46.450379353626808</v>
      </c>
      <c r="AE33" s="11">
        <v>46.694582865787311</v>
      </c>
      <c r="AF33" s="11">
        <v>46.949158795068016</v>
      </c>
      <c r="AG33" s="11">
        <v>47.229042121088206</v>
      </c>
      <c r="AH33" s="11">
        <v>47.499693581987472</v>
      </c>
      <c r="AI33" s="11">
        <v>47.771139487854356</v>
      </c>
      <c r="AJ33" s="11">
        <v>48.046401106352533</v>
      </c>
      <c r="AK33" s="11">
        <v>48.309805304471148</v>
      </c>
      <c r="AL33" s="11">
        <v>48.56262108859039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11.852419407074562</v>
      </c>
      <c r="N34" s="11">
        <v>13.425468451431346</v>
      </c>
      <c r="O34" s="11">
        <v>13.640910565889024</v>
      </c>
      <c r="P34" s="11">
        <v>13.604273325769755</v>
      </c>
      <c r="Q34" s="11">
        <v>13.86117886997139</v>
      </c>
      <c r="R34" s="11">
        <v>15.181862932091617</v>
      </c>
      <c r="S34" s="11">
        <v>13.885745786936567</v>
      </c>
      <c r="T34" s="11">
        <v>14.554510888573571</v>
      </c>
      <c r="U34" s="11">
        <v>13.648947004263016</v>
      </c>
      <c r="V34" s="11">
        <v>15.312578486882646</v>
      </c>
      <c r="W34" s="11">
        <v>13.964262782834993</v>
      </c>
      <c r="X34" s="11">
        <v>12.920243388451487</v>
      </c>
      <c r="Y34" s="11">
        <v>12.883255389985454</v>
      </c>
      <c r="Z34" s="11">
        <v>12.924572280441547</v>
      </c>
      <c r="AA34" s="11">
        <v>12.994021884043525</v>
      </c>
      <c r="AB34" s="11">
        <v>13.043302372865158</v>
      </c>
      <c r="AC34" s="11">
        <v>13.077696830388923</v>
      </c>
      <c r="AD34" s="11">
        <v>13.107097776621464</v>
      </c>
      <c r="AE34" s="11">
        <v>13.143033912339529</v>
      </c>
      <c r="AF34" s="11">
        <v>13.177252278804707</v>
      </c>
      <c r="AG34" s="11">
        <v>13.20209875160597</v>
      </c>
      <c r="AH34" s="11">
        <v>13.217820940438498</v>
      </c>
      <c r="AI34" s="11">
        <v>13.235225327429317</v>
      </c>
      <c r="AJ34" s="11">
        <v>13.255039996590051</v>
      </c>
      <c r="AK34" s="11">
        <v>13.276483448897082</v>
      </c>
      <c r="AL34" s="11">
        <v>13.297256778834157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1.1263027281761573</v>
      </c>
      <c r="N35" s="11">
        <v>0.83710330744530859</v>
      </c>
      <c r="O35" s="11">
        <v>0.83279395224061836</v>
      </c>
      <c r="P35" s="11">
        <v>0.7565412271822477</v>
      </c>
      <c r="Q35" s="11">
        <v>0.83185845898154098</v>
      </c>
      <c r="R35" s="11">
        <v>0.77021917298979559</v>
      </c>
      <c r="S35" s="11">
        <v>0.67074885473695012</v>
      </c>
      <c r="T35" s="11">
        <v>0.67951455000327998</v>
      </c>
      <c r="U35" s="11">
        <v>0.666870392527252</v>
      </c>
      <c r="V35" s="11">
        <v>0.63875605840035021</v>
      </c>
      <c r="W35" s="11">
        <v>0.76193755125104723</v>
      </c>
      <c r="X35" s="11">
        <v>0.58043452181598476</v>
      </c>
      <c r="Y35" s="11">
        <v>0.59126969982267885</v>
      </c>
      <c r="Z35" s="11">
        <v>0.59879041322254045</v>
      </c>
      <c r="AA35" s="11">
        <v>0.60739326892786216</v>
      </c>
      <c r="AB35" s="11">
        <v>0.61182844568453032</v>
      </c>
      <c r="AC35" s="11">
        <v>0.61620977447040459</v>
      </c>
      <c r="AD35" s="11">
        <v>0.6200264508008354</v>
      </c>
      <c r="AE35" s="11">
        <v>0.62375992405796388</v>
      </c>
      <c r="AF35" s="11">
        <v>0.62722455860886839</v>
      </c>
      <c r="AG35" s="11">
        <v>0.63080814083235803</v>
      </c>
      <c r="AH35" s="11">
        <v>0.63369468064315293</v>
      </c>
      <c r="AI35" s="11">
        <v>0.63673037200075377</v>
      </c>
      <c r="AJ35" s="11">
        <v>0.63916541961051454</v>
      </c>
      <c r="AK35" s="11">
        <v>0.64176825131570248</v>
      </c>
      <c r="AL35" s="11">
        <v>0.64357694148243361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42.346753848899397</v>
      </c>
      <c r="N37" s="87">
        <f t="shared" ref="N37:AL37" si="19">SUM(N38:N39)</f>
        <v>44.796244793033154</v>
      </c>
      <c r="O37" s="87">
        <f t="shared" si="19"/>
        <v>47.146389707021712</v>
      </c>
      <c r="P37" s="87">
        <f t="shared" si="19"/>
        <v>46.652993100105618</v>
      </c>
      <c r="Q37" s="87">
        <f t="shared" si="19"/>
        <v>44.637344351955598</v>
      </c>
      <c r="R37" s="87">
        <f t="shared" si="19"/>
        <v>45.009798328959988</v>
      </c>
      <c r="S37" s="87">
        <f t="shared" si="19"/>
        <v>45.48280722509012</v>
      </c>
      <c r="T37" s="87">
        <f t="shared" si="19"/>
        <v>43.682893084586574</v>
      </c>
      <c r="U37" s="87">
        <f t="shared" si="19"/>
        <v>43.065867202516607</v>
      </c>
      <c r="V37" s="87">
        <f t="shared" si="19"/>
        <v>43.598332617891302</v>
      </c>
      <c r="W37" s="87">
        <f t="shared" si="19"/>
        <v>43.959816273810517</v>
      </c>
      <c r="X37" s="87">
        <f t="shared" si="19"/>
        <v>44.238991833883915</v>
      </c>
      <c r="Y37" s="87">
        <f t="shared" si="19"/>
        <v>44.223282609963547</v>
      </c>
      <c r="Z37" s="87">
        <f t="shared" si="19"/>
        <v>44.350260037020433</v>
      </c>
      <c r="AA37" s="87">
        <f t="shared" si="19"/>
        <v>44.540216693619158</v>
      </c>
      <c r="AB37" s="87">
        <f t="shared" si="19"/>
        <v>44.650087839001827</v>
      </c>
      <c r="AC37" s="87">
        <f t="shared" si="19"/>
        <v>44.717738737376514</v>
      </c>
      <c r="AD37" s="87">
        <f t="shared" si="19"/>
        <v>44.753001438277998</v>
      </c>
      <c r="AE37" s="87">
        <f t="shared" si="19"/>
        <v>44.785694106124332</v>
      </c>
      <c r="AF37" s="87">
        <f t="shared" si="19"/>
        <v>44.809013507054487</v>
      </c>
      <c r="AG37" s="87">
        <f t="shared" si="19"/>
        <v>44.816949479044069</v>
      </c>
      <c r="AH37" s="87">
        <f t="shared" si="19"/>
        <v>44.859002049066113</v>
      </c>
      <c r="AI37" s="87">
        <f t="shared" si="19"/>
        <v>44.870646092926719</v>
      </c>
      <c r="AJ37" s="87">
        <f t="shared" si="19"/>
        <v>44.882412944353312</v>
      </c>
      <c r="AK37" s="87">
        <f t="shared" si="19"/>
        <v>44.888352711840781</v>
      </c>
      <c r="AL37" s="87">
        <f t="shared" si="19"/>
        <v>44.917188661198658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33.883319327467717</v>
      </c>
      <c r="N38" s="11">
        <v>36.369999242468332</v>
      </c>
      <c r="O38" s="11">
        <v>38.609219865638238</v>
      </c>
      <c r="P38" s="11">
        <v>38.324298539705786</v>
      </c>
      <c r="Q38" s="11">
        <v>36.82725381502398</v>
      </c>
      <c r="R38" s="11">
        <v>36.323164051497521</v>
      </c>
      <c r="S38" s="11">
        <v>36.994023715244928</v>
      </c>
      <c r="T38" s="11">
        <v>34.688281918304007</v>
      </c>
      <c r="U38" s="11">
        <v>33.997798643098413</v>
      </c>
      <c r="V38" s="11">
        <v>34.533431966157686</v>
      </c>
      <c r="W38" s="11">
        <v>34.686315133776922</v>
      </c>
      <c r="X38" s="11">
        <v>34.424887480727072</v>
      </c>
      <c r="Y38" s="11">
        <v>34.320834589430341</v>
      </c>
      <c r="Z38" s="11">
        <v>34.325923334165267</v>
      </c>
      <c r="AA38" s="11">
        <v>34.371271710688973</v>
      </c>
      <c r="AB38" s="11">
        <v>34.356100327448765</v>
      </c>
      <c r="AC38" s="11">
        <v>34.295486279310111</v>
      </c>
      <c r="AD38" s="11">
        <v>34.210427822104457</v>
      </c>
      <c r="AE38" s="11">
        <v>34.136169828369198</v>
      </c>
      <c r="AF38" s="11">
        <v>34.046290078839931</v>
      </c>
      <c r="AG38" s="11">
        <v>33.937282757896156</v>
      </c>
      <c r="AH38" s="11">
        <v>33.871778708352018</v>
      </c>
      <c r="AI38" s="11">
        <v>33.77362355570078</v>
      </c>
      <c r="AJ38" s="11">
        <v>33.66889014725831</v>
      </c>
      <c r="AK38" s="11">
        <v>33.561952255117554</v>
      </c>
      <c r="AL38" s="11">
        <v>33.476881786389846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8.4634345214316795</v>
      </c>
      <c r="N39" s="11">
        <v>8.4262455505648219</v>
      </c>
      <c r="O39" s="11">
        <v>8.5371698413834771</v>
      </c>
      <c r="P39" s="11">
        <v>8.3286945603998319</v>
      </c>
      <c r="Q39" s="11">
        <v>7.810090536931618</v>
      </c>
      <c r="R39" s="11">
        <v>8.6866342774624652</v>
      </c>
      <c r="S39" s="11">
        <v>8.4887835098451916</v>
      </c>
      <c r="T39" s="11">
        <v>8.9946111662825672</v>
      </c>
      <c r="U39" s="11">
        <v>9.0680685594181938</v>
      </c>
      <c r="V39" s="11">
        <v>9.0649006517336144</v>
      </c>
      <c r="W39" s="11">
        <v>9.2735011400335967</v>
      </c>
      <c r="X39" s="11">
        <v>9.814104353156841</v>
      </c>
      <c r="Y39" s="11">
        <v>9.9024480205332033</v>
      </c>
      <c r="Z39" s="11">
        <v>10.024336702855166</v>
      </c>
      <c r="AA39" s="11">
        <v>10.168944982930189</v>
      </c>
      <c r="AB39" s="11">
        <v>10.293987511553064</v>
      </c>
      <c r="AC39" s="11">
        <v>10.422252458066405</v>
      </c>
      <c r="AD39" s="11">
        <v>10.54257361617354</v>
      </c>
      <c r="AE39" s="11">
        <v>10.649524277755136</v>
      </c>
      <c r="AF39" s="11">
        <v>10.76272342821456</v>
      </c>
      <c r="AG39" s="11">
        <v>10.879666721147911</v>
      </c>
      <c r="AH39" s="11">
        <v>10.987223340714095</v>
      </c>
      <c r="AI39" s="11">
        <v>11.097022537225941</v>
      </c>
      <c r="AJ39" s="11">
        <v>11.213522797095004</v>
      </c>
      <c r="AK39" s="11">
        <v>11.326400456723226</v>
      </c>
      <c r="AL39" s="11">
        <v>11.440306874808813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29.758670285150458</v>
      </c>
      <c r="N41" s="87">
        <f t="shared" ref="N41" si="20">SUM(N42:N43)</f>
        <v>29.887223435515427</v>
      </c>
      <c r="O41" s="87">
        <f t="shared" ref="O41" si="21">SUM(O42:O43)</f>
        <v>30.423389485382984</v>
      </c>
      <c r="P41" s="87">
        <f t="shared" ref="P41" si="22">SUM(P42:P43)</f>
        <v>28.640047205945486</v>
      </c>
      <c r="Q41" s="87">
        <f t="shared" ref="Q41" si="23">SUM(Q42:Q43)</f>
        <v>30.102228383953925</v>
      </c>
      <c r="R41" s="87">
        <f t="shared" ref="R41" si="24">SUM(R42:R43)</f>
        <v>30.217035038013648</v>
      </c>
      <c r="S41" s="87">
        <f t="shared" ref="S41" si="25">SUM(S42:S43)</f>
        <v>31.371711168267268</v>
      </c>
      <c r="T41" s="87">
        <f t="shared" ref="T41" si="26">SUM(T42:T43)</f>
        <v>30.675307890780491</v>
      </c>
      <c r="U41" s="87">
        <f t="shared" ref="U41" si="27">SUM(U42:U43)</f>
        <v>31.101722734177933</v>
      </c>
      <c r="V41" s="87">
        <f t="shared" ref="V41" si="28">SUM(V42:V43)</f>
        <v>31.227915453915813</v>
      </c>
      <c r="W41" s="87">
        <f t="shared" ref="W41" si="29">SUM(W42:W43)</f>
        <v>26.218924433015651</v>
      </c>
      <c r="X41" s="87">
        <f t="shared" ref="X41" si="30">SUM(X42:X43)</f>
        <v>27.198976283265033</v>
      </c>
      <c r="Y41" s="87">
        <f t="shared" ref="Y41" si="31">SUM(Y42:Y43)</f>
        <v>26.94419039764345</v>
      </c>
      <c r="Z41" s="87">
        <f t="shared" ref="Z41" si="32">SUM(Z42:Z43)</f>
        <v>26.866190603716205</v>
      </c>
      <c r="AA41" s="87">
        <f t="shared" ref="AA41" si="33">SUM(AA42:AA43)</f>
        <v>26.818535955334646</v>
      </c>
      <c r="AB41" s="87">
        <f t="shared" ref="AB41" si="34">SUM(AB42:AB43)</f>
        <v>26.682520831714733</v>
      </c>
      <c r="AC41" s="87">
        <f t="shared" ref="AC41" si="35">SUM(AC42:AC43)</f>
        <v>26.539356830401502</v>
      </c>
      <c r="AD41" s="87">
        <f t="shared" ref="AD41" si="36">SUM(AD42:AD43)</f>
        <v>26.409020686015001</v>
      </c>
      <c r="AE41" s="87">
        <f t="shared" ref="AE41" si="37">SUM(AE42:AE43)</f>
        <v>26.279388283270279</v>
      </c>
      <c r="AF41" s="87">
        <f t="shared" ref="AF41" si="38">SUM(AF42:AF43)</f>
        <v>26.151510246579534</v>
      </c>
      <c r="AG41" s="87">
        <f t="shared" ref="AG41" si="39">SUM(AG42:AG43)</f>
        <v>26.033160346429884</v>
      </c>
      <c r="AH41" s="87">
        <f t="shared" ref="AH41" si="40">SUM(AH42:AH43)</f>
        <v>25.907371312138949</v>
      </c>
      <c r="AI41" s="87">
        <f t="shared" ref="AI41" si="41">SUM(AI42:AI43)</f>
        <v>25.803380857181299</v>
      </c>
      <c r="AJ41" s="87">
        <f t="shared" ref="AJ41" si="42">SUM(AJ42:AJ43)</f>
        <v>25.719331857350888</v>
      </c>
      <c r="AK41" s="87">
        <f t="shared" ref="AK41" si="43">SUM(AK42:AK43)</f>
        <v>25.662423856385487</v>
      </c>
      <c r="AL41" s="87">
        <f t="shared" ref="AL41" si="44">SUM(AL42:AL43)</f>
        <v>25.608193851035395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10.208698470495454</v>
      </c>
      <c r="N42" s="11">
        <v>10.01492864699209</v>
      </c>
      <c r="O42" s="11">
        <v>10.219259583462627</v>
      </c>
      <c r="P42" s="11">
        <v>9.8288311143849523</v>
      </c>
      <c r="Q42" s="11">
        <v>9.7451793243053686</v>
      </c>
      <c r="R42" s="11">
        <v>9.7900790649676086</v>
      </c>
      <c r="S42" s="11">
        <v>9.8467553126705791</v>
      </c>
      <c r="T42" s="11">
        <v>10.218965499950109</v>
      </c>
      <c r="U42" s="11">
        <v>9.9908681843299387</v>
      </c>
      <c r="V42" s="11">
        <v>9.5462568423475442</v>
      </c>
      <c r="W42" s="11">
        <v>8.4168241816998322</v>
      </c>
      <c r="X42" s="11">
        <v>9.0189431260941291</v>
      </c>
      <c r="Y42" s="11">
        <v>8.9293892405047721</v>
      </c>
      <c r="Z42" s="11">
        <v>8.908059738214325</v>
      </c>
      <c r="AA42" s="11">
        <v>8.8879422205947272</v>
      </c>
      <c r="AB42" s="11">
        <v>8.8347188288095229</v>
      </c>
      <c r="AC42" s="11">
        <v>8.7632369079890342</v>
      </c>
      <c r="AD42" s="11">
        <v>8.6989124863803227</v>
      </c>
      <c r="AE42" s="11">
        <v>8.6398874520731699</v>
      </c>
      <c r="AF42" s="11">
        <v>8.5771604468766771</v>
      </c>
      <c r="AG42" s="11">
        <v>8.5191198926782832</v>
      </c>
      <c r="AH42" s="11">
        <v>8.4656533216174683</v>
      </c>
      <c r="AI42" s="11">
        <v>8.408141806302293</v>
      </c>
      <c r="AJ42" s="11">
        <v>8.3584170486193994</v>
      </c>
      <c r="AK42" s="11">
        <v>8.3287236286218551</v>
      </c>
      <c r="AL42" s="11">
        <v>8.2980259508181859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19.549971814655002</v>
      </c>
      <c r="N43" s="11">
        <v>19.872294788523337</v>
      </c>
      <c r="O43" s="11">
        <v>20.204129901920357</v>
      </c>
      <c r="P43" s="11">
        <v>18.811216091560532</v>
      </c>
      <c r="Q43" s="11">
        <v>20.357049059648556</v>
      </c>
      <c r="R43" s="11">
        <v>20.426955973046041</v>
      </c>
      <c r="S43" s="11">
        <v>21.524955855596691</v>
      </c>
      <c r="T43" s="11">
        <v>20.456342390830383</v>
      </c>
      <c r="U43" s="11">
        <v>21.110854549847993</v>
      </c>
      <c r="V43" s="11">
        <v>21.68165861156827</v>
      </c>
      <c r="W43" s="11">
        <v>17.802100251315817</v>
      </c>
      <c r="X43" s="11">
        <v>18.180033157170904</v>
      </c>
      <c r="Y43" s="11">
        <v>18.014801157138677</v>
      </c>
      <c r="Z43" s="11">
        <v>17.958130865501879</v>
      </c>
      <c r="AA43" s="11">
        <v>17.930593734739919</v>
      </c>
      <c r="AB43" s="11">
        <v>17.847802002905208</v>
      </c>
      <c r="AC43" s="11">
        <v>17.776119922412466</v>
      </c>
      <c r="AD43" s="11">
        <v>17.710108199634679</v>
      </c>
      <c r="AE43" s="11">
        <v>17.639500831197111</v>
      </c>
      <c r="AF43" s="11">
        <v>17.574349799702855</v>
      </c>
      <c r="AG43" s="11">
        <v>17.514040453751601</v>
      </c>
      <c r="AH43" s="11">
        <v>17.441717990521479</v>
      </c>
      <c r="AI43" s="11">
        <v>17.395239050879006</v>
      </c>
      <c r="AJ43" s="11">
        <v>17.360914808731486</v>
      </c>
      <c r="AK43" s="11">
        <v>17.333700227763632</v>
      </c>
      <c r="AL43" s="11">
        <v>17.310167900217209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68.398118598156074</v>
      </c>
      <c r="N45" s="87">
        <f t="shared" ref="N45" si="45">SUM(N46:N47)</f>
        <v>69.680320607294917</v>
      </c>
      <c r="O45" s="87">
        <f t="shared" ref="O45" si="46">SUM(O46:O47)</f>
        <v>69.997258168604404</v>
      </c>
      <c r="P45" s="87">
        <f t="shared" ref="P45" si="47">SUM(P46:P47)</f>
        <v>68.256625119970707</v>
      </c>
      <c r="Q45" s="87">
        <f t="shared" ref="Q45" si="48">SUM(Q46:Q47)</f>
        <v>70.437115740844945</v>
      </c>
      <c r="R45" s="87">
        <f t="shared" ref="R45" si="49">SUM(R46:R47)</f>
        <v>71.626891424673715</v>
      </c>
      <c r="S45" s="87">
        <f t="shared" ref="S45" si="50">SUM(S46:S47)</f>
        <v>70.610776674723027</v>
      </c>
      <c r="T45" s="87">
        <f t="shared" ref="T45" si="51">SUM(T46:T47)</f>
        <v>69.439330467297793</v>
      </c>
      <c r="U45" s="87">
        <f t="shared" ref="U45" si="52">SUM(U46:U47)</f>
        <v>67.044192853340249</v>
      </c>
      <c r="V45" s="87">
        <f t="shared" ref="V45" si="53">SUM(V46:V47)</f>
        <v>68.835622206640011</v>
      </c>
      <c r="W45" s="87">
        <f t="shared" ref="W45" si="54">SUM(W46:W47)</f>
        <v>62.730835962194242</v>
      </c>
      <c r="X45" s="87">
        <f t="shared" ref="X45" si="55">SUM(X46:X47)</f>
        <v>62.741238874255686</v>
      </c>
      <c r="Y45" s="87">
        <f t="shared" ref="Y45" si="56">SUM(Y46:Y47)</f>
        <v>62.763611317553682</v>
      </c>
      <c r="Z45" s="87">
        <f t="shared" ref="Z45" si="57">SUM(Z46:Z47)</f>
        <v>62.78903660225243</v>
      </c>
      <c r="AA45" s="87">
        <f t="shared" ref="AA45" si="58">SUM(AA46:AA47)</f>
        <v>62.865815754483684</v>
      </c>
      <c r="AB45" s="87">
        <f t="shared" ref="AB45" si="59">SUM(AB46:AB47)</f>
        <v>62.734305749922193</v>
      </c>
      <c r="AC45" s="87">
        <f t="shared" ref="AC45" si="60">SUM(AC46:AC47)</f>
        <v>62.545700567082775</v>
      </c>
      <c r="AD45" s="87">
        <f t="shared" ref="AD45" si="61">SUM(AD46:AD47)</f>
        <v>62.329967334194514</v>
      </c>
      <c r="AE45" s="87">
        <f t="shared" ref="AE45" si="62">SUM(AE46:AE47)</f>
        <v>62.106741579528062</v>
      </c>
      <c r="AF45" s="87">
        <f t="shared" ref="AF45" si="63">SUM(AF46:AF47)</f>
        <v>61.894994662110157</v>
      </c>
      <c r="AG45" s="87">
        <f t="shared" ref="AG45" si="64">SUM(AG46:AG47)</f>
        <v>61.682828042022564</v>
      </c>
      <c r="AH45" s="87">
        <f t="shared" ref="AH45" si="65">SUM(AH46:AH47)</f>
        <v>61.463665105801908</v>
      </c>
      <c r="AI45" s="87">
        <f t="shared" ref="AI45" si="66">SUM(AI46:AI47)</f>
        <v>61.243476235466161</v>
      </c>
      <c r="AJ45" s="87">
        <f t="shared" ref="AJ45" si="67">SUM(AJ46:AJ47)</f>
        <v>61.058996654894855</v>
      </c>
      <c r="AK45" s="87">
        <f t="shared" ref="AK45" si="68">SUM(AK46:AK47)</f>
        <v>60.829226805324438</v>
      </c>
      <c r="AL45" s="87">
        <f t="shared" ref="AL45" si="69">SUM(AL46:AL47)</f>
        <v>60.541713027684487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8.098207563587593</v>
      </c>
      <c r="N46" s="11">
        <v>8.1050385263441402</v>
      </c>
      <c r="O46" s="11">
        <v>7.9387468185305572</v>
      </c>
      <c r="P46" s="11">
        <v>7.5810134461088703</v>
      </c>
      <c r="Q46" s="11">
        <v>8.3552869235762302</v>
      </c>
      <c r="R46" s="11">
        <v>8.3773489231705724</v>
      </c>
      <c r="S46" s="11">
        <v>8.4510499249092188</v>
      </c>
      <c r="T46" s="11">
        <v>7.7496362583658449</v>
      </c>
      <c r="U46" s="11">
        <v>7.2127982075139894</v>
      </c>
      <c r="V46" s="11">
        <v>7.1561152866789097</v>
      </c>
      <c r="W46" s="11">
        <v>6.341778536929751</v>
      </c>
      <c r="X46" s="11">
        <v>10.972336226450796</v>
      </c>
      <c r="Y46" s="11">
        <v>11.101396731128458</v>
      </c>
      <c r="Z46" s="11">
        <v>11.264171351562039</v>
      </c>
      <c r="AA46" s="11">
        <v>11.433226138588886</v>
      </c>
      <c r="AB46" s="11">
        <v>11.534768494058882</v>
      </c>
      <c r="AC46" s="11">
        <v>11.602139468966765</v>
      </c>
      <c r="AD46" s="11">
        <v>11.700422503379166</v>
      </c>
      <c r="AE46" s="11">
        <v>11.836751203005388</v>
      </c>
      <c r="AF46" s="11">
        <v>11.980595451124861</v>
      </c>
      <c r="AG46" s="11">
        <v>12.117075372463665</v>
      </c>
      <c r="AH46" s="11">
        <v>12.242553551097584</v>
      </c>
      <c r="AI46" s="11">
        <v>12.36771003735093</v>
      </c>
      <c r="AJ46" s="11">
        <v>12.492193715638699</v>
      </c>
      <c r="AK46" s="11">
        <v>12.610903095943639</v>
      </c>
      <c r="AL46" s="11">
        <v>12.735926409293159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60.299911034568481</v>
      </c>
      <c r="N47" s="11">
        <v>61.575282080950771</v>
      </c>
      <c r="O47" s="11">
        <v>62.058511350073843</v>
      </c>
      <c r="P47" s="11">
        <v>60.67561167386183</v>
      </c>
      <c r="Q47" s="11">
        <v>62.081828817268708</v>
      </c>
      <c r="R47" s="11">
        <v>63.24954250150315</v>
      </c>
      <c r="S47" s="11">
        <v>62.159726749813807</v>
      </c>
      <c r="T47" s="11">
        <v>61.689694208931947</v>
      </c>
      <c r="U47" s="11">
        <v>59.831394645826258</v>
      </c>
      <c r="V47" s="11">
        <v>61.679506919961106</v>
      </c>
      <c r="W47" s="11">
        <v>56.38905742526449</v>
      </c>
      <c r="X47" s="11">
        <v>51.768902647804886</v>
      </c>
      <c r="Y47" s="11">
        <v>51.662214586425222</v>
      </c>
      <c r="Z47" s="11">
        <v>51.524865250690389</v>
      </c>
      <c r="AA47" s="11">
        <v>51.432589615894798</v>
      </c>
      <c r="AB47" s="11">
        <v>51.199537255863312</v>
      </c>
      <c r="AC47" s="11">
        <v>50.943561098116007</v>
      </c>
      <c r="AD47" s="11">
        <v>50.629544830815348</v>
      </c>
      <c r="AE47" s="11">
        <v>50.269990376522671</v>
      </c>
      <c r="AF47" s="11">
        <v>49.914399210985295</v>
      </c>
      <c r="AG47" s="11">
        <v>49.565752669558897</v>
      </c>
      <c r="AH47" s="11">
        <v>49.221111554704322</v>
      </c>
      <c r="AI47" s="11">
        <v>48.87576619811523</v>
      </c>
      <c r="AJ47" s="11">
        <v>48.566802939256156</v>
      </c>
      <c r="AK47" s="11">
        <v>48.218323709380797</v>
      </c>
      <c r="AL47" s="11">
        <v>47.80578661839133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576.31299999999999</v>
      </c>
      <c r="N49" s="87">
        <f t="shared" si="70"/>
        <v>576.78699999999981</v>
      </c>
      <c r="O49" s="87">
        <f t="shared" si="70"/>
        <v>589.96500000000003</v>
      </c>
      <c r="P49" s="87">
        <f t="shared" si="70"/>
        <v>587.46799999999951</v>
      </c>
      <c r="Q49" s="87">
        <f t="shared" si="70"/>
        <v>586.84699999999998</v>
      </c>
      <c r="R49" s="87">
        <f t="shared" si="70"/>
        <v>600.029</v>
      </c>
      <c r="S49" s="87">
        <f t="shared" si="70"/>
        <v>607.58799999999985</v>
      </c>
      <c r="T49" s="87">
        <f t="shared" si="70"/>
        <v>599.08000000000015</v>
      </c>
      <c r="U49" s="87">
        <f t="shared" si="70"/>
        <v>584.29200000000026</v>
      </c>
      <c r="V49" s="87">
        <f t="shared" si="70"/>
        <v>605.85199999999998</v>
      </c>
      <c r="W49" s="87">
        <f t="shared" si="70"/>
        <v>595.16400000000021</v>
      </c>
      <c r="X49" s="87">
        <f t="shared" si="70"/>
        <v>595.95100000000025</v>
      </c>
      <c r="Y49" s="87">
        <f t="shared" si="70"/>
        <v>598.08200000000045</v>
      </c>
      <c r="Z49" s="87">
        <f t="shared" si="70"/>
        <v>601.52599999999995</v>
      </c>
      <c r="AA49" s="87">
        <f t="shared" si="70"/>
        <v>605.69100000000003</v>
      </c>
      <c r="AB49" s="87">
        <f t="shared" si="70"/>
        <v>608.14799999999991</v>
      </c>
      <c r="AC49" s="87">
        <f t="shared" si="70"/>
        <v>610.1600000000002</v>
      </c>
      <c r="AD49" s="87">
        <f t="shared" si="70"/>
        <v>611.90099999999973</v>
      </c>
      <c r="AE49" s="87">
        <f t="shared" ref="AE49:AL49" si="71">SUM(AE5,AE9,AE15,AE22,AE26,AE32,AE37,AE41,AE45)</f>
        <v>613.62599999999986</v>
      </c>
      <c r="AF49" s="87">
        <f t="shared" si="71"/>
        <v>615.34299999999985</v>
      </c>
      <c r="AG49" s="87">
        <f t="shared" si="71"/>
        <v>617.26300000000003</v>
      </c>
      <c r="AH49" s="87">
        <f t="shared" si="71"/>
        <v>619.10699999999997</v>
      </c>
      <c r="AI49" s="87">
        <f t="shared" si="71"/>
        <v>620.94399999999996</v>
      </c>
      <c r="AJ49" s="87">
        <f t="shared" si="71"/>
        <v>622.82900000000006</v>
      </c>
      <c r="AK49" s="87">
        <f t="shared" si="71"/>
        <v>624.70100000000025</v>
      </c>
      <c r="AL49" s="87">
        <f t="shared" si="71"/>
        <v>626.58999999999969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9.5459072363644051E-2</v>
      </c>
      <c r="N52" s="337">
        <f t="shared" si="73"/>
        <v>0.10416908629295661</v>
      </c>
      <c r="O52" s="337">
        <f t="shared" si="73"/>
        <v>0.10720565870055136</v>
      </c>
      <c r="P52" s="337">
        <f t="shared" si="73"/>
        <v>0.10937694089214527</v>
      </c>
      <c r="Q52" s="337">
        <f t="shared" si="73"/>
        <v>0.10762746674486579</v>
      </c>
      <c r="R52" s="337">
        <f t="shared" si="73"/>
        <v>0.10928766172503616</v>
      </c>
      <c r="S52" s="337">
        <f t="shared" si="73"/>
        <v>0.11139319658366741</v>
      </c>
      <c r="T52" s="337">
        <f t="shared" si="73"/>
        <v>0.11391302377172659</v>
      </c>
      <c r="U52" s="337">
        <f t="shared" si="73"/>
        <v>0.1156358541186556</v>
      </c>
      <c r="V52" s="337">
        <f t="shared" si="73"/>
        <v>0.11789808005484079</v>
      </c>
      <c r="W52" s="337">
        <f t="shared" si="73"/>
        <v>0.12107677729811522</v>
      </c>
      <c r="X52" s="337">
        <f t="shared" si="73"/>
        <v>0.10981449105967617</v>
      </c>
      <c r="Y52" s="337">
        <f t="shared" si="73"/>
        <v>0.11054323826403631</v>
      </c>
      <c r="Z52" s="337">
        <f t="shared" si="73"/>
        <v>0.11125904862272928</v>
      </c>
      <c r="AA52" s="337">
        <f t="shared" si="73"/>
        <v>0.11195478382539316</v>
      </c>
      <c r="AB52" s="337">
        <f t="shared" si="73"/>
        <v>0.11262420215573579</v>
      </c>
      <c r="AC52" s="337">
        <f t="shared" si="73"/>
        <v>0.11328784909318647</v>
      </c>
      <c r="AD52" s="337">
        <f t="shared" si="73"/>
        <v>0.11396807189216722</v>
      </c>
      <c r="AE52" s="337">
        <f t="shared" ref="AE52:AL52" si="74">AE5/AE$49</f>
        <v>0.11461777638910615</v>
      </c>
      <c r="AF52" s="337">
        <f t="shared" si="74"/>
        <v>0.11524648078221132</v>
      </c>
      <c r="AG52" s="337">
        <f t="shared" si="74"/>
        <v>0.11588407865175983</v>
      </c>
      <c r="AH52" s="337">
        <f t="shared" si="74"/>
        <v>0.11650249887855553</v>
      </c>
      <c r="AI52" s="337">
        <f t="shared" si="74"/>
        <v>0.11715371479261132</v>
      </c>
      <c r="AJ52" s="337">
        <f t="shared" si="74"/>
        <v>0.11777657428599245</v>
      </c>
      <c r="AK52" s="337">
        <f t="shared" si="74"/>
        <v>0.11849675448932116</v>
      </c>
      <c r="AL52" s="337">
        <f t="shared" si="74"/>
        <v>0.11916368945529771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6.7394456370641856E-2</v>
      </c>
      <c r="N53" s="336">
        <f t="shared" si="75"/>
        <v>7.2515713986830654E-2</v>
      </c>
      <c r="O53" s="336">
        <f t="shared" si="75"/>
        <v>7.4689646988811725E-2</v>
      </c>
      <c r="P53" s="336">
        <f t="shared" si="75"/>
        <v>7.5566783759140346E-2</v>
      </c>
      <c r="Q53" s="336">
        <f t="shared" si="75"/>
        <v>7.1436718892697218E-2</v>
      </c>
      <c r="R53" s="336">
        <f t="shared" si="75"/>
        <v>7.4522321566386052E-2</v>
      </c>
      <c r="S53" s="336">
        <f t="shared" si="75"/>
        <v>7.9551198313805041E-2</v>
      </c>
      <c r="T53" s="336">
        <f t="shared" si="75"/>
        <v>8.046680657420735E-2</v>
      </c>
      <c r="U53" s="336">
        <f t="shared" si="75"/>
        <v>8.1283779240136439E-2</v>
      </c>
      <c r="V53" s="336">
        <f t="shared" si="75"/>
        <v>8.294041428424935E-2</v>
      </c>
      <c r="W53" s="336">
        <f t="shared" si="75"/>
        <v>8.601216277928371E-2</v>
      </c>
      <c r="X53" s="336">
        <f t="shared" si="75"/>
        <v>7.523009578738396E-2</v>
      </c>
      <c r="Y53" s="336">
        <f t="shared" si="75"/>
        <v>7.5582906946264669E-2</v>
      </c>
      <c r="Z53" s="336">
        <f t="shared" si="75"/>
        <v>7.5945987386391939E-2</v>
      </c>
      <c r="AA53" s="336">
        <f t="shared" si="75"/>
        <v>7.6296573279191662E-2</v>
      </c>
      <c r="AB53" s="336">
        <f t="shared" si="75"/>
        <v>7.66288840412922E-2</v>
      </c>
      <c r="AC53" s="336">
        <f t="shared" si="75"/>
        <v>7.6951613007625153E-2</v>
      </c>
      <c r="AD53" s="336">
        <f t="shared" si="75"/>
        <v>7.7275666332989573E-2</v>
      </c>
      <c r="AE53" s="336">
        <f t="shared" ref="AE53:AL53" si="76">AE6/AE$49</f>
        <v>7.759758153632651E-2</v>
      </c>
      <c r="AF53" s="336">
        <f t="shared" si="76"/>
        <v>7.7910024582401288E-2</v>
      </c>
      <c r="AG53" s="336">
        <f t="shared" si="76"/>
        <v>7.822983462568614E-2</v>
      </c>
      <c r="AH53" s="336">
        <f t="shared" si="76"/>
        <v>7.8535578411824306E-2</v>
      </c>
      <c r="AI53" s="336">
        <f t="shared" si="76"/>
        <v>7.8865039043502741E-2</v>
      </c>
      <c r="AJ53" s="336">
        <f t="shared" si="76"/>
        <v>7.9185177887621097E-2</v>
      </c>
      <c r="AK53" s="336">
        <f t="shared" si="76"/>
        <v>7.9564779221459297E-2</v>
      </c>
      <c r="AL53" s="336">
        <f t="shared" si="76"/>
        <v>7.9899015960055664E-2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2.8064615993002192E-2</v>
      </c>
      <c r="N54" s="336">
        <f t="shared" si="77"/>
        <v>3.1653372306125943E-2</v>
      </c>
      <c r="O54" s="336">
        <f t="shared" si="77"/>
        <v>3.2516011711739637E-2</v>
      </c>
      <c r="P54" s="336">
        <f t="shared" si="77"/>
        <v>3.3810157133004913E-2</v>
      </c>
      <c r="Q54" s="336">
        <f t="shared" si="77"/>
        <v>3.6190747852168567E-2</v>
      </c>
      <c r="R54" s="336">
        <f t="shared" si="77"/>
        <v>3.4765340158650127E-2</v>
      </c>
      <c r="S54" s="336">
        <f t="shared" si="77"/>
        <v>3.1841998269862379E-2</v>
      </c>
      <c r="T54" s="336">
        <f t="shared" si="77"/>
        <v>3.344621719751923E-2</v>
      </c>
      <c r="U54" s="336">
        <f t="shared" si="77"/>
        <v>3.4352074878519157E-2</v>
      </c>
      <c r="V54" s="336">
        <f t="shared" si="77"/>
        <v>3.4957665770591444E-2</v>
      </c>
      <c r="W54" s="336">
        <f t="shared" si="77"/>
        <v>3.5064614518831513E-2</v>
      </c>
      <c r="X54" s="336">
        <f t="shared" si="77"/>
        <v>3.4584395272292207E-2</v>
      </c>
      <c r="Y54" s="336">
        <f t="shared" si="77"/>
        <v>3.4960331317771653E-2</v>
      </c>
      <c r="Z54" s="336">
        <f t="shared" si="77"/>
        <v>3.5313061236337338E-2</v>
      </c>
      <c r="AA54" s="336">
        <f t="shared" si="77"/>
        <v>3.565821054620151E-2</v>
      </c>
      <c r="AB54" s="336">
        <f t="shared" si="77"/>
        <v>3.5995318114443599E-2</v>
      </c>
      <c r="AC54" s="336">
        <f t="shared" si="77"/>
        <v>3.6336236085561323E-2</v>
      </c>
      <c r="AD54" s="336">
        <f t="shared" si="77"/>
        <v>3.6692405559177632E-2</v>
      </c>
      <c r="AE54" s="336">
        <f t="shared" ref="AE54:AL54" si="78">AE7/AE$49</f>
        <v>3.7020194852779659E-2</v>
      </c>
      <c r="AF54" s="336">
        <f t="shared" si="78"/>
        <v>3.7336456199810041E-2</v>
      </c>
      <c r="AG54" s="336">
        <f t="shared" si="78"/>
        <v>3.7654244026073688E-2</v>
      </c>
      <c r="AH54" s="336">
        <f t="shared" si="78"/>
        <v>3.7966920466731217E-2</v>
      </c>
      <c r="AI54" s="336">
        <f t="shared" si="78"/>
        <v>3.8288675749108582E-2</v>
      </c>
      <c r="AJ54" s="336">
        <f t="shared" si="78"/>
        <v>3.8591396398371357E-2</v>
      </c>
      <c r="AK54" s="336">
        <f t="shared" si="78"/>
        <v>3.8931975267861872E-2</v>
      </c>
      <c r="AL54" s="336">
        <f t="shared" si="78"/>
        <v>3.9264673495242028E-2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0.20922072949183118</v>
      </c>
      <c r="N56" s="337">
        <f t="shared" si="79"/>
        <v>0.2010675199272895</v>
      </c>
      <c r="O56" s="337">
        <f t="shared" si="79"/>
        <v>0.20305408277457423</v>
      </c>
      <c r="P56" s="337">
        <f t="shared" si="79"/>
        <v>0.20868571961034446</v>
      </c>
      <c r="Q56" s="337">
        <f t="shared" si="79"/>
        <v>0.2050694463969672</v>
      </c>
      <c r="R56" s="337">
        <f t="shared" si="79"/>
        <v>0.20348271940660481</v>
      </c>
      <c r="S56" s="337">
        <f t="shared" si="79"/>
        <v>0.21122833841929686</v>
      </c>
      <c r="T56" s="337">
        <f t="shared" si="79"/>
        <v>0.20626834482446491</v>
      </c>
      <c r="U56" s="337">
        <f t="shared" si="79"/>
        <v>0.21223657830402823</v>
      </c>
      <c r="V56" s="337">
        <f t="shared" si="79"/>
        <v>0.21708920398764794</v>
      </c>
      <c r="W56" s="337">
        <f t="shared" si="79"/>
        <v>0.22891211194093594</v>
      </c>
      <c r="X56" s="337">
        <f t="shared" si="79"/>
        <v>0.23482586112770296</v>
      </c>
      <c r="Y56" s="337">
        <f t="shared" si="79"/>
        <v>0.235858360512266</v>
      </c>
      <c r="Z56" s="337">
        <f t="shared" si="79"/>
        <v>0.23701673941216689</v>
      </c>
      <c r="AA56" s="337">
        <f t="shared" si="79"/>
        <v>0.23817728198551771</v>
      </c>
      <c r="AB56" s="337">
        <f t="shared" si="79"/>
        <v>0.23941229796779714</v>
      </c>
      <c r="AC56" s="337">
        <f t="shared" si="79"/>
        <v>0.24069992349143918</v>
      </c>
      <c r="AD56" s="337">
        <f t="shared" si="79"/>
        <v>0.2419952943154183</v>
      </c>
      <c r="AE56" s="337">
        <f t="shared" ref="AE56:AL56" si="80">AE9/AE$49</f>
        <v>0.2432725030572144</v>
      </c>
      <c r="AF56" s="337">
        <f t="shared" si="80"/>
        <v>0.24453444875114755</v>
      </c>
      <c r="AG56" s="337">
        <f t="shared" si="80"/>
        <v>0.24579547602287172</v>
      </c>
      <c r="AH56" s="337">
        <f t="shared" si="80"/>
        <v>0.24700464350387483</v>
      </c>
      <c r="AI56" s="337">
        <f t="shared" si="80"/>
        <v>0.24822484139982168</v>
      </c>
      <c r="AJ56" s="337">
        <f t="shared" si="80"/>
        <v>0.2494824295944251</v>
      </c>
      <c r="AK56" s="337">
        <f t="shared" si="80"/>
        <v>0.2507821726271775</v>
      </c>
      <c r="AL56" s="337">
        <f t="shared" si="80"/>
        <v>0.25200573738477328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5.97345334379304E-2</v>
      </c>
      <c r="N57" s="336">
        <f t="shared" si="81"/>
        <v>5.6170413353426013E-2</v>
      </c>
      <c r="O57" s="336">
        <f t="shared" si="81"/>
        <v>5.8382020092019517E-2</v>
      </c>
      <c r="P57" s="336">
        <f t="shared" si="81"/>
        <v>5.7880717933768006E-2</v>
      </c>
      <c r="Q57" s="336">
        <f t="shared" si="81"/>
        <v>5.8051877005971281E-2</v>
      </c>
      <c r="R57" s="336">
        <f t="shared" si="81"/>
        <v>6.0042786983780391E-2</v>
      </c>
      <c r="S57" s="336">
        <f t="shared" si="81"/>
        <v>6.278042650914685E-2</v>
      </c>
      <c r="T57" s="336">
        <f t="shared" si="81"/>
        <v>5.9170101610789297E-2</v>
      </c>
      <c r="U57" s="336">
        <f t="shared" si="81"/>
        <v>6.2253435571130333E-2</v>
      </c>
      <c r="V57" s="336">
        <f t="shared" si="81"/>
        <v>6.2020555461847267E-2</v>
      </c>
      <c r="W57" s="336">
        <f t="shared" si="81"/>
        <v>6.5846781333844459E-2</v>
      </c>
      <c r="X57" s="336">
        <f t="shared" si="81"/>
        <v>7.6486288080408193E-2</v>
      </c>
      <c r="Y57" s="336">
        <f t="shared" si="81"/>
        <v>7.7122092318964539E-2</v>
      </c>
      <c r="Z57" s="336">
        <f t="shared" si="81"/>
        <v>7.7778385437603653E-2</v>
      </c>
      <c r="AA57" s="336">
        <f t="shared" si="81"/>
        <v>7.8428334218173468E-2</v>
      </c>
      <c r="AB57" s="336">
        <f t="shared" si="81"/>
        <v>7.9086124182351836E-2</v>
      </c>
      <c r="AC57" s="336">
        <f t="shared" si="81"/>
        <v>7.9766602417741583E-2</v>
      </c>
      <c r="AD57" s="336">
        <f t="shared" si="81"/>
        <v>8.0460200155911613E-2</v>
      </c>
      <c r="AE57" s="336">
        <f t="shared" ref="AE57:AL57" si="82">AE10/AE$49</f>
        <v>8.1152691040878286E-2</v>
      </c>
      <c r="AF57" s="336">
        <f t="shared" si="82"/>
        <v>8.1832385102132005E-2</v>
      </c>
      <c r="AG57" s="336">
        <f t="shared" si="82"/>
        <v>8.2519010536336493E-2</v>
      </c>
      <c r="AH57" s="336">
        <f t="shared" si="82"/>
        <v>8.3207782877636721E-2</v>
      </c>
      <c r="AI57" s="336">
        <f t="shared" si="82"/>
        <v>8.3912109283891714E-2</v>
      </c>
      <c r="AJ57" s="336">
        <f t="shared" si="82"/>
        <v>8.4615547043427691E-2</v>
      </c>
      <c r="AK57" s="336">
        <f t="shared" si="82"/>
        <v>8.5327396924105181E-2</v>
      </c>
      <c r="AL57" s="336">
        <f t="shared" si="82"/>
        <v>8.6024133142976578E-2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Solent</v>
      </c>
      <c r="L58" s="232" t="str">
        <f>'Occ T3'!A13</f>
        <v>22 Health professionals</v>
      </c>
      <c r="M58" s="336">
        <f t="shared" ref="M58:AD58" si="83">M11/M$49</f>
        <v>3.7530652613739453E-2</v>
      </c>
      <c r="N58" s="336">
        <f t="shared" si="83"/>
        <v>3.8583291043829869E-2</v>
      </c>
      <c r="O58" s="336">
        <f t="shared" si="83"/>
        <v>3.9006471623846739E-2</v>
      </c>
      <c r="P58" s="336">
        <f t="shared" si="83"/>
        <v>3.9758453197216541E-2</v>
      </c>
      <c r="Q58" s="336">
        <f t="shared" si="83"/>
        <v>3.7833495104812251E-2</v>
      </c>
      <c r="R58" s="336">
        <f t="shared" si="83"/>
        <v>3.7209471524585258E-2</v>
      </c>
      <c r="S58" s="336">
        <f t="shared" si="83"/>
        <v>3.865972003405211E-2</v>
      </c>
      <c r="T58" s="336">
        <f t="shared" si="83"/>
        <v>3.949398509452768E-2</v>
      </c>
      <c r="U58" s="336">
        <f t="shared" si="83"/>
        <v>3.9722488187174325E-2</v>
      </c>
      <c r="V58" s="336">
        <f t="shared" si="83"/>
        <v>4.3065865453600305E-2</v>
      </c>
      <c r="W58" s="336">
        <f t="shared" si="83"/>
        <v>4.3657512139033891E-2</v>
      </c>
      <c r="X58" s="336">
        <f t="shared" si="83"/>
        <v>4.1630602391486089E-2</v>
      </c>
      <c r="Y58" s="336">
        <f t="shared" si="83"/>
        <v>4.1597394965224209E-2</v>
      </c>
      <c r="Z58" s="336">
        <f t="shared" si="83"/>
        <v>4.1577763177075192E-2</v>
      </c>
      <c r="AA58" s="336">
        <f t="shared" si="83"/>
        <v>4.154350559475873E-2</v>
      </c>
      <c r="AB58" s="336">
        <f t="shared" si="83"/>
        <v>4.152252918737407E-2</v>
      </c>
      <c r="AC58" s="336">
        <f t="shared" si="83"/>
        <v>4.1503037139869484E-2</v>
      </c>
      <c r="AD58" s="336">
        <f t="shared" si="83"/>
        <v>4.1479597775148841E-2</v>
      </c>
      <c r="AE58" s="336">
        <f t="shared" ref="AE58:AL58" si="84">AE11/AE$49</f>
        <v>4.1448357006773552E-2</v>
      </c>
      <c r="AF58" s="336">
        <f t="shared" si="84"/>
        <v>4.143679158416054E-2</v>
      </c>
      <c r="AG58" s="336">
        <f t="shared" si="84"/>
        <v>4.143423638615739E-2</v>
      </c>
      <c r="AH58" s="336">
        <f t="shared" si="84"/>
        <v>4.1428957170834661E-2</v>
      </c>
      <c r="AI58" s="336">
        <f t="shared" si="84"/>
        <v>4.142491557902974E-2</v>
      </c>
      <c r="AJ58" s="336">
        <f t="shared" si="84"/>
        <v>4.1424100740563047E-2</v>
      </c>
      <c r="AK58" s="336">
        <f t="shared" si="84"/>
        <v>4.1415304270304411E-2</v>
      </c>
      <c r="AL58" s="336">
        <f t="shared" si="84"/>
        <v>4.1375626562003692E-2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4.7535104507811177E-2</v>
      </c>
      <c r="N59" s="336">
        <f t="shared" si="85"/>
        <v>4.6838014982558657E-2</v>
      </c>
      <c r="O59" s="336">
        <f t="shared" si="85"/>
        <v>4.5846877928932744E-2</v>
      </c>
      <c r="P59" s="336">
        <f t="shared" si="85"/>
        <v>4.9360894427613711E-2</v>
      </c>
      <c r="Q59" s="336">
        <f t="shared" si="85"/>
        <v>4.9030765193100165E-2</v>
      </c>
      <c r="R59" s="336">
        <f t="shared" si="85"/>
        <v>4.822006426045479E-2</v>
      </c>
      <c r="S59" s="336">
        <f t="shared" si="85"/>
        <v>4.849552976653141E-2</v>
      </c>
      <c r="T59" s="336">
        <f t="shared" si="85"/>
        <v>4.8019639577585961E-2</v>
      </c>
      <c r="U59" s="336">
        <f t="shared" si="85"/>
        <v>4.8236000850829595E-2</v>
      </c>
      <c r="V59" s="336">
        <f t="shared" si="85"/>
        <v>4.7869107188074557E-2</v>
      </c>
      <c r="W59" s="336">
        <f t="shared" si="85"/>
        <v>4.9511139864330429E-2</v>
      </c>
      <c r="X59" s="336">
        <f t="shared" si="85"/>
        <v>4.6777760323370304E-2</v>
      </c>
      <c r="Y59" s="336">
        <f t="shared" si="85"/>
        <v>4.6767913416201894E-2</v>
      </c>
      <c r="Z59" s="336">
        <f t="shared" si="85"/>
        <v>4.6830181374757703E-2</v>
      </c>
      <c r="AA59" s="336">
        <f t="shared" si="85"/>
        <v>4.6903835272863875E-2</v>
      </c>
      <c r="AB59" s="336">
        <f t="shared" si="85"/>
        <v>4.7017641129594064E-2</v>
      </c>
      <c r="AC59" s="336">
        <f t="shared" si="85"/>
        <v>4.7166509948969933E-2</v>
      </c>
      <c r="AD59" s="336">
        <f t="shared" si="85"/>
        <v>4.7315467523086227E-2</v>
      </c>
      <c r="AE59" s="336">
        <f t="shared" ref="AE59:AL59" si="86">AE12/AE$49</f>
        <v>4.7461609781077989E-2</v>
      </c>
      <c r="AF59" s="336">
        <f t="shared" si="86"/>
        <v>4.7595087652102609E-2</v>
      </c>
      <c r="AG59" s="336">
        <f t="shared" si="86"/>
        <v>4.7726064619629728E-2</v>
      </c>
      <c r="AH59" s="336">
        <f t="shared" si="86"/>
        <v>4.7831063013663334E-2</v>
      </c>
      <c r="AI59" s="336">
        <f t="shared" si="86"/>
        <v>4.7943400626855419E-2</v>
      </c>
      <c r="AJ59" s="336">
        <f t="shared" si="86"/>
        <v>4.8057290111193474E-2</v>
      </c>
      <c r="AK59" s="336">
        <f t="shared" si="86"/>
        <v>4.8178080286415639E-2</v>
      </c>
      <c r="AL59" s="336">
        <f t="shared" si="86"/>
        <v>4.8282073889172536E-2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6.4420438932350166E-2</v>
      </c>
      <c r="N60" s="336">
        <f t="shared" si="87"/>
        <v>5.947580054747495E-2</v>
      </c>
      <c r="O60" s="336">
        <f t="shared" si="87"/>
        <v>5.9818713129775235E-2</v>
      </c>
      <c r="P60" s="336">
        <f t="shared" si="87"/>
        <v>6.1685654051746197E-2</v>
      </c>
      <c r="Q60" s="336">
        <f t="shared" si="87"/>
        <v>6.0153309093083494E-2</v>
      </c>
      <c r="R60" s="336">
        <f t="shared" si="87"/>
        <v>5.8010396637784387E-2</v>
      </c>
      <c r="S60" s="336">
        <f t="shared" si="87"/>
        <v>6.1292662109566458E-2</v>
      </c>
      <c r="T60" s="336">
        <f t="shared" si="87"/>
        <v>5.9584618541561926E-2</v>
      </c>
      <c r="U60" s="336">
        <f t="shared" si="87"/>
        <v>6.2024653694893975E-2</v>
      </c>
      <c r="V60" s="336">
        <f t="shared" si="87"/>
        <v>6.4133675884125829E-2</v>
      </c>
      <c r="W60" s="336">
        <f t="shared" si="87"/>
        <v>6.9896678603727141E-2</v>
      </c>
      <c r="X60" s="336">
        <f t="shared" si="87"/>
        <v>6.9931210332438362E-2</v>
      </c>
      <c r="Y60" s="336">
        <f t="shared" si="87"/>
        <v>7.0370959811875342E-2</v>
      </c>
      <c r="Z60" s="336">
        <f t="shared" si="87"/>
        <v>7.083040942273032E-2</v>
      </c>
      <c r="AA60" s="336">
        <f t="shared" si="87"/>
        <v>7.1301606899721662E-2</v>
      </c>
      <c r="AB60" s="336">
        <f t="shared" si="87"/>
        <v>7.1786003468477161E-2</v>
      </c>
      <c r="AC60" s="336">
        <f t="shared" si="87"/>
        <v>7.2263773984858129E-2</v>
      </c>
      <c r="AD60" s="336">
        <f t="shared" si="87"/>
        <v>7.2740028861271622E-2</v>
      </c>
      <c r="AE60" s="336">
        <f t="shared" ref="AE60:AL60" si="88">AE13/AE$49</f>
        <v>7.320984522848456E-2</v>
      </c>
      <c r="AF60" s="336">
        <f t="shared" si="88"/>
        <v>7.3670184412752374E-2</v>
      </c>
      <c r="AG60" s="336">
        <f t="shared" si="88"/>
        <v>7.4116164480748092E-2</v>
      </c>
      <c r="AH60" s="336">
        <f t="shared" si="88"/>
        <v>7.453684044174011E-2</v>
      </c>
      <c r="AI60" s="336">
        <f t="shared" si="88"/>
        <v>7.494441591004479E-2</v>
      </c>
      <c r="AJ60" s="336">
        <f t="shared" si="88"/>
        <v>7.53854916992409E-2</v>
      </c>
      <c r="AK60" s="336">
        <f t="shared" si="88"/>
        <v>7.5861391146352236E-2</v>
      </c>
      <c r="AL60" s="336">
        <f t="shared" si="88"/>
        <v>7.6323903790620484E-2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0.13140429571217674</v>
      </c>
      <c r="N62" s="337">
        <f t="shared" si="89"/>
        <v>0.13249860211438613</v>
      </c>
      <c r="O62" s="337">
        <f t="shared" si="89"/>
        <v>0.1356164491491631</v>
      </c>
      <c r="P62" s="337">
        <f t="shared" si="89"/>
        <v>0.13264935941437619</v>
      </c>
      <c r="Q62" s="337">
        <f t="shared" si="89"/>
        <v>0.1325730784531946</v>
      </c>
      <c r="R62" s="337">
        <f t="shared" si="89"/>
        <v>0.13453932908550831</v>
      </c>
      <c r="S62" s="337">
        <f t="shared" si="89"/>
        <v>0.1345540614313675</v>
      </c>
      <c r="T62" s="337">
        <f t="shared" si="89"/>
        <v>0.13601624600964471</v>
      </c>
      <c r="U62" s="337">
        <f t="shared" si="89"/>
        <v>0.13670101537067014</v>
      </c>
      <c r="V62" s="337">
        <f t="shared" si="89"/>
        <v>0.13495654555204939</v>
      </c>
      <c r="W62" s="337">
        <f t="shared" si="89"/>
        <v>0.14294957256415775</v>
      </c>
      <c r="X62" s="337">
        <f t="shared" si="89"/>
        <v>0.14377858467807014</v>
      </c>
      <c r="Y62" s="337">
        <f t="shared" si="89"/>
        <v>0.14456319457958658</v>
      </c>
      <c r="Z62" s="337">
        <f t="shared" si="89"/>
        <v>0.14517378881826909</v>
      </c>
      <c r="AA62" s="337">
        <f t="shared" si="89"/>
        <v>0.14584761118088516</v>
      </c>
      <c r="AB62" s="337">
        <f t="shared" si="89"/>
        <v>0.1464600784668417</v>
      </c>
      <c r="AC62" s="337">
        <f t="shared" si="89"/>
        <v>0.1470742778893023</v>
      </c>
      <c r="AD62" s="337">
        <f t="shared" si="89"/>
        <v>0.14766636102674152</v>
      </c>
      <c r="AE62" s="337">
        <f t="shared" ref="AE62:AL62" si="90">AE15/AE$49</f>
        <v>0.14827253867222623</v>
      </c>
      <c r="AF62" s="337">
        <f t="shared" si="90"/>
        <v>0.14890385946874218</v>
      </c>
      <c r="AG62" s="337">
        <f t="shared" si="90"/>
        <v>0.14953046858978927</v>
      </c>
      <c r="AH62" s="337">
        <f t="shared" si="90"/>
        <v>0.15009774512405041</v>
      </c>
      <c r="AI62" s="337">
        <f t="shared" si="90"/>
        <v>0.15071105486538242</v>
      </c>
      <c r="AJ62" s="337">
        <f t="shared" si="90"/>
        <v>0.15129501750498842</v>
      </c>
      <c r="AK62" s="337">
        <f t="shared" si="90"/>
        <v>0.15189575660257595</v>
      </c>
      <c r="AL62" s="337">
        <f t="shared" si="90"/>
        <v>0.15243313542435616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1.7667083855845717E-2</v>
      </c>
      <c r="N63" s="336">
        <f t="shared" si="91"/>
        <v>1.6920574687746097E-2</v>
      </c>
      <c r="O63" s="336">
        <f t="shared" si="91"/>
        <v>1.7589378077754105E-2</v>
      </c>
      <c r="P63" s="336">
        <f t="shared" si="91"/>
        <v>1.7474764290402161E-2</v>
      </c>
      <c r="Q63" s="336">
        <f t="shared" si="91"/>
        <v>1.5764401681757814E-2</v>
      </c>
      <c r="R63" s="336">
        <f t="shared" si="91"/>
        <v>1.5528077787261799E-2</v>
      </c>
      <c r="S63" s="336">
        <f t="shared" si="91"/>
        <v>1.642065240684551E-2</v>
      </c>
      <c r="T63" s="336">
        <f t="shared" si="91"/>
        <v>1.7577544952505735E-2</v>
      </c>
      <c r="U63" s="336">
        <f t="shared" si="91"/>
        <v>1.8041020513840673E-2</v>
      </c>
      <c r="V63" s="336">
        <f t="shared" si="91"/>
        <v>1.6963212743158314E-2</v>
      </c>
      <c r="W63" s="336">
        <f t="shared" si="91"/>
        <v>1.8773665048585641E-2</v>
      </c>
      <c r="X63" s="336">
        <f t="shared" si="91"/>
        <v>1.7058817778809392E-2</v>
      </c>
      <c r="Y63" s="336">
        <f t="shared" si="91"/>
        <v>1.7105969719242515E-2</v>
      </c>
      <c r="Z63" s="336">
        <f t="shared" si="91"/>
        <v>1.716073561641214E-2</v>
      </c>
      <c r="AA63" s="336">
        <f t="shared" si="91"/>
        <v>1.7217278891956875E-2</v>
      </c>
      <c r="AB63" s="336">
        <f t="shared" si="91"/>
        <v>1.7273174672108711E-2</v>
      </c>
      <c r="AC63" s="336">
        <f t="shared" si="91"/>
        <v>1.7340102793739019E-2</v>
      </c>
      <c r="AD63" s="336">
        <f t="shared" si="91"/>
        <v>1.7399819050055609E-2</v>
      </c>
      <c r="AE63" s="336">
        <f t="shared" ref="AE63:AL63" si="92">AE16/AE$49</f>
        <v>1.746083127106687E-2</v>
      </c>
      <c r="AF63" s="336">
        <f t="shared" si="92"/>
        <v>1.7531990506487606E-2</v>
      </c>
      <c r="AG63" s="336">
        <f t="shared" si="92"/>
        <v>1.7592274690801483E-2</v>
      </c>
      <c r="AH63" s="336">
        <f t="shared" si="92"/>
        <v>1.7657777876869594E-2</v>
      </c>
      <c r="AI63" s="336">
        <f t="shared" si="92"/>
        <v>1.7727121145512805E-2</v>
      </c>
      <c r="AJ63" s="336">
        <f t="shared" si="92"/>
        <v>1.7791927449507607E-2</v>
      </c>
      <c r="AK63" s="336">
        <f t="shared" si="92"/>
        <v>1.7857625451107043E-2</v>
      </c>
      <c r="AL63" s="336">
        <f t="shared" si="92"/>
        <v>1.7918674410679319E-2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1.490122756449404E-2</v>
      </c>
      <c r="N64" s="336">
        <f t="shared" si="93"/>
        <v>1.7942514113582768E-2</v>
      </c>
      <c r="O64" s="336">
        <f t="shared" si="93"/>
        <v>1.7343713766218238E-2</v>
      </c>
      <c r="P64" s="336">
        <f t="shared" si="93"/>
        <v>1.7086950710382087E-2</v>
      </c>
      <c r="Q64" s="336">
        <f t="shared" si="93"/>
        <v>1.6239533861012151E-2</v>
      </c>
      <c r="R64" s="336">
        <f t="shared" si="93"/>
        <v>1.6827623608410388E-2</v>
      </c>
      <c r="S64" s="336">
        <f t="shared" si="93"/>
        <v>1.6745515275830153E-2</v>
      </c>
      <c r="T64" s="336">
        <f t="shared" si="93"/>
        <v>1.6557515889312549E-2</v>
      </c>
      <c r="U64" s="336">
        <f t="shared" si="93"/>
        <v>1.7987292808425516E-2</v>
      </c>
      <c r="V64" s="336">
        <f t="shared" si="93"/>
        <v>1.8526625563516728E-2</v>
      </c>
      <c r="W64" s="336">
        <f t="shared" si="93"/>
        <v>1.9263982249709991E-2</v>
      </c>
      <c r="X64" s="336">
        <f t="shared" si="93"/>
        <v>2.7952912499832214E-2</v>
      </c>
      <c r="Y64" s="336">
        <f t="shared" si="93"/>
        <v>2.8236224416535182E-2</v>
      </c>
      <c r="Z64" s="336">
        <f t="shared" si="93"/>
        <v>2.8514600524964791E-2</v>
      </c>
      <c r="AA64" s="336">
        <f t="shared" si="93"/>
        <v>2.8791546563777339E-2</v>
      </c>
      <c r="AB64" s="336">
        <f t="shared" si="93"/>
        <v>2.907977626227581E-2</v>
      </c>
      <c r="AC64" s="336">
        <f t="shared" si="93"/>
        <v>2.9375161877140149E-2</v>
      </c>
      <c r="AD64" s="336">
        <f t="shared" si="93"/>
        <v>2.9665620334418854E-2</v>
      </c>
      <c r="AE64" s="336">
        <f t="shared" ref="AE64:AL64" si="94">AE17/AE$49</f>
        <v>2.995496996875438E-2</v>
      </c>
      <c r="AF64" s="336">
        <f t="shared" si="94"/>
        <v>3.0247138496160689E-2</v>
      </c>
      <c r="AG64" s="336">
        <f t="shared" si="94"/>
        <v>3.0546418586808233E-2</v>
      </c>
      <c r="AH64" s="336">
        <f t="shared" si="94"/>
        <v>3.0812827220013272E-2</v>
      </c>
      <c r="AI64" s="336">
        <f t="shared" si="94"/>
        <v>3.1116574872974336E-2</v>
      </c>
      <c r="AJ64" s="336">
        <f t="shared" si="94"/>
        <v>3.1412242743410264E-2</v>
      </c>
      <c r="AK64" s="336">
        <f t="shared" si="94"/>
        <v>3.170580173758613E-2</v>
      </c>
      <c r="AL64" s="336">
        <f t="shared" si="94"/>
        <v>3.1997251919937769E-2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1.5346981466323599E-2</v>
      </c>
      <c r="N65" s="336">
        <f t="shared" si="95"/>
        <v>1.7682913898449743E-2</v>
      </c>
      <c r="O65" s="336">
        <f t="shared" si="95"/>
        <v>1.7561826677144551E-2</v>
      </c>
      <c r="P65" s="336">
        <f t="shared" si="95"/>
        <v>1.5997724517606445E-2</v>
      </c>
      <c r="Q65" s="336">
        <f t="shared" si="95"/>
        <v>1.5470922661001472E-2</v>
      </c>
      <c r="R65" s="336">
        <f t="shared" si="95"/>
        <v>1.5287404606401754E-2</v>
      </c>
      <c r="S65" s="336">
        <f t="shared" si="95"/>
        <v>1.6389620122290588E-2</v>
      </c>
      <c r="T65" s="336">
        <f t="shared" si="95"/>
        <v>1.5208361007483991E-2</v>
      </c>
      <c r="U65" s="336">
        <f t="shared" si="95"/>
        <v>1.5024276228528626E-2</v>
      </c>
      <c r="V65" s="336">
        <f t="shared" si="95"/>
        <v>1.445775494086483E-2</v>
      </c>
      <c r="W65" s="336">
        <f t="shared" si="95"/>
        <v>1.5553462912395311E-2</v>
      </c>
      <c r="X65" s="336">
        <f t="shared" si="95"/>
        <v>1.3148096414132452E-2</v>
      </c>
      <c r="Y65" s="336">
        <f t="shared" si="95"/>
        <v>1.3327187844836521E-2</v>
      </c>
      <c r="Z65" s="336">
        <f t="shared" si="95"/>
        <v>1.338835452198258E-2</v>
      </c>
      <c r="AA65" s="336">
        <f t="shared" si="95"/>
        <v>1.3462893257293324E-2</v>
      </c>
      <c r="AB65" s="336">
        <f t="shared" si="95"/>
        <v>1.3482092587611471E-2</v>
      </c>
      <c r="AC65" s="336">
        <f t="shared" si="95"/>
        <v>1.3506851739791962E-2</v>
      </c>
      <c r="AD65" s="336">
        <f t="shared" si="95"/>
        <v>1.3534629784032439E-2</v>
      </c>
      <c r="AE65" s="336">
        <f t="shared" ref="AE65:AL65" si="96">AE18/AE$49</f>
        <v>1.3581975374258278E-2</v>
      </c>
      <c r="AF65" s="336">
        <f t="shared" si="96"/>
        <v>1.3632690615524651E-2</v>
      </c>
      <c r="AG65" s="336">
        <f t="shared" si="96"/>
        <v>1.3690980208158352E-2</v>
      </c>
      <c r="AH65" s="336">
        <f t="shared" si="96"/>
        <v>1.3734575590050462E-2</v>
      </c>
      <c r="AI65" s="336">
        <f t="shared" si="96"/>
        <v>1.3776796554219924E-2</v>
      </c>
      <c r="AJ65" s="336">
        <f t="shared" si="96"/>
        <v>1.3795874012095007E-2</v>
      </c>
      <c r="AK65" s="336">
        <f t="shared" si="96"/>
        <v>1.3821890022846953E-2</v>
      </c>
      <c r="AL65" s="336">
        <f t="shared" si="96"/>
        <v>1.383200661652126E-2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1.6712615212772997E-2</v>
      </c>
      <c r="N66" s="336">
        <f t="shared" si="97"/>
        <v>1.8746264324375098E-2</v>
      </c>
      <c r="O66" s="336">
        <f t="shared" si="97"/>
        <v>2.0163496746286577E-2</v>
      </c>
      <c r="P66" s="336">
        <f t="shared" si="97"/>
        <v>1.9440608928564022E-2</v>
      </c>
      <c r="Q66" s="336">
        <f t="shared" si="97"/>
        <v>2.1428528581196888E-2</v>
      </c>
      <c r="R66" s="336">
        <f t="shared" si="97"/>
        <v>2.3798926192176034E-2</v>
      </c>
      <c r="S66" s="336">
        <f t="shared" si="97"/>
        <v>2.0976869349300046E-2</v>
      </c>
      <c r="T66" s="336">
        <f t="shared" si="97"/>
        <v>2.3117356431602534E-2</v>
      </c>
      <c r="U66" s="336">
        <f t="shared" si="97"/>
        <v>2.1760664883805868E-2</v>
      </c>
      <c r="V66" s="336">
        <f t="shared" si="97"/>
        <v>2.0880672614181764E-2</v>
      </c>
      <c r="W66" s="336">
        <f t="shared" si="97"/>
        <v>2.2266701602831548E-2</v>
      </c>
      <c r="X66" s="336">
        <f t="shared" si="97"/>
        <v>1.9427390408193641E-2</v>
      </c>
      <c r="Y66" s="336">
        <f t="shared" si="97"/>
        <v>1.9521320908794444E-2</v>
      </c>
      <c r="Z66" s="336">
        <f t="shared" si="97"/>
        <v>1.9587752180721979E-2</v>
      </c>
      <c r="AA66" s="336">
        <f t="shared" si="97"/>
        <v>1.9664101073399033E-2</v>
      </c>
      <c r="AB66" s="336">
        <f t="shared" si="97"/>
        <v>1.9745244505247887E-2</v>
      </c>
      <c r="AC66" s="336">
        <f t="shared" si="97"/>
        <v>1.9824252063195043E-2</v>
      </c>
      <c r="AD66" s="336">
        <f t="shared" si="97"/>
        <v>1.9903707991061656E-2</v>
      </c>
      <c r="AE66" s="336">
        <f t="shared" ref="AE66:AL66" si="98">AE19/AE$49</f>
        <v>1.9996506074025984E-2</v>
      </c>
      <c r="AF66" s="336">
        <f t="shared" si="98"/>
        <v>2.0082779594639305E-2</v>
      </c>
      <c r="AG66" s="336">
        <f t="shared" si="98"/>
        <v>2.0162006231392186E-2</v>
      </c>
      <c r="AH66" s="336">
        <f t="shared" si="98"/>
        <v>2.0238405093145964E-2</v>
      </c>
      <c r="AI66" s="336">
        <f t="shared" si="98"/>
        <v>2.0340412057771911E-2</v>
      </c>
      <c r="AJ66" s="336">
        <f t="shared" si="98"/>
        <v>2.0424866073002215E-2</v>
      </c>
      <c r="AK66" s="336">
        <f t="shared" si="98"/>
        <v>2.0529473679479118E-2</v>
      </c>
      <c r="AL66" s="336">
        <f t="shared" si="98"/>
        <v>2.0611087490751426E-2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6.6776387612740379E-2</v>
      </c>
      <c r="N67" s="336">
        <f t="shared" si="99"/>
        <v>6.1206335090232433E-2</v>
      </c>
      <c r="O67" s="336">
        <f t="shared" si="99"/>
        <v>6.2958033881759648E-2</v>
      </c>
      <c r="P67" s="336">
        <f t="shared" si="99"/>
        <v>6.264931096742149E-2</v>
      </c>
      <c r="Q67" s="336">
        <f t="shared" si="99"/>
        <v>6.366969166822628E-2</v>
      </c>
      <c r="R67" s="336">
        <f t="shared" si="99"/>
        <v>6.309729689125837E-2</v>
      </c>
      <c r="S67" s="336">
        <f t="shared" si="99"/>
        <v>6.4021404277101193E-2</v>
      </c>
      <c r="T67" s="336">
        <f t="shared" si="99"/>
        <v>6.3555467728739878E-2</v>
      </c>
      <c r="U67" s="336">
        <f t="shared" si="99"/>
        <v>6.3887760936069446E-2</v>
      </c>
      <c r="V67" s="336">
        <f t="shared" si="99"/>
        <v>6.4128279690327736E-2</v>
      </c>
      <c r="W67" s="336">
        <f t="shared" si="99"/>
        <v>6.7091760750635276E-2</v>
      </c>
      <c r="X67" s="336">
        <f t="shared" si="99"/>
        <v>6.6191367577102436E-2</v>
      </c>
      <c r="Y67" s="336">
        <f t="shared" si="99"/>
        <v>6.637249169017792E-2</v>
      </c>
      <c r="Z67" s="336">
        <f t="shared" si="99"/>
        <v>6.6522345974187616E-2</v>
      </c>
      <c r="AA67" s="336">
        <f t="shared" si="99"/>
        <v>6.6711791394458569E-2</v>
      </c>
      <c r="AB67" s="336">
        <f t="shared" si="99"/>
        <v>6.6879790439597825E-2</v>
      </c>
      <c r="AC67" s="336">
        <f t="shared" si="99"/>
        <v>6.702790941543614E-2</v>
      </c>
      <c r="AD67" s="336">
        <f t="shared" si="99"/>
        <v>6.7162583867172956E-2</v>
      </c>
      <c r="AE67" s="336">
        <f t="shared" ref="AE67:AL67" si="100">AE20/AE$49</f>
        <v>6.7278255984120711E-2</v>
      </c>
      <c r="AF67" s="336">
        <f t="shared" si="100"/>
        <v>6.740926025592997E-2</v>
      </c>
      <c r="AG67" s="336">
        <f t="shared" si="100"/>
        <v>6.7538788872629013E-2</v>
      </c>
      <c r="AH67" s="336">
        <f t="shared" si="100"/>
        <v>6.7654159343971121E-2</v>
      </c>
      <c r="AI67" s="336">
        <f t="shared" si="100"/>
        <v>6.7750150234903425E-2</v>
      </c>
      <c r="AJ67" s="336">
        <f t="shared" si="100"/>
        <v>6.7870107226973314E-2</v>
      </c>
      <c r="AK67" s="336">
        <f t="shared" si="100"/>
        <v>6.7980965711556693E-2</v>
      </c>
      <c r="AL67" s="336">
        <f t="shared" si="100"/>
        <v>6.80741149864664E-2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0.12200469860423553</v>
      </c>
      <c r="N69" s="337">
        <f t="shared" si="101"/>
        <v>0.11677105183871077</v>
      </c>
      <c r="O69" s="337">
        <f t="shared" si="101"/>
        <v>0.11497750420863517</v>
      </c>
      <c r="P69" s="337">
        <f t="shared" si="101"/>
        <v>0.1116989007563202</v>
      </c>
      <c r="Q69" s="337">
        <f t="shared" si="101"/>
        <v>0.11018323340970738</v>
      </c>
      <c r="R69" s="337">
        <f t="shared" si="101"/>
        <v>0.10867425222834562</v>
      </c>
      <c r="S69" s="337">
        <f t="shared" si="101"/>
        <v>0.10369956692695605</v>
      </c>
      <c r="T69" s="337">
        <f t="shared" si="101"/>
        <v>0.10578520598310438</v>
      </c>
      <c r="U69" s="337">
        <f t="shared" si="101"/>
        <v>0.1056046602193436</v>
      </c>
      <c r="V69" s="337">
        <f t="shared" si="101"/>
        <v>0.10022856904480187</v>
      </c>
      <c r="W69" s="337">
        <f t="shared" si="101"/>
        <v>0.10357864214896956</v>
      </c>
      <c r="X69" s="337">
        <f t="shared" si="101"/>
        <v>0.10606429209624302</v>
      </c>
      <c r="Y69" s="337">
        <f t="shared" si="101"/>
        <v>0.10498852394739533</v>
      </c>
      <c r="Z69" s="337">
        <f t="shared" si="101"/>
        <v>0.10372382259433664</v>
      </c>
      <c r="AA69" s="337">
        <f t="shared" si="101"/>
        <v>0.10249803057333633</v>
      </c>
      <c r="AB69" s="337">
        <f t="shared" si="101"/>
        <v>0.1012710401984302</v>
      </c>
      <c r="AC69" s="337">
        <f t="shared" si="101"/>
        <v>0.10004436640886696</v>
      </c>
      <c r="AD69" s="337">
        <f t="shared" si="101"/>
        <v>9.8813135122694268E-2</v>
      </c>
      <c r="AE69" s="337">
        <f t="shared" ref="AE69:AL69" si="102">AE22/AE$49</f>
        <v>9.7591393989340469E-2</v>
      </c>
      <c r="AF69" s="337">
        <f t="shared" si="102"/>
        <v>9.6350608204089888E-2</v>
      </c>
      <c r="AG69" s="337">
        <f t="shared" si="102"/>
        <v>9.517209059311281E-2</v>
      </c>
      <c r="AH69" s="337">
        <f t="shared" si="102"/>
        <v>9.4091962078162478E-2</v>
      </c>
      <c r="AI69" s="337">
        <f t="shared" si="102"/>
        <v>9.2945377468333354E-2</v>
      </c>
      <c r="AJ69" s="337">
        <f t="shared" si="102"/>
        <v>9.1750302279291651E-2</v>
      </c>
      <c r="AK69" s="337">
        <f t="shared" si="102"/>
        <v>9.0367508089344351E-2</v>
      </c>
      <c r="AL69" s="337">
        <f t="shared" si="102"/>
        <v>8.9259438889234155E-2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8.9396838698640596E-2</v>
      </c>
      <c r="N70" s="336">
        <f t="shared" si="103"/>
        <v>8.77136957864742E-2</v>
      </c>
      <c r="O70" s="336">
        <f t="shared" si="103"/>
        <v>8.7371882131766554E-2</v>
      </c>
      <c r="P70" s="336">
        <f t="shared" si="103"/>
        <v>8.3716759525888348E-2</v>
      </c>
      <c r="Q70" s="336">
        <f t="shared" si="103"/>
        <v>8.3229435957382678E-2</v>
      </c>
      <c r="R70" s="336">
        <f t="shared" si="103"/>
        <v>8.3852827288735582E-2</v>
      </c>
      <c r="S70" s="336">
        <f t="shared" si="103"/>
        <v>8.06514456031419E-2</v>
      </c>
      <c r="T70" s="336">
        <f t="shared" si="103"/>
        <v>8.203258626442575E-2</v>
      </c>
      <c r="U70" s="336">
        <f t="shared" si="103"/>
        <v>8.1116308122692118E-2</v>
      </c>
      <c r="V70" s="336">
        <f t="shared" si="103"/>
        <v>7.8619220723965572E-2</v>
      </c>
      <c r="W70" s="336">
        <f t="shared" si="103"/>
        <v>8.2126472614782467E-2</v>
      </c>
      <c r="X70" s="336">
        <f t="shared" si="103"/>
        <v>8.4564419417829689E-2</v>
      </c>
      <c r="Y70" s="336">
        <f t="shared" si="103"/>
        <v>8.4024440382795954E-2</v>
      </c>
      <c r="Z70" s="336">
        <f t="shared" si="103"/>
        <v>8.3351220959881261E-2</v>
      </c>
      <c r="AA70" s="336">
        <f t="shared" si="103"/>
        <v>8.273381572743839E-2</v>
      </c>
      <c r="AB70" s="336">
        <f t="shared" si="103"/>
        <v>8.2082208883146643E-2</v>
      </c>
      <c r="AC70" s="336">
        <f t="shared" si="103"/>
        <v>8.1433105137552447E-2</v>
      </c>
      <c r="AD70" s="336">
        <f t="shared" si="103"/>
        <v>8.0736463162883951E-2</v>
      </c>
      <c r="AE70" s="336">
        <f t="shared" ref="AE70:AL70" si="104">AE23/AE$49</f>
        <v>8.0009899036466159E-2</v>
      </c>
      <c r="AF70" s="336">
        <f t="shared" si="104"/>
        <v>7.9330061679367306E-2</v>
      </c>
      <c r="AG70" s="336">
        <f t="shared" si="104"/>
        <v>7.86938904649256E-2</v>
      </c>
      <c r="AH70" s="336">
        <f t="shared" si="104"/>
        <v>7.8021865760116382E-2</v>
      </c>
      <c r="AI70" s="336">
        <f t="shared" si="104"/>
        <v>7.7294589659135965E-2</v>
      </c>
      <c r="AJ70" s="336">
        <f t="shared" si="104"/>
        <v>7.6544897728421435E-2</v>
      </c>
      <c r="AK70" s="336">
        <f t="shared" si="104"/>
        <v>7.5846545234430809E-2</v>
      </c>
      <c r="AL70" s="336">
        <f t="shared" si="104"/>
        <v>7.5211356459752229E-2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3.2607859905594935E-2</v>
      </c>
      <c r="N71" s="336">
        <f t="shared" si="105"/>
        <v>2.9057356052236555E-2</v>
      </c>
      <c r="O71" s="336">
        <f t="shared" si="105"/>
        <v>2.7605622076868619E-2</v>
      </c>
      <c r="P71" s="336">
        <f t="shared" si="105"/>
        <v>2.798214123043186E-2</v>
      </c>
      <c r="Q71" s="336">
        <f t="shared" si="105"/>
        <v>2.6953797452324714E-2</v>
      </c>
      <c r="R71" s="336">
        <f t="shared" si="105"/>
        <v>2.4821424939610034E-2</v>
      </c>
      <c r="S71" s="336">
        <f t="shared" si="105"/>
        <v>2.304812132381415E-2</v>
      </c>
      <c r="T71" s="336">
        <f t="shared" si="105"/>
        <v>2.375261971867863E-2</v>
      </c>
      <c r="U71" s="336">
        <f t="shared" si="105"/>
        <v>2.4488352096651494E-2</v>
      </c>
      <c r="V71" s="336">
        <f t="shared" si="105"/>
        <v>2.1609348320836292E-2</v>
      </c>
      <c r="W71" s="336">
        <f t="shared" si="105"/>
        <v>2.145216953418709E-2</v>
      </c>
      <c r="X71" s="336">
        <f t="shared" si="105"/>
        <v>2.1499872678413332E-2</v>
      </c>
      <c r="Y71" s="336">
        <f t="shared" si="105"/>
        <v>2.0964083564599376E-2</v>
      </c>
      <c r="Z71" s="336">
        <f t="shared" si="105"/>
        <v>2.0372601634455374E-2</v>
      </c>
      <c r="AA71" s="336">
        <f t="shared" si="105"/>
        <v>1.9764214845897937E-2</v>
      </c>
      <c r="AB71" s="336">
        <f t="shared" si="105"/>
        <v>1.9188831315283563E-2</v>
      </c>
      <c r="AC71" s="336">
        <f t="shared" si="105"/>
        <v>1.8611261271314513E-2</v>
      </c>
      <c r="AD71" s="336">
        <f t="shared" si="105"/>
        <v>1.8076671959810317E-2</v>
      </c>
      <c r="AE71" s="336">
        <f t="shared" ref="AE71:AL71" si="106">AE24/AE$49</f>
        <v>1.7581494952874307E-2</v>
      </c>
      <c r="AF71" s="336">
        <f t="shared" si="106"/>
        <v>1.7020546524722586E-2</v>
      </c>
      <c r="AG71" s="336">
        <f t="shared" si="106"/>
        <v>1.647820012818722E-2</v>
      </c>
      <c r="AH71" s="336">
        <f t="shared" si="106"/>
        <v>1.6070096318046088E-2</v>
      </c>
      <c r="AI71" s="336">
        <f t="shared" si="106"/>
        <v>1.5650787809197379E-2</v>
      </c>
      <c r="AJ71" s="336">
        <f t="shared" si="106"/>
        <v>1.5205404550870211E-2</v>
      </c>
      <c r="AK71" s="336">
        <f t="shared" si="106"/>
        <v>1.4520962854913534E-2</v>
      </c>
      <c r="AL71" s="336">
        <f t="shared" si="106"/>
        <v>1.4048082429481922E-2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9.8852661592163202E-2</v>
      </c>
      <c r="N73" s="337">
        <f t="shared" si="107"/>
        <v>9.8775047358042017E-2</v>
      </c>
      <c r="O73" s="337">
        <f t="shared" si="107"/>
        <v>9.4078534676745901E-2</v>
      </c>
      <c r="P73" s="337">
        <f t="shared" si="107"/>
        <v>9.5058430275269154E-2</v>
      </c>
      <c r="Q73" s="337">
        <f t="shared" si="107"/>
        <v>9.8127425452449304E-2</v>
      </c>
      <c r="R73" s="337">
        <f t="shared" si="107"/>
        <v>9.6148720234235791E-2</v>
      </c>
      <c r="S73" s="337">
        <f t="shared" si="107"/>
        <v>9.6289721011758589E-2</v>
      </c>
      <c r="T73" s="337">
        <f t="shared" si="107"/>
        <v>9.6760370604217702E-2</v>
      </c>
      <c r="U73" s="337">
        <f t="shared" si="107"/>
        <v>8.8875183665187957E-2</v>
      </c>
      <c r="V73" s="337">
        <f t="shared" si="107"/>
        <v>9.0396844815903168E-2</v>
      </c>
      <c r="W73" s="337">
        <f t="shared" si="107"/>
        <v>8.11566396602664E-2</v>
      </c>
      <c r="X73" s="337">
        <f t="shared" si="107"/>
        <v>8.2793020452021762E-2</v>
      </c>
      <c r="Y73" s="337">
        <f t="shared" si="107"/>
        <v>8.2500215970189222E-2</v>
      </c>
      <c r="Z73" s="337">
        <f t="shared" si="107"/>
        <v>8.238806129026896E-2</v>
      </c>
      <c r="AA73" s="337">
        <f t="shared" si="107"/>
        <v>8.2171567860065228E-2</v>
      </c>
      <c r="AB73" s="337">
        <f t="shared" si="107"/>
        <v>8.1837586274338875E-2</v>
      </c>
      <c r="AC73" s="337">
        <f t="shared" si="107"/>
        <v>8.1461477929248807E-2</v>
      </c>
      <c r="AD73" s="337">
        <f t="shared" si="107"/>
        <v>8.1052518367088142E-2</v>
      </c>
      <c r="AE73" s="337">
        <f t="shared" ref="AE73:AL73" si="108">AE26/AE$49</f>
        <v>8.0690057412785746E-2</v>
      </c>
      <c r="AF73" s="337">
        <f t="shared" si="108"/>
        <v>8.0328450195622625E-2</v>
      </c>
      <c r="AG73" s="337">
        <f t="shared" si="108"/>
        <v>7.9983524644979612E-2</v>
      </c>
      <c r="AH73" s="337">
        <f t="shared" si="108"/>
        <v>7.9624974154910474E-2</v>
      </c>
      <c r="AI73" s="337">
        <f t="shared" si="108"/>
        <v>7.9245116647814515E-2</v>
      </c>
      <c r="AJ73" s="337">
        <f t="shared" si="108"/>
        <v>7.8853779154612169E-2</v>
      </c>
      <c r="AK73" s="337">
        <f t="shared" si="108"/>
        <v>7.8536645302079516E-2</v>
      </c>
      <c r="AL73" s="337">
        <f t="shared" si="108"/>
        <v>7.8211028500776825E-2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7.2174993148584818E-3</v>
      </c>
      <c r="N74" s="336">
        <f t="shared" si="109"/>
        <v>8.0993272586221306E-3</v>
      </c>
      <c r="O74" s="336">
        <f t="shared" si="109"/>
        <v>8.8906191808243683E-3</v>
      </c>
      <c r="P74" s="336">
        <f t="shared" si="109"/>
        <v>7.6386451087428362E-3</v>
      </c>
      <c r="Q74" s="336">
        <f t="shared" si="109"/>
        <v>1.0706583439810647E-2</v>
      </c>
      <c r="R74" s="336">
        <f t="shared" si="109"/>
        <v>9.1072857167873583E-3</v>
      </c>
      <c r="S74" s="336">
        <f t="shared" si="109"/>
        <v>8.7807383365727278E-3</v>
      </c>
      <c r="T74" s="336">
        <f t="shared" si="109"/>
        <v>8.5005434543050616E-3</v>
      </c>
      <c r="U74" s="336">
        <f t="shared" si="109"/>
        <v>7.6885200534802332E-3</v>
      </c>
      <c r="V74" s="336">
        <f t="shared" si="109"/>
        <v>9.5711986474677872E-3</v>
      </c>
      <c r="W74" s="336">
        <f t="shared" si="109"/>
        <v>7.8351548623525544E-3</v>
      </c>
      <c r="X74" s="336">
        <f t="shared" si="109"/>
        <v>7.4377806244891771E-3</v>
      </c>
      <c r="Y74" s="336">
        <f t="shared" si="109"/>
        <v>7.5210004898512072E-3</v>
      </c>
      <c r="Z74" s="336">
        <f t="shared" si="109"/>
        <v>7.6227751091467325E-3</v>
      </c>
      <c r="AA74" s="336">
        <f t="shared" si="109"/>
        <v>7.7195432529839209E-3</v>
      </c>
      <c r="AB74" s="336">
        <f t="shared" si="109"/>
        <v>7.8140282569706451E-3</v>
      </c>
      <c r="AC74" s="336">
        <f t="shared" si="109"/>
        <v>7.9070121761985988E-3</v>
      </c>
      <c r="AD74" s="336">
        <f t="shared" si="109"/>
        <v>7.9988294009699489E-3</v>
      </c>
      <c r="AE74" s="336">
        <f t="shared" ref="AE74:AL74" si="110">AE27/AE$49</f>
        <v>8.0829639271912581E-3</v>
      </c>
      <c r="AF74" s="336">
        <f t="shared" si="110"/>
        <v>8.165592839647566E-3</v>
      </c>
      <c r="AG74" s="336">
        <f t="shared" si="110"/>
        <v>8.2618287756025029E-3</v>
      </c>
      <c r="AH74" s="336">
        <f t="shared" si="110"/>
        <v>8.3554442252968316E-3</v>
      </c>
      <c r="AI74" s="336">
        <f t="shared" si="110"/>
        <v>8.4480746044310138E-3</v>
      </c>
      <c r="AJ74" s="336">
        <f t="shared" si="110"/>
        <v>8.5425393555675112E-3</v>
      </c>
      <c r="AK74" s="336">
        <f t="shared" si="110"/>
        <v>8.6375891311568555E-3</v>
      </c>
      <c r="AL74" s="336">
        <f t="shared" si="110"/>
        <v>8.7455136373636305E-3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3.5095937547042801E-2</v>
      </c>
      <c r="N75" s="336">
        <f t="shared" si="111"/>
        <v>3.5409074363900707E-2</v>
      </c>
      <c r="O75" s="336">
        <f t="shared" si="111"/>
        <v>3.3491119054858451E-2</v>
      </c>
      <c r="P75" s="336">
        <f t="shared" si="111"/>
        <v>3.4174873073739447E-2</v>
      </c>
      <c r="Q75" s="336">
        <f t="shared" si="111"/>
        <v>3.4337840497115815E-2</v>
      </c>
      <c r="R75" s="336">
        <f t="shared" si="111"/>
        <v>3.3732861880325031E-2</v>
      </c>
      <c r="S75" s="336">
        <f t="shared" si="111"/>
        <v>3.4073298424221153E-2</v>
      </c>
      <c r="T75" s="336">
        <f t="shared" si="111"/>
        <v>3.3705166617969476E-2</v>
      </c>
      <c r="U75" s="336">
        <f t="shared" si="111"/>
        <v>3.2826600528697972E-2</v>
      </c>
      <c r="V75" s="336">
        <f t="shared" si="111"/>
        <v>3.3345960649259057E-2</v>
      </c>
      <c r="W75" s="336">
        <f t="shared" si="111"/>
        <v>2.9621750726090367E-2</v>
      </c>
      <c r="X75" s="336">
        <f t="shared" si="111"/>
        <v>3.0011898010459722E-2</v>
      </c>
      <c r="Y75" s="336">
        <f t="shared" si="111"/>
        <v>2.9774326633083124E-2</v>
      </c>
      <c r="Z75" s="336">
        <f t="shared" si="111"/>
        <v>2.9592254819717979E-2</v>
      </c>
      <c r="AA75" s="336">
        <f t="shared" si="111"/>
        <v>2.9381007517549296E-2</v>
      </c>
      <c r="AB75" s="336">
        <f t="shared" si="111"/>
        <v>2.9152515719516277E-2</v>
      </c>
      <c r="AC75" s="336">
        <f t="shared" si="111"/>
        <v>2.8928622186532076E-2</v>
      </c>
      <c r="AD75" s="336">
        <f t="shared" si="111"/>
        <v>2.8706105509968795E-2</v>
      </c>
      <c r="AE75" s="336">
        <f t="shared" ref="AE75:AL75" si="112">AE28/AE$49</f>
        <v>2.8498005280287432E-2</v>
      </c>
      <c r="AF75" s="336">
        <f t="shared" si="112"/>
        <v>2.8295115933104232E-2</v>
      </c>
      <c r="AG75" s="336">
        <f t="shared" si="112"/>
        <v>2.8084257119176958E-2</v>
      </c>
      <c r="AH75" s="336">
        <f t="shared" si="112"/>
        <v>2.787231429176228E-2</v>
      </c>
      <c r="AI75" s="336">
        <f t="shared" si="112"/>
        <v>2.7666806235964188E-2</v>
      </c>
      <c r="AJ75" s="336">
        <f t="shared" si="112"/>
        <v>2.7471715481423603E-2</v>
      </c>
      <c r="AK75" s="336">
        <f t="shared" si="112"/>
        <v>2.7296679750795465E-2</v>
      </c>
      <c r="AL75" s="336">
        <f t="shared" si="112"/>
        <v>2.710151217961753E-2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3.5686787137668617E-2</v>
      </c>
      <c r="N76" s="336">
        <f t="shared" si="113"/>
        <v>3.2332140547384335E-2</v>
      </c>
      <c r="O76" s="336">
        <f t="shared" si="113"/>
        <v>2.8228229488595227E-2</v>
      </c>
      <c r="P76" s="336">
        <f t="shared" si="113"/>
        <v>2.9818541874319579E-2</v>
      </c>
      <c r="Q76" s="336">
        <f t="shared" si="113"/>
        <v>2.9216912839269124E-2</v>
      </c>
      <c r="R76" s="336">
        <f t="shared" si="113"/>
        <v>2.8739833531918987E-2</v>
      </c>
      <c r="S76" s="336">
        <f t="shared" si="113"/>
        <v>3.0167506926517606E-2</v>
      </c>
      <c r="T76" s="336">
        <f t="shared" si="113"/>
        <v>3.1137571010280651E-2</v>
      </c>
      <c r="U76" s="336">
        <f t="shared" si="113"/>
        <v>2.5412308841827116E-2</v>
      </c>
      <c r="V76" s="336">
        <f t="shared" si="113"/>
        <v>2.611250286330033E-2</v>
      </c>
      <c r="W76" s="336">
        <f t="shared" si="113"/>
        <v>2.3791489402820581E-2</v>
      </c>
      <c r="X76" s="336">
        <f t="shared" si="113"/>
        <v>2.4608462758770436E-2</v>
      </c>
      <c r="Y76" s="336">
        <f t="shared" si="113"/>
        <v>2.43417611900127E-2</v>
      </c>
      <c r="Z76" s="336">
        <f t="shared" si="113"/>
        <v>2.4226203137955097E-2</v>
      </c>
      <c r="AA76" s="336">
        <f t="shared" si="113"/>
        <v>2.4043170503377023E-2</v>
      </c>
      <c r="AB76" s="336">
        <f t="shared" si="113"/>
        <v>2.3759772144011825E-2</v>
      </c>
      <c r="AC76" s="336">
        <f t="shared" si="113"/>
        <v>2.3472817427159093E-2</v>
      </c>
      <c r="AD76" s="336">
        <f t="shared" si="113"/>
        <v>2.3184984393722505E-2</v>
      </c>
      <c r="AE76" s="336">
        <f t="shared" ref="AE76:AL76" si="114">AE29/AE$49</f>
        <v>2.2905211692394442E-2</v>
      </c>
      <c r="AF76" s="336">
        <f t="shared" si="114"/>
        <v>2.2622727875004505E-2</v>
      </c>
      <c r="AG76" s="336">
        <f t="shared" si="114"/>
        <v>2.2352119848672584E-2</v>
      </c>
      <c r="AH76" s="336">
        <f t="shared" si="114"/>
        <v>2.2080058097104002E-2</v>
      </c>
      <c r="AI76" s="336">
        <f t="shared" si="114"/>
        <v>2.1800441804862312E-2</v>
      </c>
      <c r="AJ76" s="336">
        <f t="shared" si="114"/>
        <v>2.1517620246044769E-2</v>
      </c>
      <c r="AK76" s="336">
        <f t="shared" si="114"/>
        <v>2.1259107264226626E-2</v>
      </c>
      <c r="AL76" s="336">
        <f t="shared" si="114"/>
        <v>2.0985808275365749E-2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2.0852437592593306E-2</v>
      </c>
      <c r="N77" s="336">
        <f t="shared" si="115"/>
        <v>2.2934505188134838E-2</v>
      </c>
      <c r="O77" s="336">
        <f t="shared" si="115"/>
        <v>2.346856695246784E-2</v>
      </c>
      <c r="P77" s="336">
        <f t="shared" si="115"/>
        <v>2.3426370218467295E-2</v>
      </c>
      <c r="Q77" s="336">
        <f t="shared" si="115"/>
        <v>2.386608867625372E-2</v>
      </c>
      <c r="R77" s="336">
        <f t="shared" si="115"/>
        <v>2.4568739105204414E-2</v>
      </c>
      <c r="S77" s="336">
        <f t="shared" si="115"/>
        <v>2.3268177324447085E-2</v>
      </c>
      <c r="T77" s="336">
        <f t="shared" si="115"/>
        <v>2.3417089521662528E-2</v>
      </c>
      <c r="U77" s="336">
        <f t="shared" si="115"/>
        <v>2.2947754241182634E-2</v>
      </c>
      <c r="V77" s="336">
        <f t="shared" si="115"/>
        <v>2.1367182655875998E-2</v>
      </c>
      <c r="W77" s="336">
        <f t="shared" si="115"/>
        <v>1.9908244669002904E-2</v>
      </c>
      <c r="X77" s="336">
        <f t="shared" si="115"/>
        <v>2.073487905830243E-2</v>
      </c>
      <c r="Y77" s="336">
        <f t="shared" si="115"/>
        <v>2.086312765724219E-2</v>
      </c>
      <c r="Z77" s="336">
        <f t="shared" si="115"/>
        <v>2.0946828223449156E-2</v>
      </c>
      <c r="AA77" s="336">
        <f t="shared" si="115"/>
        <v>2.1027846586154985E-2</v>
      </c>
      <c r="AB77" s="336">
        <f t="shared" si="115"/>
        <v>2.1111270153840136E-2</v>
      </c>
      <c r="AC77" s="336">
        <f t="shared" si="115"/>
        <v>2.1153026139359047E-2</v>
      </c>
      <c r="AD77" s="336">
        <f t="shared" si="115"/>
        <v>2.1162599062426898E-2</v>
      </c>
      <c r="AE77" s="336">
        <f t="shared" ref="AE77:AL77" si="116">AE30/AE$49</f>
        <v>2.1203876512912622E-2</v>
      </c>
      <c r="AF77" s="336">
        <f t="shared" si="116"/>
        <v>2.1245013547866336E-2</v>
      </c>
      <c r="AG77" s="336">
        <f t="shared" si="116"/>
        <v>2.1285318901527572E-2</v>
      </c>
      <c r="AH77" s="336">
        <f t="shared" si="116"/>
        <v>2.1317157540747367E-2</v>
      </c>
      <c r="AI77" s="336">
        <f t="shared" si="116"/>
        <v>2.1329794002557002E-2</v>
      </c>
      <c r="AJ77" s="336">
        <f t="shared" si="116"/>
        <v>2.1321904071576286E-2</v>
      </c>
      <c r="AK77" s="336">
        <f t="shared" si="116"/>
        <v>2.1343269155900565E-2</v>
      </c>
      <c r="AL77" s="336">
        <f t="shared" si="116"/>
        <v>2.1378194408429911E-2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9.9261260668110432E-2</v>
      </c>
      <c r="N79" s="337">
        <f t="shared" si="117"/>
        <v>9.6429090178959551E-2</v>
      </c>
      <c r="O79" s="337">
        <f t="shared" si="117"/>
        <v>9.4939309715523321E-2</v>
      </c>
      <c r="P79" s="337">
        <f t="shared" si="117"/>
        <v>9.8177483558237813E-2</v>
      </c>
      <c r="Q79" s="337">
        <f t="shared" si="117"/>
        <v>9.9035127630197117E-2</v>
      </c>
      <c r="R79" s="337">
        <f t="shared" si="117"/>
        <v>0.1031229386458265</v>
      </c>
      <c r="S79" s="337">
        <f t="shared" si="117"/>
        <v>0.10012904659978311</v>
      </c>
      <c r="T79" s="337">
        <f t="shared" si="117"/>
        <v>0.10122620948343768</v>
      </c>
      <c r="U79" s="337">
        <f t="shared" si="117"/>
        <v>9.9266550472897397E-2</v>
      </c>
      <c r="V79" s="337">
        <f t="shared" si="117"/>
        <v>0.10230705260642368</v>
      </c>
      <c r="W79" s="337">
        <f t="shared" si="117"/>
        <v>9.9010369221966502E-2</v>
      </c>
      <c r="X79" s="337">
        <f t="shared" si="117"/>
        <v>9.7572342179546773E-2</v>
      </c>
      <c r="Y79" s="337">
        <f t="shared" si="117"/>
        <v>9.7612149483806462E-2</v>
      </c>
      <c r="Z79" s="337">
        <f t="shared" si="117"/>
        <v>9.7662653859122553E-2</v>
      </c>
      <c r="AA79" s="337">
        <f t="shared" si="117"/>
        <v>9.7745040482687021E-2</v>
      </c>
      <c r="AB79" s="337">
        <f t="shared" si="117"/>
        <v>9.7943663928222222E-2</v>
      </c>
      <c r="AC79" s="337">
        <f t="shared" si="117"/>
        <v>9.8140778101846501E-2</v>
      </c>
      <c r="AD79" s="337">
        <f t="shared" si="117"/>
        <v>9.8345162993767193E-2</v>
      </c>
      <c r="AE79" s="337">
        <f t="shared" ref="AE79:AL79" si="118">AE32/AE$49</f>
        <v>9.8531315006510189E-2</v>
      </c>
      <c r="AF79" s="337">
        <f t="shared" si="118"/>
        <v>9.8731334609285556E-2</v>
      </c>
      <c r="AG79" s="337">
        <f t="shared" si="118"/>
        <v>9.8923714872795748E-2</v>
      </c>
      <c r="AH79" s="337">
        <f t="shared" si="118"/>
        <v>9.9096293860462134E-2</v>
      </c>
      <c r="AI79" s="337">
        <f t="shared" si="118"/>
        <v>9.9273195630015645E-2</v>
      </c>
      <c r="AJ79" s="337">
        <f t="shared" si="118"/>
        <v>9.9450421419929214E-2</v>
      </c>
      <c r="AK79" s="337">
        <f t="shared" si="118"/>
        <v>9.9612545849428621E-2</v>
      </c>
      <c r="AL79" s="337">
        <f t="shared" si="118"/>
        <v>9.97517592187986E-2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7.6740994536250287E-2</v>
      </c>
      <c r="N80" s="336">
        <f t="shared" si="119"/>
        <v>7.1701466708117348E-2</v>
      </c>
      <c r="O80" s="336">
        <f t="shared" si="119"/>
        <v>7.040615178559588E-2</v>
      </c>
      <c r="P80" s="336">
        <f t="shared" si="119"/>
        <v>7.3732212406529107E-2</v>
      </c>
      <c r="Q80" s="336">
        <f t="shared" si="119"/>
        <v>7.3997873748089971E-2</v>
      </c>
      <c r="R80" s="336">
        <f t="shared" si="119"/>
        <v>7.6537420104086998E-2</v>
      </c>
      <c r="S80" s="336">
        <f t="shared" si="119"/>
        <v>7.6171208983382643E-2</v>
      </c>
      <c r="T80" s="336">
        <f t="shared" si="119"/>
        <v>7.5797175900983171E-2</v>
      </c>
      <c r="U80" s="336">
        <f t="shared" si="119"/>
        <v>7.4765415087182277E-2</v>
      </c>
      <c r="V80" s="336">
        <f t="shared" si="119"/>
        <v>7.5978288246013881E-2</v>
      </c>
      <c r="W80" s="336">
        <f t="shared" si="119"/>
        <v>7.4267272640039447E-2</v>
      </c>
      <c r="X80" s="336">
        <f t="shared" si="119"/>
        <v>7.4918335540968314E-2</v>
      </c>
      <c r="Y80" s="336">
        <f t="shared" si="119"/>
        <v>7.508258816979245E-2</v>
      </c>
      <c r="Z80" s="336">
        <f t="shared" si="119"/>
        <v>7.5180894643953E-2</v>
      </c>
      <c r="AA80" s="336">
        <f t="shared" si="119"/>
        <v>7.5289010670503267E-2</v>
      </c>
      <c r="AB80" s="336">
        <f t="shared" si="119"/>
        <v>7.5490032873693241E-2</v>
      </c>
      <c r="AC80" s="336">
        <f t="shared" si="119"/>
        <v>7.5697637606141566E-2</v>
      </c>
      <c r="AD80" s="336">
        <f t="shared" si="119"/>
        <v>7.5911592485756407E-2</v>
      </c>
      <c r="AE80" s="336">
        <f t="shared" ref="AE80:AL80" si="120">AE33/AE$49</f>
        <v>7.6096160960890377E-2</v>
      </c>
      <c r="AF80" s="336">
        <f t="shared" si="120"/>
        <v>7.6297542663308154E-2</v>
      </c>
      <c r="AG80" s="336">
        <f t="shared" si="120"/>
        <v>7.6513645109277897E-2</v>
      </c>
      <c r="AH80" s="336">
        <f t="shared" si="120"/>
        <v>7.6722914749772608E-2</v>
      </c>
      <c r="AI80" s="336">
        <f t="shared" si="120"/>
        <v>7.6933088149421458E-2</v>
      </c>
      <c r="AJ80" s="336">
        <f t="shared" si="120"/>
        <v>7.7142202926248668E-2</v>
      </c>
      <c r="AK80" s="336">
        <f t="shared" si="120"/>
        <v>7.7332684443391531E-2</v>
      </c>
      <c r="AL80" s="336">
        <f t="shared" si="120"/>
        <v>7.750302604349002E-2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2.0565941436466922E-2</v>
      </c>
      <c r="N81" s="336">
        <f t="shared" si="121"/>
        <v>2.3276302086266423E-2</v>
      </c>
      <c r="O81" s="336">
        <f t="shared" si="121"/>
        <v>2.3121559017719735E-2</v>
      </c>
      <c r="P81" s="336">
        <f t="shared" si="121"/>
        <v>2.3157471259319259E-2</v>
      </c>
      <c r="Q81" s="336">
        <f t="shared" si="121"/>
        <v>2.3619749048681155E-2</v>
      </c>
      <c r="R81" s="336">
        <f t="shared" si="121"/>
        <v>2.5301881962524506E-2</v>
      </c>
      <c r="S81" s="336">
        <f t="shared" si="121"/>
        <v>2.2853884189510936E-2</v>
      </c>
      <c r="T81" s="336">
        <f t="shared" si="121"/>
        <v>2.4294770128486291E-2</v>
      </c>
      <c r="U81" s="336">
        <f t="shared" si="121"/>
        <v>2.3359804693993774E-2</v>
      </c>
      <c r="V81" s="336">
        <f t="shared" si="121"/>
        <v>2.5274453970412985E-2</v>
      </c>
      <c r="W81" s="336">
        <f t="shared" si="121"/>
        <v>2.3462882134730911E-2</v>
      </c>
      <c r="X81" s="336">
        <f t="shared" si="121"/>
        <v>2.1680043138532331E-2</v>
      </c>
      <c r="Y81" s="336">
        <f t="shared" si="121"/>
        <v>2.1540951558457609E-2</v>
      </c>
      <c r="Z81" s="336">
        <f t="shared" si="121"/>
        <v>2.1486306960034226E-2</v>
      </c>
      <c r="AA81" s="336">
        <f t="shared" si="121"/>
        <v>2.1453219354495155E-2</v>
      </c>
      <c r="AB81" s="336">
        <f t="shared" si="121"/>
        <v>2.1447579163074056E-2</v>
      </c>
      <c r="AC81" s="336">
        <f t="shared" si="121"/>
        <v>2.1433225433310804E-2</v>
      </c>
      <c r="AD81" s="336">
        <f t="shared" si="121"/>
        <v>2.1420291479539125E-2</v>
      </c>
      <c r="AE81" s="336">
        <f t="shared" ref="AE81:AL81" si="122">AE34/AE$49</f>
        <v>2.1418639223793536E-2</v>
      </c>
      <c r="AF81" s="336">
        <f t="shared" si="122"/>
        <v>2.1414483107477796E-2</v>
      </c>
      <c r="AG81" s="336">
        <f t="shared" si="122"/>
        <v>2.1388125890594398E-2</v>
      </c>
      <c r="AH81" s="336">
        <f t="shared" si="122"/>
        <v>2.1349816655987574E-2</v>
      </c>
      <c r="AI81" s="336">
        <f t="shared" si="122"/>
        <v>2.1314684299114442E-2</v>
      </c>
      <c r="AJ81" s="336">
        <f t="shared" si="122"/>
        <v>2.1281989111923257E-2</v>
      </c>
      <c r="AK81" s="336">
        <f t="shared" si="122"/>
        <v>2.1252540733722337E-2</v>
      </c>
      <c r="AL81" s="336">
        <f t="shared" si="122"/>
        <v>2.1221623037128209E-2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1.9543246953932277E-3</v>
      </c>
      <c r="N82" s="336">
        <f t="shared" si="123"/>
        <v>1.4513213845757772E-3</v>
      </c>
      <c r="O82" s="336">
        <f t="shared" si="123"/>
        <v>1.4115989122077044E-3</v>
      </c>
      <c r="P82" s="336">
        <f t="shared" si="123"/>
        <v>1.2877998923894549E-3</v>
      </c>
      <c r="Q82" s="336">
        <f t="shared" si="123"/>
        <v>1.4175048334259884E-3</v>
      </c>
      <c r="R82" s="336">
        <f t="shared" si="123"/>
        <v>1.2836365792149973E-3</v>
      </c>
      <c r="S82" s="336">
        <f t="shared" si="123"/>
        <v>1.1039534268895211E-3</v>
      </c>
      <c r="T82" s="336">
        <f t="shared" si="123"/>
        <v>1.1342634539682176E-3</v>
      </c>
      <c r="U82" s="336">
        <f t="shared" si="123"/>
        <v>1.1413306917213511E-3</v>
      </c>
      <c r="V82" s="336">
        <f t="shared" si="123"/>
        <v>1.0543103899968147E-3</v>
      </c>
      <c r="W82" s="336">
        <f t="shared" si="123"/>
        <v>1.2802144471961458E-3</v>
      </c>
      <c r="X82" s="336">
        <f t="shared" si="123"/>
        <v>9.7396350004611877E-4</v>
      </c>
      <c r="Y82" s="336">
        <f t="shared" si="123"/>
        <v>9.8860975555639251E-4</v>
      </c>
      <c r="Z82" s="336">
        <f t="shared" si="123"/>
        <v>9.9545225513533991E-4</v>
      </c>
      <c r="AA82" s="336">
        <f t="shared" si="123"/>
        <v>1.0028104576885939E-3</v>
      </c>
      <c r="AB82" s="336">
        <f t="shared" si="123"/>
        <v>1.0060518914549261E-3</v>
      </c>
      <c r="AC82" s="336">
        <f t="shared" si="123"/>
        <v>1.0099150623941334E-3</v>
      </c>
      <c r="AD82" s="336">
        <f t="shared" si="123"/>
        <v>1.0132790284716575E-3</v>
      </c>
      <c r="AE82" s="336">
        <f t="shared" ref="AE82:AL82" si="124">AE35/AE$49</f>
        <v>1.0165148218262655E-3</v>
      </c>
      <c r="AF82" s="336">
        <f t="shared" si="124"/>
        <v>1.0193088384996148E-3</v>
      </c>
      <c r="AG82" s="336">
        <f t="shared" si="124"/>
        <v>1.021943872923467E-3</v>
      </c>
      <c r="AH82" s="336">
        <f t="shared" si="124"/>
        <v>1.0235624547019384E-3</v>
      </c>
      <c r="AI82" s="336">
        <f t="shared" si="124"/>
        <v>1.025423181479737E-3</v>
      </c>
      <c r="AJ82" s="336">
        <f t="shared" si="124"/>
        <v>1.0262293817572953E-3</v>
      </c>
      <c r="AK82" s="336">
        <f t="shared" si="124"/>
        <v>1.027320672314759E-3</v>
      </c>
      <c r="AL82" s="336">
        <f t="shared" si="124"/>
        <v>1.0271101381803633E-3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7.3478741324418145E-2</v>
      </c>
      <c r="N84" s="337">
        <f t="shared" si="125"/>
        <v>7.7665142926302375E-2</v>
      </c>
      <c r="O84" s="337">
        <f t="shared" si="125"/>
        <v>7.991387575029317E-2</v>
      </c>
      <c r="P84" s="337">
        <f t="shared" si="125"/>
        <v>7.9413675468460676E-2</v>
      </c>
      <c r="Q84" s="337">
        <f t="shared" si="125"/>
        <v>7.6063001688609813E-2</v>
      </c>
      <c r="R84" s="337">
        <f t="shared" si="125"/>
        <v>7.5012704934194832E-2</v>
      </c>
      <c r="S84" s="337">
        <f t="shared" si="125"/>
        <v>7.4857974853173748E-2</v>
      </c>
      <c r="T84" s="337">
        <f t="shared" si="125"/>
        <v>7.2916627302841958E-2</v>
      </c>
      <c r="U84" s="337">
        <f t="shared" si="125"/>
        <v>7.3706070256852038E-2</v>
      </c>
      <c r="V84" s="337">
        <f t="shared" si="125"/>
        <v>7.1962018146166568E-2</v>
      </c>
      <c r="W84" s="337">
        <f t="shared" si="125"/>
        <v>7.3861685642630431E-2</v>
      </c>
      <c r="X84" s="337">
        <f t="shared" si="125"/>
        <v>7.4232599381297948E-2</v>
      </c>
      <c r="Y84" s="337">
        <f t="shared" si="125"/>
        <v>7.394183842677679E-2</v>
      </c>
      <c r="Z84" s="337">
        <f t="shared" si="125"/>
        <v>7.3729581160283081E-2</v>
      </c>
      <c r="AA84" s="337">
        <f t="shared" si="125"/>
        <v>7.3536203598235997E-2</v>
      </c>
      <c r="AB84" s="337">
        <f t="shared" si="125"/>
        <v>7.3419772553723492E-2</v>
      </c>
      <c r="AC84" s="337">
        <f t="shared" si="125"/>
        <v>7.3288545196958987E-2</v>
      </c>
      <c r="AD84" s="337">
        <f t="shared" si="125"/>
        <v>7.3137650434102933E-2</v>
      </c>
      <c r="AE84" s="337">
        <f t="shared" ref="AE84:AL84" si="126">AE37/AE$49</f>
        <v>7.2985326739943124E-2</v>
      </c>
      <c r="AF84" s="337">
        <f t="shared" si="126"/>
        <v>7.2819571372477618E-2</v>
      </c>
      <c r="AG84" s="337">
        <f t="shared" si="126"/>
        <v>7.2605922401057676E-2</v>
      </c>
      <c r="AH84" s="337">
        <f t="shared" si="126"/>
        <v>7.2457591416453235E-2</v>
      </c>
      <c r="AI84" s="337">
        <f t="shared" si="126"/>
        <v>7.22619851273653E-2</v>
      </c>
      <c r="AJ84" s="337">
        <f t="shared" si="126"/>
        <v>7.2062175885119845E-2</v>
      </c>
      <c r="AK84" s="337">
        <f t="shared" si="126"/>
        <v>7.1855740125021036E-2</v>
      </c>
      <c r="AL84" s="337">
        <f t="shared" si="126"/>
        <v>7.16851348747964E-2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5.8793258745625583E-2</v>
      </c>
      <c r="N85" s="336">
        <f t="shared" si="127"/>
        <v>6.305620487713548E-2</v>
      </c>
      <c r="O85" s="336">
        <f t="shared" si="127"/>
        <v>6.544323793045051E-2</v>
      </c>
      <c r="P85" s="336">
        <f t="shared" si="127"/>
        <v>6.5236401880112316E-2</v>
      </c>
      <c r="Q85" s="336">
        <f t="shared" si="127"/>
        <v>6.2754438235219714E-2</v>
      </c>
      <c r="R85" s="336">
        <f t="shared" si="127"/>
        <v>6.0535680861254243E-2</v>
      </c>
      <c r="S85" s="336">
        <f t="shared" si="127"/>
        <v>6.088669248774653E-2</v>
      </c>
      <c r="T85" s="336">
        <f t="shared" si="127"/>
        <v>5.7902587164158373E-2</v>
      </c>
      <c r="U85" s="336">
        <f t="shared" si="127"/>
        <v>5.8186315477703608E-2</v>
      </c>
      <c r="V85" s="336">
        <f t="shared" si="127"/>
        <v>5.6999782069148387E-2</v>
      </c>
      <c r="W85" s="336">
        <f t="shared" si="127"/>
        <v>5.8280264152026855E-2</v>
      </c>
      <c r="X85" s="336">
        <f t="shared" si="127"/>
        <v>5.7764627428642717E-2</v>
      </c>
      <c r="Y85" s="336">
        <f t="shared" si="127"/>
        <v>5.7384831159323163E-2</v>
      </c>
      <c r="Z85" s="336">
        <f t="shared" si="127"/>
        <v>5.7064737574377952E-2</v>
      </c>
      <c r="AA85" s="336">
        <f t="shared" si="127"/>
        <v>5.6747205605975605E-2</v>
      </c>
      <c r="AB85" s="336">
        <f t="shared" si="127"/>
        <v>5.6492992375949229E-2</v>
      </c>
      <c r="AC85" s="336">
        <f t="shared" si="127"/>
        <v>5.6207365739003048E-2</v>
      </c>
      <c r="AD85" s="336">
        <f t="shared" si="127"/>
        <v>5.5908435877869901E-2</v>
      </c>
      <c r="AE85" s="336">
        <f t="shared" ref="AE85:AL85" si="128">AE38/AE$49</f>
        <v>5.5630253327546758E-2</v>
      </c>
      <c r="AF85" s="336">
        <f t="shared" si="128"/>
        <v>5.5328962999237723E-2</v>
      </c>
      <c r="AG85" s="336">
        <f t="shared" si="128"/>
        <v>5.4980264097955256E-2</v>
      </c>
      <c r="AH85" s="336">
        <f t="shared" si="128"/>
        <v>5.4710702202288165E-2</v>
      </c>
      <c r="AI85" s="336">
        <f t="shared" si="128"/>
        <v>5.4390772043373933E-2</v>
      </c>
      <c r="AJ85" s="336">
        <f t="shared" si="128"/>
        <v>5.4058000104777244E-2</v>
      </c>
      <c r="AK85" s="336">
        <f t="shared" si="128"/>
        <v>5.3724825564738232E-2</v>
      </c>
      <c r="AL85" s="336">
        <f t="shared" si="128"/>
        <v>5.3427092335322716E-2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1.4685482578792566E-2</v>
      </c>
      <c r="N86" s="336">
        <f t="shared" si="129"/>
        <v>1.4608938049166893E-2</v>
      </c>
      <c r="O86" s="336">
        <f t="shared" si="129"/>
        <v>1.4470637819842662E-2</v>
      </c>
      <c r="P86" s="336">
        <f t="shared" si="129"/>
        <v>1.4177273588348367E-2</v>
      </c>
      <c r="Q86" s="336">
        <f t="shared" si="129"/>
        <v>1.3308563453390097E-2</v>
      </c>
      <c r="R86" s="336">
        <f t="shared" si="129"/>
        <v>1.4477024072940584E-2</v>
      </c>
      <c r="S86" s="336">
        <f t="shared" si="129"/>
        <v>1.397128236542722E-2</v>
      </c>
      <c r="T86" s="336">
        <f t="shared" si="129"/>
        <v>1.501404013868359E-2</v>
      </c>
      <c r="U86" s="336">
        <f t="shared" si="129"/>
        <v>1.5519754779148421E-2</v>
      </c>
      <c r="V86" s="336">
        <f t="shared" si="129"/>
        <v>1.4962236077018173E-2</v>
      </c>
      <c r="W86" s="336">
        <f t="shared" si="129"/>
        <v>1.5581421490603587E-2</v>
      </c>
      <c r="X86" s="336">
        <f t="shared" si="129"/>
        <v>1.646797195265523E-2</v>
      </c>
      <c r="Y86" s="336">
        <f t="shared" si="129"/>
        <v>1.655700726745362E-2</v>
      </c>
      <c r="Z86" s="336">
        <f t="shared" si="129"/>
        <v>1.6664843585905125E-2</v>
      </c>
      <c r="AA86" s="336">
        <f t="shared" si="129"/>
        <v>1.6788997992260392E-2</v>
      </c>
      <c r="AB86" s="336">
        <f t="shared" si="129"/>
        <v>1.692678017777427E-2</v>
      </c>
      <c r="AC86" s="336">
        <f t="shared" si="129"/>
        <v>1.7081179457955949E-2</v>
      </c>
      <c r="AD86" s="336">
        <f t="shared" si="129"/>
        <v>1.7229214556233025E-2</v>
      </c>
      <c r="AE86" s="336">
        <f t="shared" ref="AE86:AL86" si="130">AE39/AE$49</f>
        <v>1.7355073412396376E-2</v>
      </c>
      <c r="AF86" s="336">
        <f t="shared" si="130"/>
        <v>1.7490608373239905E-2</v>
      </c>
      <c r="AG86" s="336">
        <f t="shared" si="130"/>
        <v>1.7625658303102424E-2</v>
      </c>
      <c r="AH86" s="336">
        <f t="shared" si="130"/>
        <v>1.7746889214165073E-2</v>
      </c>
      <c r="AI86" s="336">
        <f t="shared" si="130"/>
        <v>1.7871213083991377E-2</v>
      </c>
      <c r="AJ86" s="336">
        <f t="shared" si="130"/>
        <v>1.8004175780342604E-2</v>
      </c>
      <c r="AK86" s="336">
        <f t="shared" si="130"/>
        <v>1.8130914560282794E-2</v>
      </c>
      <c r="AL86" s="336">
        <f t="shared" si="130"/>
        <v>1.825804253947369E-2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5.1636298825725707E-2</v>
      </c>
      <c r="N88" s="337">
        <f t="shared" si="131"/>
        <v>5.181674246388257E-2</v>
      </c>
      <c r="O88" s="337">
        <f t="shared" si="131"/>
        <v>5.1568126050499576E-2</v>
      </c>
      <c r="P88" s="337">
        <f t="shared" si="131"/>
        <v>4.8751671930974128E-2</v>
      </c>
      <c r="Q88" s="337">
        <f t="shared" si="131"/>
        <v>5.1294849226380855E-2</v>
      </c>
      <c r="R88" s="337">
        <f t="shared" si="131"/>
        <v>5.0359291030956252E-2</v>
      </c>
      <c r="S88" s="337">
        <f t="shared" si="131"/>
        <v>5.1633197443444037E-2</v>
      </c>
      <c r="T88" s="337">
        <f t="shared" si="131"/>
        <v>5.1204025991153909E-2</v>
      </c>
      <c r="U88" s="337">
        <f t="shared" si="131"/>
        <v>5.3229759664992708E-2</v>
      </c>
      <c r="V88" s="337">
        <f t="shared" si="131"/>
        <v>5.1543801875566661E-2</v>
      </c>
      <c r="W88" s="337">
        <f t="shared" si="131"/>
        <v>4.4053276799362266E-2</v>
      </c>
      <c r="X88" s="337">
        <f t="shared" si="131"/>
        <v>4.5639618497603028E-2</v>
      </c>
      <c r="Y88" s="337">
        <f t="shared" si="131"/>
        <v>4.5050997016535241E-2</v>
      </c>
      <c r="Z88" s="337">
        <f t="shared" si="131"/>
        <v>4.4663390449816313E-2</v>
      </c>
      <c r="AA88" s="337">
        <f t="shared" si="131"/>
        <v>4.4277587012741884E-2</v>
      </c>
      <c r="AB88" s="337">
        <f t="shared" si="131"/>
        <v>4.3875044942538223E-2</v>
      </c>
      <c r="AC88" s="337">
        <f t="shared" si="131"/>
        <v>4.3495733627903328E-2</v>
      </c>
      <c r="AD88" s="337">
        <f t="shared" si="131"/>
        <v>4.3158976184080454E-2</v>
      </c>
      <c r="AE88" s="337">
        <f t="shared" ref="AE88:AL88" si="132">AE41/AE$49</f>
        <v>4.2826393085153312E-2</v>
      </c>
      <c r="AF88" s="337">
        <f t="shared" si="132"/>
        <v>4.2499078150851702E-2</v>
      </c>
      <c r="AG88" s="337">
        <f t="shared" si="132"/>
        <v>4.2175151185847658E-2</v>
      </c>
      <c r="AH88" s="337">
        <f t="shared" si="132"/>
        <v>4.1846355011555272E-2</v>
      </c>
      <c r="AI88" s="337">
        <f t="shared" si="132"/>
        <v>4.1555085252746302E-2</v>
      </c>
      <c r="AJ88" s="337">
        <f t="shared" si="132"/>
        <v>4.1294371099211635E-2</v>
      </c>
      <c r="AK88" s="337">
        <f t="shared" si="132"/>
        <v>4.1079530617664256E-2</v>
      </c>
      <c r="AL88" s="337">
        <f t="shared" si="132"/>
        <v>4.0869139071857845E-2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1.7713809111533932E-2</v>
      </c>
      <c r="N89" s="336">
        <f t="shared" si="133"/>
        <v>1.7363305079677753E-2</v>
      </c>
      <c r="O89" s="336">
        <f t="shared" si="133"/>
        <v>1.732180651981495E-2</v>
      </c>
      <c r="P89" s="336">
        <f t="shared" si="133"/>
        <v>1.673083659771249E-2</v>
      </c>
      <c r="Q89" s="336">
        <f t="shared" si="133"/>
        <v>1.6605996664045941E-2</v>
      </c>
      <c r="R89" s="336">
        <f t="shared" si="133"/>
        <v>1.6316009834470683E-2</v>
      </c>
      <c r="S89" s="336">
        <f t="shared" si="133"/>
        <v>1.6206303140731189E-2</v>
      </c>
      <c r="T89" s="336">
        <f t="shared" si="133"/>
        <v>1.7057764405338363E-2</v>
      </c>
      <c r="U89" s="336">
        <f t="shared" si="133"/>
        <v>1.7099101449840035E-2</v>
      </c>
      <c r="V89" s="336">
        <f t="shared" si="133"/>
        <v>1.5756747262281125E-2</v>
      </c>
      <c r="W89" s="336">
        <f t="shared" si="133"/>
        <v>1.4142025024530767E-2</v>
      </c>
      <c r="X89" s="336">
        <f t="shared" si="133"/>
        <v>1.5133699123072409E-2</v>
      </c>
      <c r="Y89" s="336">
        <f t="shared" si="133"/>
        <v>1.4930041767691998E-2</v>
      </c>
      <c r="Z89" s="336">
        <f t="shared" si="133"/>
        <v>1.4809101748244175E-2</v>
      </c>
      <c r="AA89" s="336">
        <f t="shared" si="133"/>
        <v>1.4674053635590965E-2</v>
      </c>
      <c r="AB89" s="336">
        <f t="shared" si="133"/>
        <v>1.4527251308578707E-2</v>
      </c>
      <c r="AC89" s="336">
        <f t="shared" si="133"/>
        <v>1.4362195011126641E-2</v>
      </c>
      <c r="AD89" s="336">
        <f t="shared" si="133"/>
        <v>1.4216208972334294E-2</v>
      </c>
      <c r="AE89" s="336">
        <f t="shared" ref="AE89:AL89" si="134">AE42/AE$49</f>
        <v>1.4080054385037746E-2</v>
      </c>
      <c r="AF89" s="336">
        <f t="shared" si="134"/>
        <v>1.3938828339441059E-2</v>
      </c>
      <c r="AG89" s="336">
        <f t="shared" si="134"/>
        <v>1.3801442647102261E-2</v>
      </c>
      <c r="AH89" s="336">
        <f t="shared" si="134"/>
        <v>1.3673974485214136E-2</v>
      </c>
      <c r="AI89" s="336">
        <f t="shared" si="134"/>
        <v>1.3540901927230625E-2</v>
      </c>
      <c r="AJ89" s="336">
        <f t="shared" si="134"/>
        <v>1.3420083279069213E-2</v>
      </c>
      <c r="AK89" s="336">
        <f t="shared" si="134"/>
        <v>1.3332335995335131E-2</v>
      </c>
      <c r="AL89" s="336">
        <f t="shared" si="134"/>
        <v>1.324315094530425E-2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3.3922489714191775E-2</v>
      </c>
      <c r="N90" s="336">
        <f t="shared" si="135"/>
        <v>3.4453437384204817E-2</v>
      </c>
      <c r="O90" s="336">
        <f t="shared" si="135"/>
        <v>3.4246319530684625E-2</v>
      </c>
      <c r="P90" s="336">
        <f t="shared" si="135"/>
        <v>3.2020835333261638E-2</v>
      </c>
      <c r="Q90" s="336">
        <f t="shared" si="135"/>
        <v>3.4688852562334914E-2</v>
      </c>
      <c r="R90" s="336">
        <f t="shared" si="135"/>
        <v>3.4043281196485572E-2</v>
      </c>
      <c r="S90" s="336">
        <f t="shared" si="135"/>
        <v>3.5426894302712848E-2</v>
      </c>
      <c r="T90" s="336">
        <f t="shared" si="135"/>
        <v>3.4146261585815546E-2</v>
      </c>
      <c r="U90" s="336">
        <f t="shared" si="135"/>
        <v>3.613065821515267E-2</v>
      </c>
      <c r="V90" s="336">
        <f t="shared" si="135"/>
        <v>3.5787054613285539E-2</v>
      </c>
      <c r="W90" s="336">
        <f t="shared" si="135"/>
        <v>2.9911251774831494E-2</v>
      </c>
      <c r="X90" s="336">
        <f t="shared" si="135"/>
        <v>3.0505919374530618E-2</v>
      </c>
      <c r="Y90" s="336">
        <f t="shared" si="135"/>
        <v>3.0120955248843242E-2</v>
      </c>
      <c r="Z90" s="336">
        <f t="shared" si="135"/>
        <v>2.9854288701572133E-2</v>
      </c>
      <c r="AA90" s="336">
        <f t="shared" si="135"/>
        <v>2.9603533377150919E-2</v>
      </c>
      <c r="AB90" s="336">
        <f t="shared" si="135"/>
        <v>2.9347793633959514E-2</v>
      </c>
      <c r="AC90" s="336">
        <f t="shared" si="135"/>
        <v>2.9133538616776682E-2</v>
      </c>
      <c r="AD90" s="336">
        <f t="shared" si="135"/>
        <v>2.894276721174616E-2</v>
      </c>
      <c r="AE90" s="336">
        <f t="shared" ref="AE90:AL90" si="136">AE43/AE$49</f>
        <v>2.8746338700115566E-2</v>
      </c>
      <c r="AF90" s="336">
        <f t="shared" si="136"/>
        <v>2.8560249811410643E-2</v>
      </c>
      <c r="AG90" s="336">
        <f t="shared" si="136"/>
        <v>2.8373708538745396E-2</v>
      </c>
      <c r="AH90" s="336">
        <f t="shared" si="136"/>
        <v>2.8172380526341134E-2</v>
      </c>
      <c r="AI90" s="336">
        <f t="shared" si="136"/>
        <v>2.8014183325515678E-2</v>
      </c>
      <c r="AJ90" s="336">
        <f t="shared" si="136"/>
        <v>2.7874287820142424E-2</v>
      </c>
      <c r="AK90" s="336">
        <f t="shared" si="136"/>
        <v>2.7747194622329122E-2</v>
      </c>
      <c r="AL90" s="336">
        <f t="shared" si="136"/>
        <v>2.7625988126553595E-2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0.11868224141769503</v>
      </c>
      <c r="N92" s="337">
        <f t="shared" si="137"/>
        <v>0.12080771689947059</v>
      </c>
      <c r="O92" s="337">
        <f t="shared" si="137"/>
        <v>0.11864645897401439</v>
      </c>
      <c r="P92" s="337">
        <f t="shared" si="137"/>
        <v>0.11618781809387195</v>
      </c>
      <c r="Q92" s="337">
        <f t="shared" si="137"/>
        <v>0.12002637099762792</v>
      </c>
      <c r="R92" s="337">
        <f t="shared" si="137"/>
        <v>0.11937238270929192</v>
      </c>
      <c r="S92" s="337">
        <f t="shared" si="137"/>
        <v>0.11621489673055269</v>
      </c>
      <c r="T92" s="337">
        <f t="shared" si="137"/>
        <v>0.11590994602940805</v>
      </c>
      <c r="U92" s="337">
        <f t="shared" si="137"/>
        <v>0.11474432792737231</v>
      </c>
      <c r="V92" s="337">
        <f t="shared" si="137"/>
        <v>0.11361788391660012</v>
      </c>
      <c r="W92" s="337">
        <f t="shared" si="137"/>
        <v>0.10540092472359588</v>
      </c>
      <c r="X92" s="337">
        <f t="shared" si="137"/>
        <v>0.10527919052783813</v>
      </c>
      <c r="Y92" s="337">
        <f t="shared" si="137"/>
        <v>0.10494148179940817</v>
      </c>
      <c r="Z92" s="337">
        <f t="shared" si="137"/>
        <v>0.10438291379300718</v>
      </c>
      <c r="AA92" s="337">
        <f t="shared" si="137"/>
        <v>0.10379189348113754</v>
      </c>
      <c r="AB92" s="337">
        <f t="shared" si="137"/>
        <v>0.10315631351237232</v>
      </c>
      <c r="AC92" s="337">
        <f t="shared" si="137"/>
        <v>0.10250704826124747</v>
      </c>
      <c r="AD92" s="337">
        <f t="shared" si="137"/>
        <v>0.10186282966393999</v>
      </c>
      <c r="AE92" s="337">
        <f t="shared" ref="AE92:AL92" si="138">AE45/AE$49</f>
        <v>0.1012126956477204</v>
      </c>
      <c r="AF92" s="337">
        <f t="shared" si="138"/>
        <v>0.10058616846557152</v>
      </c>
      <c r="AG92" s="337">
        <f t="shared" si="138"/>
        <v>9.9929573037785449E-2</v>
      </c>
      <c r="AH92" s="337">
        <f t="shared" si="138"/>
        <v>9.9277935971975623E-2</v>
      </c>
      <c r="AI92" s="337">
        <f t="shared" si="138"/>
        <v>9.8629628815909587E-2</v>
      </c>
      <c r="AJ92" s="337">
        <f t="shared" si="138"/>
        <v>9.8034928776429567E-2</v>
      </c>
      <c r="AK92" s="337">
        <f t="shared" si="138"/>
        <v>9.7373346297387739E-2</v>
      </c>
      <c r="AL92" s="337">
        <f t="shared" si="138"/>
        <v>9.6620937180109029E-2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1.405175236995798E-2</v>
      </c>
      <c r="N93" s="336">
        <f t="shared" si="139"/>
        <v>1.4052047855350663E-2</v>
      </c>
      <c r="O93" s="336">
        <f t="shared" si="139"/>
        <v>1.3456301337419265E-2</v>
      </c>
      <c r="P93" s="336">
        <f t="shared" si="139"/>
        <v>1.2904555560658414E-2</v>
      </c>
      <c r="Q93" s="336">
        <f t="shared" si="139"/>
        <v>1.4237589906016783E-2</v>
      </c>
      <c r="R93" s="336">
        <f t="shared" si="139"/>
        <v>1.3961573395903485E-2</v>
      </c>
      <c r="S93" s="336">
        <f t="shared" si="139"/>
        <v>1.3909178464533897E-2</v>
      </c>
      <c r="T93" s="336">
        <f t="shared" si="139"/>
        <v>1.2935895470330912E-2</v>
      </c>
      <c r="U93" s="336">
        <f t="shared" si="139"/>
        <v>1.2344509607377794E-2</v>
      </c>
      <c r="V93" s="336">
        <f t="shared" si="139"/>
        <v>1.1811655794944821E-2</v>
      </c>
      <c r="W93" s="336">
        <f t="shared" si="139"/>
        <v>1.0655514340467079E-2</v>
      </c>
      <c r="X93" s="336">
        <f t="shared" si="139"/>
        <v>1.8411473806488773E-2</v>
      </c>
      <c r="Y93" s="336">
        <f t="shared" si="139"/>
        <v>1.8561663335677131E-2</v>
      </c>
      <c r="Z93" s="336">
        <f t="shared" si="139"/>
        <v>1.8725992478400004E-2</v>
      </c>
      <c r="AA93" s="336">
        <f t="shared" si="139"/>
        <v>1.8876334861486939E-2</v>
      </c>
      <c r="AB93" s="336">
        <f t="shared" si="139"/>
        <v>1.8967041730070449E-2</v>
      </c>
      <c r="AC93" s="336">
        <f t="shared" si="139"/>
        <v>1.9014913250568314E-2</v>
      </c>
      <c r="AD93" s="336">
        <f t="shared" si="139"/>
        <v>1.9121430596418652E-2</v>
      </c>
      <c r="AE93" s="336">
        <f t="shared" ref="AE93:AL93" si="140">AE46/AE$49</f>
        <v>1.928984626304197E-2</v>
      </c>
      <c r="AF93" s="336">
        <f t="shared" si="140"/>
        <v>1.946978425223796E-2</v>
      </c>
      <c r="AG93" s="336">
        <f t="shared" si="140"/>
        <v>1.9630328356735564E-2</v>
      </c>
      <c r="AH93" s="336">
        <f t="shared" si="140"/>
        <v>1.9774535825144258E-2</v>
      </c>
      <c r="AI93" s="336">
        <f t="shared" si="140"/>
        <v>1.9917593273066379E-2</v>
      </c>
      <c r="AJ93" s="336">
        <f t="shared" si="140"/>
        <v>2.005718056744098E-2</v>
      </c>
      <c r="AK93" s="336">
        <f t="shared" si="140"/>
        <v>2.018710246332827E-2</v>
      </c>
      <c r="AL93" s="336">
        <f t="shared" si="140"/>
        <v>2.0325773487117837E-2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0.10463048904773704</v>
      </c>
      <c r="N94" s="336">
        <f t="shared" si="141"/>
        <v>0.10675566904411991</v>
      </c>
      <c r="O94" s="336">
        <f t="shared" si="141"/>
        <v>0.10519015763659512</v>
      </c>
      <c r="P94" s="336">
        <f t="shared" si="141"/>
        <v>0.10328326253321352</v>
      </c>
      <c r="Q94" s="336">
        <f t="shared" si="141"/>
        <v>0.10578878109161112</v>
      </c>
      <c r="R94" s="336">
        <f t="shared" si="141"/>
        <v>0.10541080931338843</v>
      </c>
      <c r="S94" s="336">
        <f t="shared" si="141"/>
        <v>0.10230571826601878</v>
      </c>
      <c r="T94" s="336">
        <f t="shared" si="141"/>
        <v>0.10297405055907713</v>
      </c>
      <c r="U94" s="336">
        <f t="shared" si="141"/>
        <v>0.10239981831999451</v>
      </c>
      <c r="V94" s="336">
        <f t="shared" si="141"/>
        <v>0.10180622812165531</v>
      </c>
      <c r="W94" s="336">
        <f t="shared" si="141"/>
        <v>9.4745410383128795E-2</v>
      </c>
      <c r="X94" s="336">
        <f t="shared" si="141"/>
        <v>8.6867716721349353E-2</v>
      </c>
      <c r="Y94" s="336">
        <f t="shared" si="141"/>
        <v>8.6379818463731037E-2</v>
      </c>
      <c r="Z94" s="336">
        <f t="shared" si="141"/>
        <v>8.5656921314607171E-2</v>
      </c>
      <c r="AA94" s="336">
        <f t="shared" si="141"/>
        <v>8.4915558619650611E-2</v>
      </c>
      <c r="AB94" s="336">
        <f t="shared" si="141"/>
        <v>8.4189271782301872E-2</v>
      </c>
      <c r="AC94" s="336">
        <f t="shared" si="141"/>
        <v>8.3492135010679147E-2</v>
      </c>
      <c r="AD94" s="336">
        <f t="shared" si="141"/>
        <v>8.2741399067521329E-2</v>
      </c>
      <c r="AE94" s="336">
        <f t="shared" ref="AE94:AL94" si="142">AE47/AE$49</f>
        <v>8.192284938467842E-2</v>
      </c>
      <c r="AF94" s="336">
        <f t="shared" si="142"/>
        <v>8.1116384213333545E-2</v>
      </c>
      <c r="AG94" s="336">
        <f t="shared" si="142"/>
        <v>8.0299244681049889E-2</v>
      </c>
      <c r="AH94" s="336">
        <f t="shared" si="142"/>
        <v>7.9503400146831368E-2</v>
      </c>
      <c r="AI94" s="336">
        <f t="shared" si="142"/>
        <v>7.8712035542843214E-2</v>
      </c>
      <c r="AJ94" s="336">
        <f t="shared" si="142"/>
        <v>7.797774820898859E-2</v>
      </c>
      <c r="AK94" s="336">
        <f t="shared" si="142"/>
        <v>7.7186243834059462E-2</v>
      </c>
      <c r="AL94" s="336">
        <f t="shared" si="142"/>
        <v>7.6295163692991191E-2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Solent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Solent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Solent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Solent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Solent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Solent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Solent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Solent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Solent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Solent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Solent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Solent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Solent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5.8530212201736731</v>
      </c>
      <c r="Y4" s="11">
        <f>'Occ T1'!D8-'Occ T1'!C8</f>
        <v>0.63175148647007973</v>
      </c>
      <c r="Z4" s="11">
        <f>'Occ T1'!E8-'Occ T1'!D8</f>
        <v>-3.5683557912490755</v>
      </c>
      <c r="AA4" s="11">
        <f>'Occ T1'!F8-'Occ T1'!E8</f>
        <v>6.1745928831885522</v>
      </c>
      <c r="AB4" s="11">
        <f>'Occ T1'!D8-'Occ T1'!B8</f>
        <v>6.4847727066437528</v>
      </c>
      <c r="AC4" s="11">
        <f>'Occ T1'!F8-'Occ T1'!D8</f>
        <v>2.6062370919394766</v>
      </c>
    </row>
    <row r="5" spans="1:29" x14ac:dyDescent="0.2">
      <c r="W5" s="10" t="str">
        <f>name!E5</f>
        <v>Professional occupations</v>
      </c>
      <c r="X5" s="11">
        <f>'Occ T1'!C9-'Occ T1'!B9</f>
        <v>9.4283957714987991</v>
      </c>
      <c r="Y5" s="11">
        <f>'Occ T1'!D9-'Occ T1'!C9</f>
        <v>4.7163197768907708</v>
      </c>
      <c r="Z5" s="11">
        <f>'Occ T1'!E9-'Occ T1'!D9</f>
        <v>9.3578619933046241</v>
      </c>
      <c r="AA5" s="11">
        <f>'Occ T1'!F9-'Occ T1'!E9</f>
        <v>12.306164803405153</v>
      </c>
      <c r="AB5" s="11">
        <f>'Occ T1'!D9-'Occ T1'!B9</f>
        <v>14.14471554838957</v>
      </c>
      <c r="AC5" s="11">
        <f>'Occ T1'!F9-'Occ T1'!D9</f>
        <v>21.664026796709777</v>
      </c>
    </row>
    <row r="6" spans="1:29" x14ac:dyDescent="0.2">
      <c r="W6" s="10" t="str">
        <f>name!E6</f>
        <v>Associate professional occupations</v>
      </c>
      <c r="X6" s="11">
        <f>'Occ T1'!C10-'Occ T1'!B10</f>
        <v>1.0361939439517442</v>
      </c>
      <c r="Y6" s="11">
        <f>'Occ T1'!D10-'Occ T1'!C10</f>
        <v>3.3147463697741983</v>
      </c>
      <c r="Z6" s="11">
        <f>'Occ T1'!E10-'Occ T1'!D10</f>
        <v>3.9909643938784143</v>
      </c>
      <c r="AA6" s="11">
        <f>'Occ T1'!F10-'Occ T1'!E10</f>
        <v>6.4436745260944548</v>
      </c>
      <c r="AB6" s="11">
        <f>'Occ T1'!D10-'Occ T1'!B10</f>
        <v>4.3509403137259426</v>
      </c>
      <c r="AC6" s="11">
        <f>'Occ T1'!F10-'Occ T1'!D10</f>
        <v>10.434638919972869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-4.4840238773906975</v>
      </c>
      <c r="Y7" s="11">
        <f>'Occ T1'!D11-'Occ T1'!C11</f>
        <v>0.92259996301804392</v>
      </c>
      <c r="Z7" s="11">
        <f>'Occ T1'!E11-'Occ T1'!D11</f>
        <v>-5.8498421354421737E-2</v>
      </c>
      <c r="AA7" s="11">
        <f>'Occ T1'!F11-'Occ T1'!E11</f>
        <v>-5.6587087409897237</v>
      </c>
      <c r="AB7" s="11">
        <f>'Occ T1'!D11-'Occ T1'!B11</f>
        <v>-3.5614239143726536</v>
      </c>
      <c r="AC7" s="11">
        <f>'Occ T1'!F11-'Occ T1'!D11</f>
        <v>-5.7172071623441454</v>
      </c>
    </row>
    <row r="8" spans="1:29" x14ac:dyDescent="0.2">
      <c r="W8" s="10" t="str">
        <f>name!E8</f>
        <v>Skilled trades occupations</v>
      </c>
      <c r="X8" s="11">
        <f>'Occ T1'!C12-'Occ T1'!B12</f>
        <v>-2.9249112280237028</v>
      </c>
      <c r="Y8" s="11">
        <f>'Occ T1'!D12-'Occ T1'!C12</f>
        <v>-6.4655989386417616</v>
      </c>
      <c r="Z8" s="11">
        <f>'Occ T1'!E12-'Occ T1'!D12</f>
        <v>1.4678541308038291</v>
      </c>
      <c r="AA8" s="11">
        <f>'Occ T1'!F12-'Occ T1'!E12</f>
        <v>-0.76311606926491038</v>
      </c>
      <c r="AB8" s="11">
        <f>'Occ T1'!D12-'Occ T1'!B12</f>
        <v>-9.3905101666654645</v>
      </c>
      <c r="AC8" s="11">
        <f>'Occ T1'!F12-'Occ T1'!D12</f>
        <v>0.70473806153891871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0.10617868299036815</v>
      </c>
      <c r="Y9" s="11">
        <f>'Occ T1'!D13-'Occ T1'!C13</f>
        <v>-3.0555250480845046</v>
      </c>
      <c r="Z9" s="11">
        <f>'Occ T1'!E13-'Occ T1'!D13</f>
        <v>0.6368359429979833</v>
      </c>
      <c r="AA9" s="11">
        <f>'Occ T1'!F13-'Occ T1'!E13</f>
        <v>2.9392114782865022</v>
      </c>
      <c r="AB9" s="11">
        <f>'Occ T1'!D13-'Occ T1'!B13</f>
        <v>-2.9493463650941365</v>
      </c>
      <c r="AC9" s="11">
        <f>'Occ T1'!F13-'Occ T1'!D13</f>
        <v>3.5760474212844855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-1.4114657110686863</v>
      </c>
      <c r="Y10" s="11">
        <f>'Occ T1'!D14-'Occ T1'!C14</f>
        <v>0.36148365591921561</v>
      </c>
      <c r="Z10" s="11">
        <f>'Occ T1'!E14-'Occ T1'!D14</f>
        <v>0.69027156519130983</v>
      </c>
      <c r="AA10" s="11">
        <f>'Occ T1'!F14-'Occ T1'!E14</f>
        <v>0.26710082219683073</v>
      </c>
      <c r="AB10" s="11">
        <f>'Occ T1'!D14-'Occ T1'!B14</f>
        <v>-1.0499820551494707</v>
      </c>
      <c r="AC10" s="11">
        <f>'Occ T1'!F14-'Occ T1'!D14</f>
        <v>0.95737238738814057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1.0108804159021645</v>
      </c>
      <c r="Y11" s="11">
        <f>'Occ T1'!D15-'Occ T1'!C15</f>
        <v>-5.0089910209001616</v>
      </c>
      <c r="Z11" s="11">
        <f>'Occ T1'!E15-'Occ T1'!D15</f>
        <v>0.46359639869908165</v>
      </c>
      <c r="AA11" s="11">
        <f>'Occ T1'!F15-'Occ T1'!E15</f>
        <v>-1.0743269806793379</v>
      </c>
      <c r="AB11" s="11">
        <f>'Occ T1'!D15-'Occ T1'!B15</f>
        <v>-3.9981106049979971</v>
      </c>
      <c r="AC11" s="11">
        <f>'Occ T1'!F15-'Occ T1'!D15</f>
        <v>-0.6107305819802562</v>
      </c>
    </row>
    <row r="12" spans="1:29" x14ac:dyDescent="0.2">
      <c r="W12" s="10" t="str">
        <f>name!E12</f>
        <v>Elementary occupations</v>
      </c>
      <c r="X12" s="11">
        <f>'Occ T1'!C16-'Occ T1'!B16</f>
        <v>-2.7912692180337046</v>
      </c>
      <c r="Y12" s="11">
        <f>'Occ T1'!D16-'Occ T1'!C16</f>
        <v>-6.1047862444457692</v>
      </c>
      <c r="Z12" s="11">
        <f>'Occ T1'!E16-'Occ T1'!D16</f>
        <v>3.4697877279512568E-3</v>
      </c>
      <c r="AA12" s="11">
        <f>'Occ T1'!F16-'Occ T1'!E16</f>
        <v>-2.1925927222377055</v>
      </c>
      <c r="AB12" s="11">
        <f>'Occ T1'!D16-'Occ T1'!B16</f>
        <v>-8.8960554624794739</v>
      </c>
      <c r="AC12" s="11">
        <f>'Occ T1'!F16-'Occ T1'!D16</f>
        <v>-2.1891229345097543</v>
      </c>
    </row>
    <row r="14" spans="1:29" x14ac:dyDescent="0.2">
      <c r="W14" s="10" t="str">
        <f>name!E3</f>
        <v>All occupations</v>
      </c>
      <c r="X14" s="11">
        <f>'Occ T1'!C18-'Occ T1'!B18</f>
        <v>5.8229999999999791</v>
      </c>
      <c r="Y14" s="11">
        <f>'Occ T1'!D18-'Occ T1'!C18</f>
        <v>-10.687999999999761</v>
      </c>
      <c r="Z14" s="11">
        <f>'Occ T1'!E18-'Occ T1'!D18</f>
        <v>12.983999999999696</v>
      </c>
      <c r="AA14" s="11">
        <f>'Occ T1'!F18-'Occ T1'!E18</f>
        <v>18.44199999999978</v>
      </c>
      <c r="AB14" s="11">
        <f>'Occ T1'!D18-'Occ T1'!B18</f>
        <v>-4.8649999999997817</v>
      </c>
      <c r="AC14" s="11">
        <f>'Occ T1'!F18-'Occ T1'!D18</f>
        <v>31.425999999999476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Solent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2.6062370919394766</v>
      </c>
      <c r="O3" s="11">
        <f>'Occ T1'!AB64</f>
        <v>3.219559551267114</v>
      </c>
      <c r="P3" s="11">
        <f>'Occ T1'!Q64</f>
        <v>-0.61332245932762675</v>
      </c>
    </row>
    <row r="4" spans="1:16" x14ac:dyDescent="0.2">
      <c r="M4" s="10" t="str">
        <f>name!E5</f>
        <v>Professional occupations</v>
      </c>
      <c r="N4" s="11">
        <f>'Occ T1'!F65</f>
        <v>21.664026796709777</v>
      </c>
      <c r="O4" s="11">
        <f>'Occ T1'!AB65</f>
        <v>8.8844991084404228</v>
      </c>
      <c r="P4" s="11">
        <f>'Occ T1'!Q65</f>
        <v>12.779527688269383</v>
      </c>
    </row>
    <row r="5" spans="1:16" x14ac:dyDescent="0.2">
      <c r="M5" s="10" t="str">
        <f>name!E6</f>
        <v>Associate professional occupations</v>
      </c>
      <c r="N5" s="11">
        <f>'Occ T1'!F66</f>
        <v>10.434638919972869</v>
      </c>
      <c r="O5" s="11">
        <f>'Occ T1'!AB66</f>
        <v>10.718899517242846</v>
      </c>
      <c r="P5" s="11">
        <f>'Occ T1'!Q66</f>
        <v>-0.28426059726979247</v>
      </c>
    </row>
    <row r="6" spans="1:16" x14ac:dyDescent="0.2">
      <c r="M6" s="10" t="str">
        <f>name!E7</f>
        <v>Administrative and secretarial occupations</v>
      </c>
      <c r="N6" s="11">
        <f>'Occ T1'!F67</f>
        <v>-5.7172071623441454</v>
      </c>
      <c r="O6" s="11">
        <f>'Occ T1'!AB67</f>
        <v>-7.2788995917084449</v>
      </c>
      <c r="P6" s="11">
        <f>'Occ T1'!Q67</f>
        <v>1.5616924293642391</v>
      </c>
    </row>
    <row r="7" spans="1:16" x14ac:dyDescent="0.2">
      <c r="M7" s="10" t="str">
        <f>name!E8</f>
        <v>Skilled trades occupations</v>
      </c>
      <c r="N7" s="11">
        <f>'Occ T1'!F68</f>
        <v>0.70473806153891871</v>
      </c>
      <c r="O7" s="11">
        <f>'Occ T1'!AB68</f>
        <v>1.8500688673599441</v>
      </c>
      <c r="P7" s="11">
        <f>'Occ T1'!Q68</f>
        <v>-1.1453308058209686</v>
      </c>
    </row>
    <row r="8" spans="1:16" x14ac:dyDescent="0.2">
      <c r="M8" s="10" t="str">
        <f>name!E9</f>
        <v>Caring, leisure and other service occupations</v>
      </c>
      <c r="N8" s="11">
        <f>'Occ T1'!F69</f>
        <v>3.5760474212844855</v>
      </c>
      <c r="O8" s="11">
        <f>'Occ T1'!AB69</f>
        <v>0.27345941265583207</v>
      </c>
      <c r="P8" s="11">
        <f>'Occ T1'!Q69</f>
        <v>3.3025880086286765</v>
      </c>
    </row>
    <row r="9" spans="1:16" x14ac:dyDescent="0.2">
      <c r="M9" s="10" t="str">
        <f>name!E10</f>
        <v>Sales and customer service occupations</v>
      </c>
      <c r="N9" s="11">
        <f>'Occ T1'!F70</f>
        <v>0.95737238738814057</v>
      </c>
      <c r="O9" s="11">
        <f>'Occ T1'!AB70</f>
        <v>-0.73687773518457789</v>
      </c>
      <c r="P9" s="11">
        <f>'Occ T1'!Q70</f>
        <v>1.6942501225727327</v>
      </c>
    </row>
    <row r="10" spans="1:16" x14ac:dyDescent="0.2">
      <c r="M10" s="10" t="str">
        <f>name!E11</f>
        <v>Process, plant and machine operatives</v>
      </c>
      <c r="N10" s="11">
        <f>'Occ T1'!F71</f>
        <v>-0.6107305819802562</v>
      </c>
      <c r="O10" s="11">
        <f>'Occ T1'!AB71</f>
        <v>0.87648161598306151</v>
      </c>
      <c r="P10" s="11">
        <f>'Occ T1'!Q71</f>
        <v>-1.4872121979633022</v>
      </c>
    </row>
    <row r="11" spans="1:16" x14ac:dyDescent="0.2">
      <c r="M11" s="10" t="str">
        <f>name!E12</f>
        <v>Elementary occupations</v>
      </c>
      <c r="N11" s="11">
        <f>'Occ T1'!F72</f>
        <v>-2.1891229345097543</v>
      </c>
      <c r="O11" s="11">
        <f>'Occ T1'!AB72</f>
        <v>-1.5610960452632128</v>
      </c>
      <c r="P11" s="11">
        <f>'Occ T1'!Q72</f>
        <v>-0.62802688924657346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31.425999999999476</v>
      </c>
      <c r="O13" s="11">
        <f>'Occ T1'!AB74</f>
        <v>16.246094700793037</v>
      </c>
      <c r="P13" s="11">
        <f>'Occ T1'!Q74</f>
        <v>15.179905299206723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Solent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1.4617126588988718</v>
      </c>
      <c r="O3" s="11">
        <f>'Occ T5'!H44</f>
        <v>2.0369991866985089</v>
      </c>
      <c r="P3" s="11">
        <f>'Occ T5'!G44</f>
        <v>-0.89247475365791473</v>
      </c>
    </row>
    <row r="4" spans="1:16" x14ac:dyDescent="0.2">
      <c r="M4" s="10" t="str">
        <f>name!E5</f>
        <v>Professional occupations</v>
      </c>
      <c r="N4" s="11">
        <f>'Occ T5'!I45</f>
        <v>4.0166723468665566E-2</v>
      </c>
      <c r="O4" s="11">
        <f>'Occ T5'!H45</f>
        <v>4.1624028764412095</v>
      </c>
      <c r="P4" s="11">
        <f>'Occ T5'!G45</f>
        <v>17.461457196800083</v>
      </c>
    </row>
    <row r="5" spans="1:16" x14ac:dyDescent="0.2">
      <c r="M5" s="10" t="str">
        <f>name!E6</f>
        <v>Associate professional occupations</v>
      </c>
      <c r="N5" s="11">
        <f>'Occ T5'!I46</f>
        <v>0.86670313720620662</v>
      </c>
      <c r="O5" s="11">
        <f>'Occ T5'!H46</f>
        <v>3.472900095284885</v>
      </c>
      <c r="P5" s="11">
        <f>'Occ T5'!G46</f>
        <v>6.0950356874819747</v>
      </c>
    </row>
    <row r="6" spans="1:16" x14ac:dyDescent="0.2">
      <c r="M6" s="10" t="str">
        <f>name!E7</f>
        <v>Administrative and secretarial occupations</v>
      </c>
      <c r="N6" s="11">
        <f>'Occ T5'!I47</f>
        <v>0.1047126560518481</v>
      </c>
      <c r="O6" s="11">
        <f>'Occ T5'!H47</f>
        <v>-3.6891649209217725</v>
      </c>
      <c r="P6" s="11">
        <f>'Occ T5'!G47</f>
        <v>-2.1327548974742854</v>
      </c>
    </row>
    <row r="7" spans="1:16" x14ac:dyDescent="0.2">
      <c r="M7" s="10" t="str">
        <f>name!E8</f>
        <v>Skilled trades occupations</v>
      </c>
      <c r="N7" s="11">
        <f>'Occ T5'!I48</f>
        <v>2.558947193794733</v>
      </c>
      <c r="O7" s="11">
        <f>'Occ T5'!H48</f>
        <v>1.530924404902164</v>
      </c>
      <c r="P7" s="11">
        <f>'Occ T5'!G48</f>
        <v>-3.3851335371578983</v>
      </c>
    </row>
    <row r="8" spans="1:16" x14ac:dyDescent="0.2">
      <c r="M8" s="10" t="str">
        <f>name!E9</f>
        <v>Caring, leisure and other service occupations</v>
      </c>
      <c r="N8" s="11">
        <f>'Occ T5'!I49</f>
        <v>0.83593442010684615</v>
      </c>
      <c r="O8" s="11">
        <f>'Occ T5'!H49</f>
        <v>-0.44456255673469158</v>
      </c>
      <c r="P8" s="11">
        <f>'Occ T5'!G49</f>
        <v>3.184675557912346</v>
      </c>
    </row>
    <row r="9" spans="1:16" x14ac:dyDescent="0.2">
      <c r="M9" s="10" t="str">
        <f>name!E10</f>
        <v>Sales and customer service occupations</v>
      </c>
      <c r="N9" s="11">
        <f>'Occ T5'!I50</f>
        <v>-0.29514827201097171</v>
      </c>
      <c r="O9" s="11">
        <f>'Occ T5'!H50</f>
        <v>1.1908155961032953</v>
      </c>
      <c r="P9" s="11">
        <f>'Occ T5'!G50</f>
        <v>6.1705063295823592E-2</v>
      </c>
    </row>
    <row r="10" spans="1:16" x14ac:dyDescent="0.2">
      <c r="M10" s="10" t="str">
        <f>name!E11</f>
        <v>Process, plant and machine operatives</v>
      </c>
      <c r="N10" s="11">
        <f>'Occ T5'!I51</f>
        <v>0.90461989426191636</v>
      </c>
      <c r="O10" s="11">
        <f>'Occ T5'!H51</f>
        <v>1.3896644271098832</v>
      </c>
      <c r="P10" s="11">
        <f>'Occ T5'!G51</f>
        <v>-2.9050149033520167</v>
      </c>
    </row>
    <row r="11" spans="1:16" x14ac:dyDescent="0.2">
      <c r="M11" s="10" t="str">
        <f>name!E12</f>
        <v>Elementary occupations</v>
      </c>
      <c r="N11" s="11">
        <f>'Occ T5'!I52</f>
        <v>1.0202127308837237</v>
      </c>
      <c r="O11" s="11">
        <f>'Occ T5'!H52</f>
        <v>-4.0932419056449518</v>
      </c>
      <c r="P11" s="11">
        <f>'Occ T5'!G52</f>
        <v>0.88390624025140951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7.4978611426618187</v>
      </c>
      <c r="O13" s="11">
        <f>'Occ T5'!H54</f>
        <v>5.5567372032385265</v>
      </c>
      <c r="P13" s="11">
        <f>'Occ T5'!G54</f>
        <v>18.3714016540996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0.4442099477156507</v>
      </c>
      <c r="O18" s="11">
        <f>'Occ T5'!AN44</f>
        <v>1.878525310814922</v>
      </c>
      <c r="P18" s="11">
        <f>'Occ T5'!AM44</f>
        <v>0.89682429273652531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0.69515554345721942</v>
      </c>
      <c r="O19" s="11">
        <f>'Occ T5'!AN45</f>
        <v>1.7390208564934007</v>
      </c>
      <c r="P19" s="11">
        <f>'Occ T5'!AM45</f>
        <v>6.4503227084897716</v>
      </c>
    </row>
    <row r="20" spans="13:16" x14ac:dyDescent="0.2">
      <c r="M20" s="10" t="str">
        <f t="shared" si="0"/>
        <v>Associate professional occupations</v>
      </c>
      <c r="N20" s="11">
        <f>'Occ T5'!AO46</f>
        <v>0.40188463503342842</v>
      </c>
      <c r="O20" s="11">
        <f>'Occ T5'!AN46</f>
        <v>3.1216503917222411</v>
      </c>
      <c r="P20" s="11">
        <f>'Occ T5'!AM46</f>
        <v>7.1953644904871616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-0.15095859113395349</v>
      </c>
      <c r="O21" s="11">
        <f>'Occ T5'!AN47</f>
        <v>-3.4064743493988239</v>
      </c>
      <c r="P21" s="11">
        <f>'Occ T5'!AM47</f>
        <v>-3.7214666511757031</v>
      </c>
    </row>
    <row r="22" spans="13:16" x14ac:dyDescent="0.2">
      <c r="M22" s="10" t="str">
        <f t="shared" si="0"/>
        <v>Skilled trades occupations</v>
      </c>
      <c r="N22" s="11">
        <f>'Occ T5'!AO48</f>
        <v>0.55461674234946789</v>
      </c>
      <c r="O22" s="11">
        <f>'Occ T5'!AN48</f>
        <v>0.62315958968777219</v>
      </c>
      <c r="P22" s="11">
        <f>'Occ T5'!AM48</f>
        <v>0.67229253532270183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0.50355508017059414</v>
      </c>
      <c r="O23" s="11">
        <f>'Occ T5'!AN49</f>
        <v>-1.895794420545279</v>
      </c>
      <c r="P23" s="11">
        <f>'Occ T5'!AM49</f>
        <v>1.6656987530305081</v>
      </c>
    </row>
    <row r="24" spans="13:16" x14ac:dyDescent="0.2">
      <c r="M24" s="10" t="str">
        <f t="shared" si="0"/>
        <v>Sales and customer service occupations</v>
      </c>
      <c r="N24" s="11">
        <f>'Occ T5'!AO50</f>
        <v>-0.23004264765460658</v>
      </c>
      <c r="O24" s="11">
        <f>'Occ T5'!AN50</f>
        <v>0.10963195018405969</v>
      </c>
      <c r="P24" s="11">
        <f>'Occ T5'!AM50</f>
        <v>-0.61646703771403555</v>
      </c>
    </row>
    <row r="25" spans="13:16" x14ac:dyDescent="0.2">
      <c r="M25" s="10" t="str">
        <f t="shared" si="0"/>
        <v>Process, plant and machine operatives</v>
      </c>
      <c r="N25" s="11">
        <f>'Occ T5'!AO51</f>
        <v>0.12304759590715197</v>
      </c>
      <c r="O25" s="11">
        <f>'Occ T5'!AN51</f>
        <v>0.75849579799754374</v>
      </c>
      <c r="P25" s="11">
        <f>'Occ T5'!AM51</f>
        <v>-5.0617779216357572E-3</v>
      </c>
    </row>
    <row r="26" spans="13:16" x14ac:dyDescent="0.2">
      <c r="M26" s="10" t="str">
        <f t="shared" si="0"/>
        <v>Elementary occupations</v>
      </c>
      <c r="N26" s="11">
        <f>'Occ T5'!AO52</f>
        <v>0.48780061561273069</v>
      </c>
      <c r="O26" s="11">
        <f>'Occ T5'!AN52</f>
        <v>-2.9152348780321233</v>
      </c>
      <c r="P26" s="11">
        <f>'Occ T5'!AM52</f>
        <v>0.86633821715617998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2.8292689214576825</v>
      </c>
      <c r="O28" s="11">
        <f>'Occ T5'!AN54</f>
        <v>1.2980248923724957E-2</v>
      </c>
      <c r="P28" s="11">
        <f>'Occ T5'!AM54</f>
        <v>13.403845530411473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1.0175027111832202</v>
      </c>
      <c r="O33" s="11">
        <f>'Occ T5'!X44</f>
        <v>0.15847387588357709</v>
      </c>
      <c r="P33" s="11">
        <f>'Occ T5'!W44</f>
        <v>-1.7892990463944187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-0.65498881998855563</v>
      </c>
      <c r="O34" s="11">
        <f>'Occ T5'!X45</f>
        <v>2.4233820199478115</v>
      </c>
      <c r="P34" s="11">
        <f>'Occ T5'!W45</f>
        <v>11.011134488310233</v>
      </c>
    </row>
    <row r="35" spans="1:16" x14ac:dyDescent="0.2">
      <c r="M35" s="10" t="str">
        <f t="shared" si="1"/>
        <v>Associate professional occupations</v>
      </c>
      <c r="N35" s="11">
        <f>'Occ T5'!Y46</f>
        <v>0.46481850217278176</v>
      </c>
      <c r="O35" s="11">
        <f>'Occ T5'!X46</f>
        <v>0.3512497035626394</v>
      </c>
      <c r="P35" s="11">
        <f>'Occ T5'!W46</f>
        <v>-1.1003288030051976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0.25567124718580259</v>
      </c>
      <c r="O36" s="11">
        <f>'Occ T5'!X47</f>
        <v>-0.28269057152295129</v>
      </c>
      <c r="P36" s="11">
        <f>'Occ T5'!W47</f>
        <v>1.5887117537013804</v>
      </c>
    </row>
    <row r="37" spans="1:16" x14ac:dyDescent="0.2">
      <c r="M37" s="10" t="str">
        <f t="shared" si="1"/>
        <v>Skilled trades occupations</v>
      </c>
      <c r="N37" s="11">
        <f>'Occ T5'!Y48</f>
        <v>2.0043304514452664</v>
      </c>
      <c r="O37" s="11">
        <f>'Occ T5'!X48</f>
        <v>0.90776481521439445</v>
      </c>
      <c r="P37" s="11">
        <f>'Occ T5'!W48</f>
        <v>-4.0574260724806095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0.33237933993625268</v>
      </c>
      <c r="O38" s="11">
        <f>'Occ T5'!X49</f>
        <v>1.4512318638105759</v>
      </c>
      <c r="P38" s="11">
        <f>'Occ T5'!W49</f>
        <v>1.5189768048818486</v>
      </c>
    </row>
    <row r="39" spans="1:16" x14ac:dyDescent="0.2">
      <c r="M39" s="10" t="str">
        <f t="shared" si="1"/>
        <v>Sales and customer service occupations</v>
      </c>
      <c r="N39" s="11">
        <f>'Occ T5'!Y50</f>
        <v>-6.5105624356367242E-2</v>
      </c>
      <c r="O39" s="11">
        <f>'Occ T5'!X50</f>
        <v>1.0811836459192339</v>
      </c>
      <c r="P39" s="11">
        <f>'Occ T5'!W50</f>
        <v>0.67817210100986181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Solent</v>
      </c>
      <c r="M40" s="10" t="str">
        <f t="shared" si="1"/>
        <v>Process, plant and machine operatives</v>
      </c>
      <c r="N40" s="11">
        <f>'Occ T5'!Y51</f>
        <v>0.78157229835476461</v>
      </c>
      <c r="O40" s="11">
        <f>'Occ T5'!X51</f>
        <v>0.63116862911234151</v>
      </c>
      <c r="P40" s="11">
        <f>'Occ T5'!W51</f>
        <v>-2.899953125430395</v>
      </c>
    </row>
    <row r="41" spans="1:16" x14ac:dyDescent="0.2">
      <c r="M41" s="10" t="str">
        <f t="shared" si="1"/>
        <v>Elementary occupations</v>
      </c>
      <c r="N41" s="11">
        <f>'Occ T5'!Y52</f>
        <v>0.53241211527099086</v>
      </c>
      <c r="O41" s="11">
        <f>'Occ T5'!X52</f>
        <v>-1.1780070276128125</v>
      </c>
      <c r="P41" s="11">
        <f>'Occ T5'!W52</f>
        <v>1.7568023095241969E-2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4.6685922212041504</v>
      </c>
      <c r="O43" s="11">
        <f>'Occ T5'!X54</f>
        <v>5.5437569543148086</v>
      </c>
      <c r="P43" s="11">
        <f>'Occ T5'!W54</f>
        <v>4.9675561236879844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Solent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Solent, Solent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7.8759788305086209</v>
      </c>
      <c r="C5" s="11">
        <f>HLOOKUP(C$3,'Qual F1'!$M$4:$BW$14,11,FALSE)</f>
        <v>9.4915532219768526</v>
      </c>
      <c r="D5" s="11">
        <f>HLOOKUP(D$3,'Qual F1'!$M$4:$BW$14,11,FALSE)</f>
        <v>10.275697319768641</v>
      </c>
      <c r="E5" s="11">
        <f>HLOOKUP(E$3,'Qual F1'!$M$4:$BW$14,11,FALSE)</f>
        <v>11.833791415344248</v>
      </c>
      <c r="F5" s="11">
        <f>HLOOKUP(F$3,'Qual F1'!$M$4:$BW$14,11,FALSE)</f>
        <v>14.940882294354667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56.366712390651955</v>
      </c>
      <c r="C6" s="11">
        <f>HLOOKUP(C$3,'Qual F1'!$M$4:$BW$14,10,FALSE)</f>
        <v>67.795040981877264</v>
      </c>
      <c r="D6" s="11">
        <f>HLOOKUP(D$3,'Qual F1'!$M$4:$BW$14,10,FALSE)</f>
        <v>73.261421544528048</v>
      </c>
      <c r="E6" s="11">
        <f>HLOOKUP(E$3,'Qual F1'!$M$4:$BW$14,10,FALSE)</f>
        <v>84.685340453754534</v>
      </c>
      <c r="F6" s="11">
        <f>HLOOKUP(F$3,'Qual F1'!$M$4:$BW$14,10,FALSE)</f>
        <v>107.06399412116203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119.46874528193426</v>
      </c>
      <c r="C7" s="11">
        <f>HLOOKUP(C$3,'Qual F1'!$M$4:$BW$14,9,FALSE)</f>
        <v>130.19071469081018</v>
      </c>
      <c r="D7" s="11">
        <f>HLOOKUP(D$3,'Qual F1'!$M$4:$BW$14,9,FALSE)</f>
        <v>130.04186909649559</v>
      </c>
      <c r="E7" s="11">
        <f>HLOOKUP(E$3,'Qual F1'!$M$4:$BW$14,9,FALSE)</f>
        <v>139.10802154081134</v>
      </c>
      <c r="F7" s="11">
        <f>HLOOKUP(F$3,'Qual F1'!$M$4:$BW$14,9,FALSE)</f>
        <v>159.75471740847507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36.121184187113656</v>
      </c>
      <c r="C8" s="11">
        <f>HLOOKUP(C$3,'Qual F1'!$M$4:$BW$14,8,FALSE)</f>
        <v>37.111746046636704</v>
      </c>
      <c r="D8" s="11">
        <f>HLOOKUP(D$3,'Qual F1'!$M$4:$BW$14,8,FALSE)</f>
        <v>36.784215430401375</v>
      </c>
      <c r="E8" s="11">
        <f>HLOOKUP(E$3,'Qual F1'!$M$4:$BW$14,8,FALSE)</f>
        <v>36.687489552400088</v>
      </c>
      <c r="F8" s="11">
        <f>HLOOKUP(F$3,'Qual F1'!$M$4:$BW$14,8,FALSE)</f>
        <v>40.48246868094386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34.110744719014157</v>
      </c>
      <c r="C9" s="11">
        <f>HLOOKUP(C$3,'Qual F1'!$M$4:$BW$14,7,FALSE)</f>
        <v>36.824887139520023</v>
      </c>
      <c r="D9" s="11">
        <f>HLOOKUP(D$3,'Qual F1'!$M$4:$BW$14,7,FALSE)</f>
        <v>36.967709929646212</v>
      </c>
      <c r="E9" s="11">
        <f>HLOOKUP(E$3,'Qual F1'!$M$4:$BW$14,7,FALSE)</f>
        <v>37.882703284622416</v>
      </c>
      <c r="F9" s="11">
        <f>HLOOKUP(F$3,'Qual F1'!$M$4:$BW$14,7,FALSE)</f>
        <v>42.872941107989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123.60930477056147</v>
      </c>
      <c r="C10" s="11">
        <f>HLOOKUP(C$3,'Qual F1'!$M$4:$BW$14,6,FALSE)</f>
        <v>116.74249142809579</v>
      </c>
      <c r="D10" s="11">
        <f>HLOOKUP(D$3,'Qual F1'!$M$4:$BW$14,6,FALSE)</f>
        <v>121.9056802078336</v>
      </c>
      <c r="E10" s="11">
        <f>HLOOKUP(E$3,'Qual F1'!$M$4:$BW$14,6,FALSE)</f>
        <v>119.705370832596</v>
      </c>
      <c r="F10" s="11">
        <f>HLOOKUP(F$3,'Qual F1'!$M$4:$BW$14,6,FALSE)</f>
        <v>119.20300469963783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118.79787144068784</v>
      </c>
      <c r="C11" s="11">
        <f>HLOOKUP(C$3,'Qual F1'!$M$4:$BW$14,5,FALSE)</f>
        <v>114.21768782951294</v>
      </c>
      <c r="D11" s="11">
        <f>HLOOKUP(D$3,'Qual F1'!$M$4:$BW$14,5,FALSE)</f>
        <v>104.62594800686769</v>
      </c>
      <c r="E11" s="11">
        <f>HLOOKUP(E$3,'Qual F1'!$M$4:$BW$14,5,FALSE)</f>
        <v>102.0260724633083</v>
      </c>
      <c r="F11" s="11">
        <f>HLOOKUP(F$3,'Qual F1'!$M$4:$BW$14,5,FALSE)</f>
        <v>86.040032804357423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80.921293875997293</v>
      </c>
      <c r="C12" s="11">
        <f>HLOOKUP(C$3,'Qual F1'!$M$4:$BW$14,4,FALSE)</f>
        <v>71.141065776911333</v>
      </c>
      <c r="D12" s="11">
        <f>HLOOKUP(D$3,'Qual F1'!$M$4:$BW$14,4,FALSE)</f>
        <v>61.860251738463937</v>
      </c>
      <c r="E12" s="11">
        <f>HLOOKUP(E$3,'Qual F1'!$M$4:$BW$14,4,FALSE)</f>
        <v>58.009117111525946</v>
      </c>
      <c r="F12" s="11">
        <f>HLOOKUP(F$3,'Qual F1'!$M$4:$BW$14,4,FALSE)</f>
        <v>38.945799975734516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22.757164503531637</v>
      </c>
      <c r="C13" s="11">
        <f>HLOOKUP(C$3,'Qual F1'!$M$4:$BW$14,3,FALSE)</f>
        <v>22.336812884658709</v>
      </c>
      <c r="D13" s="11">
        <f>HLOOKUP(D$3,'Qual F1'!$M$4:$BW$14,3,FALSE)</f>
        <v>19.441206725995468</v>
      </c>
      <c r="E13" s="11">
        <f>HLOOKUP(E$3,'Qual F1'!$M$4:$BW$14,3,FALSE)</f>
        <v>18.210093345636547</v>
      </c>
      <c r="F13" s="11">
        <f>HLOOKUP(F$3,'Qual F1'!$M$4:$BW$14,3,FALSE)</f>
        <v>17.286158907346003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600.02900000000091</v>
      </c>
      <c r="C15" s="11">
        <f t="shared" ref="C15:F15" si="0">SUM(C5:C13)</f>
        <v>605.85199999999975</v>
      </c>
      <c r="D15" s="11">
        <f t="shared" si="0"/>
        <v>595.16400000000056</v>
      </c>
      <c r="E15" s="11">
        <f t="shared" si="0"/>
        <v>608.14799999999946</v>
      </c>
      <c r="F15" s="11">
        <f t="shared" si="0"/>
        <v>626.59000000000037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1.3125996960994568</v>
      </c>
      <c r="C19" s="18">
        <f t="shared" si="1"/>
        <v>1.5666455210145143</v>
      </c>
      <c r="D19" s="18">
        <f t="shared" si="1"/>
        <v>1.7265320684330085</v>
      </c>
      <c r="E19" s="18">
        <f t="shared" si="1"/>
        <v>1.9458736056591912</v>
      </c>
      <c r="F19" s="18">
        <f t="shared" si="1"/>
        <v>2.3844750625376494</v>
      </c>
      <c r="G19" s="11"/>
    </row>
    <row r="20" spans="1:7" x14ac:dyDescent="0.2">
      <c r="A20" t="str">
        <f>$A6</f>
        <v>RQF7 Other higher degree</v>
      </c>
      <c r="B20" s="18">
        <f t="shared" si="1"/>
        <v>9.3939980218709209</v>
      </c>
      <c r="C20" s="18">
        <f t="shared" si="1"/>
        <v>11.190033371496222</v>
      </c>
      <c r="D20" s="18">
        <f t="shared" si="1"/>
        <v>12.309451099953622</v>
      </c>
      <c r="E20" s="18">
        <f t="shared" si="1"/>
        <v>13.925120275616235</v>
      </c>
      <c r="F20" s="18">
        <f t="shared" si="1"/>
        <v>17.086770315702765</v>
      </c>
      <c r="G20" s="11"/>
    </row>
    <row r="21" spans="1:7" x14ac:dyDescent="0.2">
      <c r="A21" t="str">
        <f>$A7</f>
        <v>RQF6 First degree</v>
      </c>
      <c r="B21" s="18">
        <f t="shared" si="1"/>
        <v>19.91049520638737</v>
      </c>
      <c r="C21" s="18">
        <f t="shared" si="1"/>
        <v>21.488864391107107</v>
      </c>
      <c r="D21" s="18">
        <f t="shared" si="1"/>
        <v>21.849753865572424</v>
      </c>
      <c r="E21" s="18">
        <f t="shared" si="1"/>
        <v>22.874040782969189</v>
      </c>
      <c r="F21" s="18">
        <f t="shared" si="1"/>
        <v>25.495893232971316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6.0199064023761517</v>
      </c>
      <c r="C22" s="18">
        <f t="shared" si="3"/>
        <v>6.1255465108040772</v>
      </c>
      <c r="D22" s="18">
        <f t="shared" si="3"/>
        <v>6.1805175431311943</v>
      </c>
      <c r="E22" s="18">
        <f t="shared" si="3"/>
        <v>6.0326580951347566</v>
      </c>
      <c r="F22" s="18">
        <f t="shared" si="3"/>
        <v>6.4607588185167071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5.6848493521169985</v>
      </c>
      <c r="C23" s="18">
        <f t="shared" si="4"/>
        <v>6.0781984939424207</v>
      </c>
      <c r="D23" s="18">
        <f t="shared" si="4"/>
        <v>6.2113484568364647</v>
      </c>
      <c r="E23" s="18">
        <f t="shared" si="4"/>
        <v>6.2291914607336452</v>
      </c>
      <c r="F23" s="18">
        <f t="shared" si="4"/>
        <v>6.8422638580234247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20.600555101596967</v>
      </c>
      <c r="C24" s="18">
        <f t="shared" si="5"/>
        <v>19.269143524837062</v>
      </c>
      <c r="D24" s="18">
        <f t="shared" si="5"/>
        <v>20.482703961905202</v>
      </c>
      <c r="E24" s="18">
        <f t="shared" si="5"/>
        <v>19.683591959949897</v>
      </c>
      <c r="F24" s="18">
        <f t="shared" si="5"/>
        <v>19.024083483559863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19.798688303513273</v>
      </c>
      <c r="C25" s="18">
        <f t="shared" si="6"/>
        <v>18.852407490527884</v>
      </c>
      <c r="D25" s="18">
        <f t="shared" si="6"/>
        <v>17.579347542335825</v>
      </c>
      <c r="E25" s="18">
        <f t="shared" si="6"/>
        <v>16.776520265347973</v>
      </c>
      <c r="F25" s="18">
        <f t="shared" si="6"/>
        <v>13.731472382954943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13.486230478193081</v>
      </c>
      <c r="C26" s="18">
        <f>C12/C$15*100</f>
        <v>11.742317558894145</v>
      </c>
      <c r="D26" s="18">
        <f t="shared" si="7"/>
        <v>10.393816114291839</v>
      </c>
      <c r="E26" s="18">
        <f t="shared" si="7"/>
        <v>9.5386513005922886</v>
      </c>
      <c r="F26" s="18">
        <f t="shared" si="7"/>
        <v>6.2155157241153693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3.7926774378457715</v>
      </c>
      <c r="C27" s="18">
        <f>C13/C$15*100</f>
        <v>3.6868431373765733</v>
      </c>
      <c r="D27" s="18">
        <f t="shared" si="8"/>
        <v>3.2665293475404171</v>
      </c>
      <c r="E27" s="18">
        <f t="shared" si="8"/>
        <v>2.994352253996817</v>
      </c>
      <c r="F27" s="18">
        <f t="shared" si="8"/>
        <v>2.7587671216179626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4.7751247961571597</v>
      </c>
      <c r="C33" s="18">
        <f t="shared" si="9"/>
        <v>8.2614939773626439</v>
      </c>
      <c r="D33" s="18">
        <f t="shared" si="9"/>
        <v>2.8637898987091681</v>
      </c>
      <c r="E33" s="18">
        <f t="shared" si="9"/>
        <v>2.3588112239971704</v>
      </c>
      <c r="F33" s="18">
        <f>IF(F$3-D$3 &lt;&gt; 0,(EXP(LN(F5/D5)/(F$3-D$3))-1)*100,0)</f>
        <v>2.5268613972798892</v>
      </c>
    </row>
    <row r="34" spans="1:6" x14ac:dyDescent="0.2">
      <c r="A34" t="str">
        <f>$A20</f>
        <v>RQF7 Other higher degree</v>
      </c>
      <c r="B34" s="18">
        <f t="shared" si="9"/>
        <v>4.7234173189166784</v>
      </c>
      <c r="C34" s="18">
        <f t="shared" si="9"/>
        <v>8.0630979544831902</v>
      </c>
      <c r="D34" s="18">
        <f t="shared" si="9"/>
        <v>2.940572515261497</v>
      </c>
      <c r="E34" s="18">
        <f t="shared" si="9"/>
        <v>2.3725497774854887</v>
      </c>
      <c r="F34" s="18">
        <f t="shared" ref="F34:F43" si="10">IF(F$3-D$3 &lt;&gt; 0,(EXP(LN(F6/D6)/(F$3-D$3))-1)*100,0)</f>
        <v>2.5615415742340941</v>
      </c>
    </row>
    <row r="35" spans="1:6" x14ac:dyDescent="0.2">
      <c r="A35" t="str">
        <f>$A21</f>
        <v>RQF6 First degree</v>
      </c>
      <c r="B35" s="18">
        <f t="shared" si="9"/>
        <v>2.171889999698462</v>
      </c>
      <c r="C35" s="18">
        <f t="shared" si="9"/>
        <v>-0.11432888640952044</v>
      </c>
      <c r="D35" s="18">
        <f t="shared" si="9"/>
        <v>1.3570108567270367</v>
      </c>
      <c r="E35" s="18">
        <f t="shared" si="9"/>
        <v>1.3935086443721989</v>
      </c>
      <c r="F35" s="18">
        <f t="shared" si="10"/>
        <v>1.3813412551086479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0.6786427069305434</v>
      </c>
      <c r="C36" s="18">
        <f t="shared" ref="C36:E36" si="12">IF(D$3-C$3 &lt;&gt; 0,(EXP(LN(D8/C8)/(D$3-C$3))-1)*100,0)</f>
        <v>-0.88255242915203924</v>
      </c>
      <c r="D36" s="18">
        <f t="shared" si="12"/>
        <v>-5.2646373360998311E-2</v>
      </c>
      <c r="E36" s="18">
        <f t="shared" si="12"/>
        <v>0.98919243670994028</v>
      </c>
      <c r="F36" s="18">
        <f t="shared" si="10"/>
        <v>0.6407117233851789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1.9324718258289408</v>
      </c>
      <c r="C37" s="18">
        <f t="shared" si="13"/>
        <v>0.38784311703405905</v>
      </c>
      <c r="D37" s="18">
        <f t="shared" si="13"/>
        <v>0.49019360073032647</v>
      </c>
      <c r="E37" s="18">
        <f t="shared" si="13"/>
        <v>1.2451507812008433</v>
      </c>
      <c r="F37" s="18">
        <f t="shared" si="10"/>
        <v>0.99287028270043098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-1.4187210007544304</v>
      </c>
      <c r="C38" s="18">
        <f t="shared" si="14"/>
        <v>4.4227159422222329</v>
      </c>
      <c r="D38" s="18">
        <f t="shared" si="14"/>
        <v>-0.36362033445125341</v>
      </c>
      <c r="E38" s="18">
        <f t="shared" si="14"/>
        <v>-4.2046349475277633E-2</v>
      </c>
      <c r="F38" s="18">
        <f t="shared" si="10"/>
        <v>-0.14935283182622161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-0.97811799518665588</v>
      </c>
      <c r="C39" s="18">
        <f t="shared" si="15"/>
        <v>-8.3977709625521086</v>
      </c>
      <c r="D39" s="18">
        <f t="shared" si="15"/>
        <v>-0.50199968398220163</v>
      </c>
      <c r="E39" s="18">
        <f t="shared" si="15"/>
        <v>-1.6897184520027642</v>
      </c>
      <c r="F39" s="18">
        <f t="shared" si="10"/>
        <v>-1.295395938132915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-3.169006627392168</v>
      </c>
      <c r="C40" s="18">
        <f t="shared" si="16"/>
        <v>-13.045649424975947</v>
      </c>
      <c r="D40" s="18">
        <f t="shared" si="16"/>
        <v>-1.2773250033873751</v>
      </c>
      <c r="E40" s="18">
        <f t="shared" si="16"/>
        <v>-3.9059633420336803</v>
      </c>
      <c r="F40" s="18">
        <f t="shared" si="10"/>
        <v>-3.0376208723526754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-0.46501294277516703</v>
      </c>
      <c r="C41" s="18">
        <f t="shared" si="17"/>
        <v>-12.963381005228335</v>
      </c>
      <c r="D41" s="18">
        <f t="shared" si="17"/>
        <v>-1.2998549889449484</v>
      </c>
      <c r="E41" s="18">
        <f t="shared" si="17"/>
        <v>-0.51934572921834565</v>
      </c>
      <c r="F41" s="18">
        <f t="shared" si="10"/>
        <v>-0.78019888058360465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0.24173532075484339</v>
      </c>
      <c r="C43" s="18">
        <f t="shared" ref="C43" si="18">IF(D$3-C$3 &lt;&gt; 0,(EXP(LN(D15/C15)/(D$3-C$3))-1)*100,0)</f>
        <v>-1.7641272125864416</v>
      </c>
      <c r="D43" s="18">
        <f>IF(E$3-D$3 &lt;&gt; 0,(EXP(LN(E15/D15)/(E$3-D$3))-1)*100,0)</f>
        <v>0.43255835612012739</v>
      </c>
      <c r="E43" s="18">
        <f>IF(F$3-E$3 &lt;&gt; 0,(EXP(LN(F15/E15)/(F$3-E$3))-1)*100,0)</f>
        <v>0.29918813548202028</v>
      </c>
      <c r="F43" s="18">
        <f t="shared" si="10"/>
        <v>0.34362518517636609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1.6155743914682317</v>
      </c>
      <c r="C47" s="27">
        <f>D5-C5</f>
        <v>0.7841440977917884</v>
      </c>
      <c r="D47" s="27">
        <f>E5-D5</f>
        <v>1.5580940955756066</v>
      </c>
      <c r="E47" s="27">
        <f>F5-E5</f>
        <v>3.1070908790104195</v>
      </c>
      <c r="F47" s="27">
        <f>F5-D5</f>
        <v>4.6651849745860261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11.428328591225309</v>
      </c>
      <c r="C48" s="27">
        <f t="shared" si="20"/>
        <v>5.4663805626507838</v>
      </c>
      <c r="D48" s="27">
        <f t="shared" si="20"/>
        <v>11.423918909226487</v>
      </c>
      <c r="E48" s="27">
        <f t="shared" si="20"/>
        <v>22.378653667407491</v>
      </c>
      <c r="F48" s="27">
        <f t="shared" ref="F48:F57" si="21">F6-D6</f>
        <v>33.802572576633978</v>
      </c>
    </row>
    <row r="49" spans="1:6" x14ac:dyDescent="0.2">
      <c r="A49" t="str">
        <f t="shared" si="19"/>
        <v>RQF6 First degree</v>
      </c>
      <c r="B49" s="27">
        <f t="shared" ref="B49:E49" si="22">C7-B7</f>
        <v>10.721969408875921</v>
      </c>
      <c r="C49" s="27">
        <f t="shared" si="22"/>
        <v>-0.14884559431459365</v>
      </c>
      <c r="D49" s="27">
        <f t="shared" si="22"/>
        <v>9.0661524443157475</v>
      </c>
      <c r="E49" s="27">
        <f t="shared" si="22"/>
        <v>20.646695867663738</v>
      </c>
      <c r="F49" s="27">
        <f t="shared" si="21"/>
        <v>29.712848311979485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0.99056185952304787</v>
      </c>
      <c r="C50" s="27">
        <f t="shared" si="23"/>
        <v>-0.32753061623532886</v>
      </c>
      <c r="D50" s="27">
        <f t="shared" si="23"/>
        <v>-9.6725878001286958E-2</v>
      </c>
      <c r="E50" s="27">
        <f t="shared" si="23"/>
        <v>3.7949791285437726</v>
      </c>
      <c r="F50" s="27">
        <f t="shared" si="21"/>
        <v>3.6982532505424857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2.7141424205058655</v>
      </c>
      <c r="C51" s="27">
        <f t="shared" si="24"/>
        <v>0.14282279012618915</v>
      </c>
      <c r="D51" s="27">
        <f t="shared" si="24"/>
        <v>0.91499335497620393</v>
      </c>
      <c r="E51" s="27">
        <f t="shared" si="24"/>
        <v>4.9902378233665843</v>
      </c>
      <c r="F51" s="27">
        <f t="shared" si="21"/>
        <v>5.9052311783427882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-6.8668133424656759</v>
      </c>
      <c r="C52" s="27">
        <f t="shared" si="25"/>
        <v>5.1631887797378084</v>
      </c>
      <c r="D52" s="27">
        <f t="shared" si="25"/>
        <v>-2.2003093752375946</v>
      </c>
      <c r="E52" s="27">
        <f t="shared" si="25"/>
        <v>-0.50236613295817278</v>
      </c>
      <c r="F52" s="27">
        <f t="shared" si="21"/>
        <v>-2.7026755081957674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-4.5801836111749026</v>
      </c>
      <c r="C53" s="27">
        <f>D11-C11</f>
        <v>-9.5917398226452519</v>
      </c>
      <c r="D53" s="27">
        <f t="shared" si="26"/>
        <v>-2.5998755435593921</v>
      </c>
      <c r="E53" s="27">
        <f t="shared" si="26"/>
        <v>-15.986039658950872</v>
      </c>
      <c r="F53" s="27">
        <f t="shared" si="21"/>
        <v>-18.585915202510265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-9.78022809908596</v>
      </c>
      <c r="C54" s="27">
        <f t="shared" si="27"/>
        <v>-9.2808140384473958</v>
      </c>
      <c r="D54" s="27">
        <f t="shared" si="27"/>
        <v>-3.8511346269379914</v>
      </c>
      <c r="E54" s="27">
        <f t="shared" si="27"/>
        <v>-19.063317135791429</v>
      </c>
      <c r="F54" s="27">
        <f t="shared" si="21"/>
        <v>-22.914451762729421</v>
      </c>
    </row>
    <row r="55" spans="1:6" x14ac:dyDescent="0.2">
      <c r="A55" t="str">
        <f t="shared" si="19"/>
        <v>No Qualification</v>
      </c>
      <c r="B55" s="27">
        <f t="shared" ref="B55:E55" si="28">C13-B13</f>
        <v>-0.42035161887292816</v>
      </c>
      <c r="C55" s="27">
        <f t="shared" si="28"/>
        <v>-2.8956061586632416</v>
      </c>
      <c r="D55" s="27">
        <f t="shared" si="28"/>
        <v>-1.23111338035892</v>
      </c>
      <c r="E55" s="27">
        <f t="shared" si="28"/>
        <v>-0.92393443829054434</v>
      </c>
      <c r="F55" s="27">
        <f t="shared" si="21"/>
        <v>-2.1550478186494644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5.8229999999988422</v>
      </c>
      <c r="C57" s="29">
        <f t="shared" ref="C57" si="29">D15-C15</f>
        <v>-10.687999999999192</v>
      </c>
      <c r="D57" s="29">
        <f>E15-D15</f>
        <v>12.9839999999989</v>
      </c>
      <c r="E57" s="29">
        <f>F15-E15</f>
        <v>18.442000000000917</v>
      </c>
      <c r="F57" s="29">
        <f t="shared" si="21"/>
        <v>31.425999999999817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Solent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31.831844221635052</v>
      </c>
      <c r="N6" s="11">
        <v>29.112635500006121</v>
      </c>
      <c r="O6" s="11">
        <v>23.5711900791263</v>
      </c>
      <c r="P6" s="11">
        <v>25.44155280701084</v>
      </c>
      <c r="Q6" s="11">
        <v>18.489514731402121</v>
      </c>
      <c r="R6" s="11">
        <v>22.757164503531637</v>
      </c>
      <c r="S6" s="11">
        <v>20.829685996148083</v>
      </c>
      <c r="T6" s="11">
        <v>21.383442125533712</v>
      </c>
      <c r="U6" s="11">
        <v>20.010453111724306</v>
      </c>
      <c r="V6" s="11">
        <v>22.336812884658709</v>
      </c>
      <c r="W6" s="11">
        <v>19.441206725995468</v>
      </c>
      <c r="X6" s="11">
        <v>21.75010756152373</v>
      </c>
      <c r="Y6" s="11">
        <v>19.467701802040171</v>
      </c>
      <c r="Z6" s="11">
        <v>18.913759409541754</v>
      </c>
      <c r="AA6" s="11">
        <v>18.347320363931601</v>
      </c>
      <c r="AB6" s="11">
        <v>18.210093345636547</v>
      </c>
      <c r="AC6" s="11">
        <v>18.112085477657292</v>
      </c>
      <c r="AD6" s="11">
        <v>18.022061844383444</v>
      </c>
      <c r="AE6" s="11">
        <v>17.930075322489031</v>
      </c>
      <c r="AF6" s="11">
        <v>17.813994715889788</v>
      </c>
      <c r="AG6" s="11">
        <v>17.67449907448281</v>
      </c>
      <c r="AH6" s="11">
        <v>17.508809877869258</v>
      </c>
      <c r="AI6" s="11">
        <v>17.316277324131054</v>
      </c>
      <c r="AJ6" s="11">
        <v>17.098514298433297</v>
      </c>
      <c r="AK6" s="11">
        <v>16.891578054243087</v>
      </c>
      <c r="AL6" s="11">
        <v>17.286158907346003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88.964172369801901</v>
      </c>
      <c r="N7" s="11">
        <v>86.436111857211714</v>
      </c>
      <c r="O7" s="11">
        <v>83.142478734316555</v>
      </c>
      <c r="P7" s="11">
        <v>80.217095264588153</v>
      </c>
      <c r="Q7" s="11">
        <v>77.804104289102654</v>
      </c>
      <c r="R7" s="11">
        <v>80.921293875997293</v>
      </c>
      <c r="S7" s="11">
        <v>79.895641781539766</v>
      </c>
      <c r="T7" s="11">
        <v>73.890104181214681</v>
      </c>
      <c r="U7" s="11">
        <v>71.035441018819213</v>
      </c>
      <c r="V7" s="11">
        <v>71.141065776911333</v>
      </c>
      <c r="W7" s="11">
        <v>61.860251738463937</v>
      </c>
      <c r="X7" s="11">
        <v>67.275651908008228</v>
      </c>
      <c r="Y7" s="11">
        <v>63.169789013362035</v>
      </c>
      <c r="Z7" s="11">
        <v>61.478139468362038</v>
      </c>
      <c r="AA7" s="11">
        <v>59.85281982727647</v>
      </c>
      <c r="AB7" s="11">
        <v>58.009117111525946</v>
      </c>
      <c r="AC7" s="11">
        <v>56.101858991185367</v>
      </c>
      <c r="AD7" s="11">
        <v>54.169316126508946</v>
      </c>
      <c r="AE7" s="11">
        <v>52.237215071449903</v>
      </c>
      <c r="AF7" s="11">
        <v>50.305887416252929</v>
      </c>
      <c r="AG7" s="11">
        <v>48.423628024689293</v>
      </c>
      <c r="AH7" s="11">
        <v>46.540687465975914</v>
      </c>
      <c r="AI7" s="11">
        <v>44.66192700385583</v>
      </c>
      <c r="AJ7" s="11">
        <v>42.783731814173805</v>
      </c>
      <c r="AK7" s="11">
        <v>40.89367333482587</v>
      </c>
      <c r="AL7" s="11">
        <v>38.945799975734516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119.26734826221347</v>
      </c>
      <c r="N8" s="11">
        <v>121.37788199623087</v>
      </c>
      <c r="O8" s="11">
        <v>120.30360057617204</v>
      </c>
      <c r="P8" s="11">
        <v>122.17238551654626</v>
      </c>
      <c r="Q8" s="11">
        <v>117.62913807096643</v>
      </c>
      <c r="R8" s="11">
        <v>118.79787144068784</v>
      </c>
      <c r="S8" s="11">
        <v>119.95636152726338</v>
      </c>
      <c r="T8" s="11">
        <v>114.9325454921515</v>
      </c>
      <c r="U8" s="11">
        <v>109.24810981231676</v>
      </c>
      <c r="V8" s="11">
        <v>114.21768782951294</v>
      </c>
      <c r="W8" s="11">
        <v>104.62594800686769</v>
      </c>
      <c r="X8" s="11">
        <v>109.5498210909751</v>
      </c>
      <c r="Y8" s="11">
        <v>105.68955231970635</v>
      </c>
      <c r="Z8" s="11">
        <v>104.54462675448156</v>
      </c>
      <c r="AA8" s="11">
        <v>103.47755123525806</v>
      </c>
      <c r="AB8" s="11">
        <v>102.0260724633083</v>
      </c>
      <c r="AC8" s="11">
        <v>100.47941317822129</v>
      </c>
      <c r="AD8" s="11">
        <v>98.876655622998413</v>
      </c>
      <c r="AE8" s="11">
        <v>97.281720786974859</v>
      </c>
      <c r="AF8" s="11">
        <v>95.681734844702007</v>
      </c>
      <c r="AG8" s="11">
        <v>94.11998080311281</v>
      </c>
      <c r="AH8" s="11">
        <v>92.537672993674192</v>
      </c>
      <c r="AI8" s="11">
        <v>90.946926846399023</v>
      </c>
      <c r="AJ8" s="11">
        <v>89.353528335793627</v>
      </c>
      <c r="AK8" s="11">
        <v>87.751992647332685</v>
      </c>
      <c r="AL8" s="11">
        <v>86.040032804357423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120.79279608552852</v>
      </c>
      <c r="N9" s="11">
        <v>118.57785593674285</v>
      </c>
      <c r="O9" s="11">
        <v>124.86584031509005</v>
      </c>
      <c r="P9" s="11">
        <v>117.49113433411131</v>
      </c>
      <c r="Q9" s="11">
        <v>119.12310748385758</v>
      </c>
      <c r="R9" s="11">
        <v>123.60930477056147</v>
      </c>
      <c r="S9" s="11">
        <v>126.23453583167341</v>
      </c>
      <c r="T9" s="11">
        <v>122.54797163697475</v>
      </c>
      <c r="U9" s="11">
        <v>120.89263611363475</v>
      </c>
      <c r="V9" s="11">
        <v>116.74249142809579</v>
      </c>
      <c r="W9" s="11">
        <v>121.9056802078336</v>
      </c>
      <c r="X9" s="11">
        <v>117.03968655003749</v>
      </c>
      <c r="Y9" s="11">
        <v>118.8300694782244</v>
      </c>
      <c r="Z9" s="11">
        <v>119.15543864274593</v>
      </c>
      <c r="AA9" s="11">
        <v>119.63650036220379</v>
      </c>
      <c r="AB9" s="11">
        <v>119.705370832596</v>
      </c>
      <c r="AC9" s="11">
        <v>119.65620272615179</v>
      </c>
      <c r="AD9" s="11">
        <v>119.54272308880685</v>
      </c>
      <c r="AE9" s="11">
        <v>119.43897033057611</v>
      </c>
      <c r="AF9" s="11">
        <v>119.35120630072915</v>
      </c>
      <c r="AG9" s="11">
        <v>119.3150903993667</v>
      </c>
      <c r="AH9" s="11">
        <v>119.27957813389585</v>
      </c>
      <c r="AI9" s="11">
        <v>119.26025950655139</v>
      </c>
      <c r="AJ9" s="11">
        <v>119.26667547901239</v>
      </c>
      <c r="AK9" s="11">
        <v>119.28503909006999</v>
      </c>
      <c r="AL9" s="11">
        <v>119.20300469963783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30.704412097305752</v>
      </c>
      <c r="N10" s="11">
        <v>32.239859068738582</v>
      </c>
      <c r="O10" s="11">
        <v>34.426822941250961</v>
      </c>
      <c r="P10" s="11">
        <v>34.417377379660827</v>
      </c>
      <c r="Q10" s="11">
        <v>35.481077709739473</v>
      </c>
      <c r="R10" s="11">
        <v>34.110744719014157</v>
      </c>
      <c r="S10" s="11">
        <v>33.71314096830551</v>
      </c>
      <c r="T10" s="11">
        <v>34.876965365643393</v>
      </c>
      <c r="U10" s="11">
        <v>34.110973771044129</v>
      </c>
      <c r="V10" s="11">
        <v>36.824887139520023</v>
      </c>
      <c r="W10" s="11">
        <v>36.967709929646212</v>
      </c>
      <c r="X10" s="11">
        <v>35.839488610534147</v>
      </c>
      <c r="Y10" s="11">
        <v>36.378212449735699</v>
      </c>
      <c r="Z10" s="11">
        <v>36.882524818294215</v>
      </c>
      <c r="AA10" s="11">
        <v>37.448207798831788</v>
      </c>
      <c r="AB10" s="11">
        <v>37.882703284622416</v>
      </c>
      <c r="AC10" s="11">
        <v>38.32489496476429</v>
      </c>
      <c r="AD10" s="11">
        <v>38.762016624447313</v>
      </c>
      <c r="AE10">
        <v>39.211095820799109</v>
      </c>
      <c r="AF10">
        <v>39.677406537079065</v>
      </c>
      <c r="AG10">
        <v>40.177019200067292</v>
      </c>
      <c r="AH10">
        <v>40.687244018443131</v>
      </c>
      <c r="AI10" s="11">
        <v>41.207248299936687</v>
      </c>
      <c r="AJ10" s="11">
        <v>41.757620529022759</v>
      </c>
      <c r="AK10" s="11">
        <v>42.333953340870487</v>
      </c>
      <c r="AL10" s="11">
        <v>42.872941107989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36.659163664100802</v>
      </c>
      <c r="N11" s="11">
        <v>36.199585079737986</v>
      </c>
      <c r="O11" s="11">
        <v>37.618949440249807</v>
      </c>
      <c r="P11" s="11">
        <v>37.853540449829126</v>
      </c>
      <c r="Q11" s="11">
        <v>37.831932200965454</v>
      </c>
      <c r="R11" s="11">
        <v>36.121184187113656</v>
      </c>
      <c r="S11" s="11">
        <v>35.200808128628452</v>
      </c>
      <c r="T11" s="11">
        <v>35.623953421656459</v>
      </c>
      <c r="U11" s="11">
        <v>34.930709831688503</v>
      </c>
      <c r="V11" s="11">
        <v>37.111746046636704</v>
      </c>
      <c r="W11" s="11">
        <v>36.784215430401375</v>
      </c>
      <c r="X11" s="11">
        <v>35.47273436736922</v>
      </c>
      <c r="Y11" s="11">
        <v>35.773391722998952</v>
      </c>
      <c r="Z11" s="11">
        <v>36.051265825767025</v>
      </c>
      <c r="AA11" s="11">
        <v>36.424116399795096</v>
      </c>
      <c r="AB11" s="11">
        <v>36.687489552400088</v>
      </c>
      <c r="AC11" s="11">
        <v>36.973206352279092</v>
      </c>
      <c r="AD11" s="11">
        <v>37.248713658416179</v>
      </c>
      <c r="AE11">
        <v>37.530013309140756</v>
      </c>
      <c r="AF11">
        <v>37.872744194213574</v>
      </c>
      <c r="AG11">
        <v>38.245465687955516</v>
      </c>
      <c r="AH11">
        <v>38.641317285219614</v>
      </c>
      <c r="AI11" s="11">
        <v>39.079380900341476</v>
      </c>
      <c r="AJ11" s="11">
        <v>39.550750138754751</v>
      </c>
      <c r="AK11" s="11">
        <v>40.033437189482314</v>
      </c>
      <c r="AL11" s="11">
        <v>40.48246868094386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96.97093423762287</v>
      </c>
      <c r="N12" s="11">
        <v>102.20949701010342</v>
      </c>
      <c r="O12" s="11">
        <v>111.03104146214551</v>
      </c>
      <c r="P12" s="11">
        <v>116.10026759380807</v>
      </c>
      <c r="Q12" s="11">
        <v>119.99974966196909</v>
      </c>
      <c r="R12" s="11">
        <v>119.46874528193426</v>
      </c>
      <c r="S12" s="11">
        <v>117.14369282070469</v>
      </c>
      <c r="T12" s="11">
        <v>120.07799819658581</v>
      </c>
      <c r="U12" s="11">
        <v>120.61676124264298</v>
      </c>
      <c r="V12" s="11">
        <v>130.19071469081018</v>
      </c>
      <c r="W12" s="11">
        <v>130.04186909649559</v>
      </c>
      <c r="X12" s="11">
        <v>129.94209608892047</v>
      </c>
      <c r="Y12" s="11">
        <v>131.95202665134101</v>
      </c>
      <c r="Z12" s="11">
        <v>134.36653682496072</v>
      </c>
      <c r="AA12" s="11">
        <v>136.97694807996513</v>
      </c>
      <c r="AB12" s="11">
        <v>139.10802154081134</v>
      </c>
      <c r="AC12" s="11">
        <v>141.1186372235525</v>
      </c>
      <c r="AD12" s="11">
        <v>143.10709241027996</v>
      </c>
      <c r="AE12">
        <v>145.12853293707994</v>
      </c>
      <c r="AF12">
        <v>147.13905039506616</v>
      </c>
      <c r="AG12">
        <v>149.20852303685788</v>
      </c>
      <c r="AH12">
        <v>151.28913758589508</v>
      </c>
      <c r="AI12">
        <v>153.38631779159465</v>
      </c>
      <c r="AJ12">
        <v>155.5201728578248</v>
      </c>
      <c r="AK12">
        <v>157.67140674139105</v>
      </c>
      <c r="AL12">
        <v>159.75471740847507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44.772839782854845</v>
      </c>
      <c r="N13" s="11">
        <v>44.468478132620987</v>
      </c>
      <c r="O13" s="11">
        <v>48.185094198724791</v>
      </c>
      <c r="P13" s="11">
        <v>47.050439653121799</v>
      </c>
      <c r="Q13" s="11">
        <v>53.125724385540508</v>
      </c>
      <c r="R13" s="11">
        <v>56.366712390651955</v>
      </c>
      <c r="S13" s="11">
        <v>65.45969046897909</v>
      </c>
      <c r="T13" s="11">
        <v>66.481982910650359</v>
      </c>
      <c r="U13" s="11">
        <v>64.472769684557221</v>
      </c>
      <c r="V13" s="11">
        <v>67.795040981877264</v>
      </c>
      <c r="W13" s="11">
        <v>73.261421544528048</v>
      </c>
      <c r="X13" s="11">
        <v>69.33120046061191</v>
      </c>
      <c r="Y13" s="11">
        <v>76.157875498181468</v>
      </c>
      <c r="Z13" s="11">
        <v>79.071177542248861</v>
      </c>
      <c r="AA13" s="11">
        <v>82.057074666738998</v>
      </c>
      <c r="AB13" s="11">
        <v>84.685340453754534</v>
      </c>
      <c r="AC13" s="11">
        <v>87.209719869675041</v>
      </c>
      <c r="AD13" s="11">
        <v>89.649536341350483</v>
      </c>
      <c r="AE13">
        <v>92.015971011959024</v>
      </c>
      <c r="AF13">
        <v>94.329615940248544</v>
      </c>
      <c r="AG13">
        <v>96.612270751306113</v>
      </c>
      <c r="AH13">
        <v>98.830134675727663</v>
      </c>
      <c r="AI13">
        <v>100.99395793470822</v>
      </c>
      <c r="AJ13">
        <v>103.11407484760119</v>
      </c>
      <c r="AK13">
        <v>105.16791486155596</v>
      </c>
      <c r="AL13">
        <v>107.06399412116203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6.3494892789368516</v>
      </c>
      <c r="N14" s="11">
        <v>6.1650954186078364</v>
      </c>
      <c r="O14" s="11">
        <v>6.8199822529237819</v>
      </c>
      <c r="P14" s="11">
        <v>6.7242070013240118</v>
      </c>
      <c r="Q14" s="11">
        <v>7.362651466457045</v>
      </c>
      <c r="R14" s="11">
        <v>7.8759788305086209</v>
      </c>
      <c r="S14" s="11">
        <v>9.1544424767576658</v>
      </c>
      <c r="T14" s="11">
        <v>9.2650366695891808</v>
      </c>
      <c r="U14" s="11">
        <v>8.9741454135725593</v>
      </c>
      <c r="V14" s="11">
        <v>9.4915532219768526</v>
      </c>
      <c r="W14" s="11">
        <v>10.275697319768641</v>
      </c>
      <c r="X14" s="11">
        <v>9.7502133620199984</v>
      </c>
      <c r="Y14" s="11">
        <v>10.663381064410027</v>
      </c>
      <c r="Z14" s="11">
        <v>11.062530713597319</v>
      </c>
      <c r="AA14" s="11">
        <v>11.470461265998912</v>
      </c>
      <c r="AB14" s="11">
        <v>11.833791415344248</v>
      </c>
      <c r="AC14" s="11">
        <v>12.183981216514209</v>
      </c>
      <c r="AD14" s="11">
        <v>12.522884282807883</v>
      </c>
      <c r="AE14">
        <v>12.852405409531441</v>
      </c>
      <c r="AF14">
        <v>13.171359655818515</v>
      </c>
      <c r="AG14">
        <v>13.486523022161315</v>
      </c>
      <c r="AH14">
        <v>13.792417963299126</v>
      </c>
      <c r="AI14">
        <v>14.091704392481843</v>
      </c>
      <c r="AJ14">
        <v>14.383931699383064</v>
      </c>
      <c r="AK14">
        <v>14.672004740228996</v>
      </c>
      <c r="AL14">
        <v>14.940882294354667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Solent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Solent</v>
      </c>
      <c r="W1" s="203" t="str">
        <f>CONCATENATE("Shift-share Figure 1: Levels of Employment, ",C4," - ",F40,", ",Info!B5)</f>
        <v>Shift-share Figure 1: Levels of Employment, 2015 - 2035, Solent</v>
      </c>
      <c r="AK1" s="203" t="str">
        <f>CONCATENATE("Shift-share Figure 1.1: Net Changes, ",C4,"-",F40,", ",Info!B5)</f>
        <v>Shift-share Figure 1.1: Net Changes, 2015-2035, Solent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44.715554087157052</v>
      </c>
      <c r="C8" s="141">
        <f t="shared" ref="C8:C33" si="0">B8/B$35*100</f>
        <v>7.4522321566386047</v>
      </c>
      <c r="E8" s="151">
        <v>51.191342848369629</v>
      </c>
      <c r="F8" s="141">
        <f t="shared" ref="F8:F33" si="1">E8/E$35*100</f>
        <v>8.6012162779283727</v>
      </c>
      <c r="H8" s="151">
        <f>E8-B8</f>
        <v>6.4757887612125771</v>
      </c>
      <c r="I8" s="141">
        <f>IF(B8&lt;&gt;0,((E8/B8)-1)*100,0)</f>
        <v>14.482183869600117</v>
      </c>
      <c r="K8" s="207">
        <f t="shared" ref="K8:K33" si="2">(($E$35/$B$35)-1)*B8</f>
        <v>-0.36255109442046096</v>
      </c>
      <c r="L8" s="141">
        <f>IF(B8&lt;&gt;0,K8/B8*100,0)</f>
        <v>-0.81079414494964475</v>
      </c>
      <c r="N8" s="151">
        <f>H8-(K8+Q8)</f>
        <v>6.6669122857401755</v>
      </c>
      <c r="O8" s="141">
        <f>IF(B8&lt;&gt;0,N8/B8*100,0)</f>
        <v>14.909604547771909</v>
      </c>
      <c r="Q8" s="151">
        <v>0.17142756989286259</v>
      </c>
      <c r="R8" s="141">
        <f>IF(B8&lt;&gt;0,Q8/B8*100,0)</f>
        <v>0.38337346677785894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20.860212290054676</v>
      </c>
      <c r="C9" s="141">
        <f t="shared" si="0"/>
        <v>3.4765340158650124</v>
      </c>
      <c r="E9" s="151">
        <v>20.869196235485845</v>
      </c>
      <c r="F9" s="141">
        <f t="shared" si="1"/>
        <v>3.5064614518831521</v>
      </c>
      <c r="H9" s="151">
        <f t="shared" ref="H9:H32" si="3">E9-B9</f>
        <v>8.9839454311686495E-3</v>
      </c>
      <c r="I9" s="141">
        <f t="shared" ref="I9:I32" si="4">IF(B9&lt;&gt;0,((E9/B9)-1)*100,0)</f>
        <v>4.3067372978988772E-2</v>
      </c>
      <c r="K9" s="207">
        <f t="shared" si="2"/>
        <v>-0.16913337987182953</v>
      </c>
      <c r="L9" s="141">
        <f t="shared" ref="L9:L32" si="5">IF(B9&lt;&gt;0,K9/B9*100,0)</f>
        <v>-0.81079414494964475</v>
      </c>
      <c r="N9" s="151">
        <f t="shared" ref="N9:N31" si="6">H9-(K9+Q9)</f>
        <v>0.41212429781282722</v>
      </c>
      <c r="O9" s="141">
        <f>IF(B9&lt;&gt;0,N9/B9*100,0)</f>
        <v>1.9756476687886431</v>
      </c>
      <c r="Q9" s="151">
        <v>-0.23400697250982902</v>
      </c>
      <c r="R9" s="141">
        <f>IF(B9&lt;&gt;0,Q9/B9*100,0)</f>
        <v>-1.12178615086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36.027413431090764</v>
      </c>
      <c r="C10" s="141">
        <f t="shared" si="0"/>
        <v>6.0042786983780392</v>
      </c>
      <c r="E10" s="151">
        <v>39.189633765776215</v>
      </c>
      <c r="F10" s="141">
        <f t="shared" si="1"/>
        <v>6.5846781333844469</v>
      </c>
      <c r="H10" s="151">
        <f t="shared" si="3"/>
        <v>3.1622203346854505</v>
      </c>
      <c r="I10" s="141">
        <f t="shared" si="4"/>
        <v>8.7772616281038154</v>
      </c>
      <c r="K10" s="207">
        <f t="shared" si="2"/>
        <v>-0.29210815867608581</v>
      </c>
      <c r="L10" s="141">
        <f t="shared" si="5"/>
        <v>-0.81079414494964475</v>
      </c>
      <c r="N10" s="151">
        <f t="shared" si="6"/>
        <v>4.7932238281784532</v>
      </c>
      <c r="O10" s="141">
        <f t="shared" ref="O10:O32" si="7">IF(B10&lt;&gt;0,N10/B10*100,0)</f>
        <v>13.30437955904439</v>
      </c>
      <c r="Q10" s="151">
        <v>-1.3388953348169164</v>
      </c>
      <c r="R10" s="141">
        <f t="shared" ref="R10:R32" si="8">IF(B10&lt;&gt;0,Q10/B10*100,0)</f>
        <v>-3.7163237859909279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22.326761989425368</v>
      </c>
      <c r="C11" s="141">
        <f t="shared" si="0"/>
        <v>3.7209471524585256</v>
      </c>
      <c r="E11" s="151">
        <v>25.983379554715977</v>
      </c>
      <c r="F11" s="141">
        <f t="shared" si="1"/>
        <v>4.3657512139033905</v>
      </c>
      <c r="H11" s="151">
        <f>E11-B11</f>
        <v>3.6566175652906097</v>
      </c>
      <c r="I11" s="141">
        <f>IF(B11&lt;&gt;0,((E11/B11)-1)*100,0)</f>
        <v>16.377733443938247</v>
      </c>
      <c r="K11" s="207">
        <f t="shared" si="2"/>
        <v>-0.18102407896710371</v>
      </c>
      <c r="L11" s="141">
        <f t="shared" si="5"/>
        <v>-0.81079414494964475</v>
      </c>
      <c r="N11" s="151">
        <f t="shared" si="6"/>
        <v>3.1447760893835217</v>
      </c>
      <c r="O11" s="141">
        <f t="shared" si="7"/>
        <v>14.085231395725826</v>
      </c>
      <c r="Q11" s="151">
        <v>0.69286555487419166</v>
      </c>
      <c r="R11" s="141">
        <f>IF(B11&lt;&gt;0,Q11/B11*100,0)</f>
        <v>3.1032961931620617</v>
      </c>
      <c r="T11" s="136"/>
    </row>
    <row r="12" spans="1:97" x14ac:dyDescent="0.2">
      <c r="A12" s="10" t="str">
        <f>name!$D8</f>
        <v>23 Teaching and other educational professionals</v>
      </c>
      <c r="B12" s="151">
        <v>28.933436938136428</v>
      </c>
      <c r="C12" s="141">
        <f t="shared" si="0"/>
        <v>4.8220064260454789</v>
      </c>
      <c r="E12" s="151">
        <v>29.467248046214365</v>
      </c>
      <c r="F12" s="141">
        <f t="shared" si="1"/>
        <v>4.951113986433044</v>
      </c>
      <c r="H12" s="151">
        <f t="shared" si="3"/>
        <v>0.53381110807793775</v>
      </c>
      <c r="I12" s="141">
        <f t="shared" si="4"/>
        <v>1.8449626610875791</v>
      </c>
      <c r="K12" s="207">
        <f t="shared" si="2"/>
        <v>-0.23459061262710793</v>
      </c>
      <c r="L12" s="141">
        <f t="shared" si="5"/>
        <v>-0.81079414494964475</v>
      </c>
      <c r="N12" s="151">
        <f t="shared" si="6"/>
        <v>2.5870223221192488</v>
      </c>
      <c r="O12" s="141">
        <f t="shared" si="7"/>
        <v>8.9412893727442384</v>
      </c>
      <c r="Q12" s="151">
        <v>-1.8186206014142032</v>
      </c>
      <c r="R12" s="141">
        <f t="shared" si="8"/>
        <v>-6.2855325667070181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34.807920284173129</v>
      </c>
      <c r="C13" s="141">
        <f t="shared" si="0"/>
        <v>5.8010396637784387</v>
      </c>
      <c r="E13" s="151">
        <v>41.599986824508676</v>
      </c>
      <c r="F13" s="141">
        <f t="shared" si="1"/>
        <v>6.9896678603727151</v>
      </c>
      <c r="H13" s="151">
        <f t="shared" si="3"/>
        <v>6.7920665403355471</v>
      </c>
      <c r="I13" s="141">
        <f t="shared" si="4"/>
        <v>19.512991540100266</v>
      </c>
      <c r="K13" s="207">
        <f t="shared" si="2"/>
        <v>-0.28222057964281549</v>
      </c>
      <c r="L13" s="141">
        <f t="shared" si="5"/>
        <v>-0.81079414494964475</v>
      </c>
      <c r="N13" s="151">
        <f>H13-(K13+Q13)</f>
        <v>7.1968136738895359</v>
      </c>
      <c r="O13" s="141">
        <f>IF(B13&lt;&gt;0,N13/B13*100,0)</f>
        <v>20.675793368677265</v>
      </c>
      <c r="Q13" s="151">
        <v>-0.12252655391117342</v>
      </c>
      <c r="R13" s="141">
        <f t="shared" si="8"/>
        <v>-0.35200768362735313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9.3172969866129094</v>
      </c>
      <c r="C14" s="141">
        <f t="shared" si="0"/>
        <v>1.5528077787261798</v>
      </c>
      <c r="E14" s="151">
        <v>11.173409584976428</v>
      </c>
      <c r="F14" s="141">
        <f t="shared" si="1"/>
        <v>1.8773665048585644</v>
      </c>
      <c r="H14" s="151">
        <f t="shared" si="3"/>
        <v>1.8561125983635183</v>
      </c>
      <c r="I14" s="141">
        <f t="shared" si="4"/>
        <v>19.921148816339972</v>
      </c>
      <c r="K14" s="207">
        <f t="shared" si="2"/>
        <v>-7.5544098435027157E-2</v>
      </c>
      <c r="L14" s="141">
        <f>IF(B14&lt;&gt;0,K14/B14*100,0)</f>
        <v>-0.81079414494964475</v>
      </c>
      <c r="N14" s="151">
        <f t="shared" si="6"/>
        <v>1.9554159495670584</v>
      </c>
      <c r="O14" s="141">
        <f t="shared" si="7"/>
        <v>20.986944522393134</v>
      </c>
      <c r="Q14" s="151">
        <v>-2.3759252768512939E-2</v>
      </c>
      <c r="R14" s="141">
        <f t="shared" si="8"/>
        <v>-0.25500156110350702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10.097062166130877</v>
      </c>
      <c r="C15" s="141">
        <f t="shared" si="0"/>
        <v>1.6827623608410387</v>
      </c>
      <c r="E15" s="151">
        <v>11.465228731666402</v>
      </c>
      <c r="F15" s="141">
        <f t="shared" si="1"/>
        <v>1.9263982249709994</v>
      </c>
      <c r="H15" s="151">
        <f t="shared" si="3"/>
        <v>1.3681665655355246</v>
      </c>
      <c r="I15" s="141">
        <f t="shared" si="4"/>
        <v>13.550145012723004</v>
      </c>
      <c r="K15" s="207">
        <f t="shared" si="2"/>
        <v>-8.1866388854914929E-2</v>
      </c>
      <c r="L15" s="141">
        <f t="shared" si="5"/>
        <v>-0.81079414494964475</v>
      </c>
      <c r="N15" s="151">
        <f t="shared" si="6"/>
        <v>1.2115488576928797</v>
      </c>
      <c r="O15" s="141">
        <f t="shared" si="7"/>
        <v>11.999023456118193</v>
      </c>
      <c r="Q15" s="151">
        <v>0.23848409669755996</v>
      </c>
      <c r="R15" s="141">
        <f t="shared" si="8"/>
        <v>2.3619157015544587</v>
      </c>
      <c r="T15" s="11"/>
    </row>
    <row r="16" spans="1:97" x14ac:dyDescent="0.2">
      <c r="A16" s="10" t="str">
        <f>name!$D12</f>
        <v>33 Protective service occupations</v>
      </c>
      <c r="B16" s="151">
        <v>9.1728860985746383</v>
      </c>
      <c r="C16" s="141">
        <f t="shared" si="0"/>
        <v>1.5287404606401755</v>
      </c>
      <c r="E16" s="151">
        <v>9.2568612007928461</v>
      </c>
      <c r="F16" s="141">
        <f t="shared" si="1"/>
        <v>1.5553462912395315</v>
      </c>
      <c r="H16" s="151">
        <f t="shared" si="3"/>
        <v>8.3975102218207809E-2</v>
      </c>
      <c r="I16" s="141">
        <f t="shared" si="4"/>
        <v>0.91547089232097978</v>
      </c>
      <c r="K16" s="207">
        <f t="shared" si="2"/>
        <v>-7.4373223410143061E-2</v>
      </c>
      <c r="L16" s="141">
        <f t="shared" si="5"/>
        <v>-0.81079414494964475</v>
      </c>
      <c r="N16" s="151">
        <f t="shared" si="6"/>
        <v>0.21961115754724517</v>
      </c>
      <c r="O16" s="141">
        <f t="shared" si="7"/>
        <v>2.394133702165671</v>
      </c>
      <c r="Q16" s="151">
        <v>-6.1262831918894305E-2</v>
      </c>
      <c r="R16" s="141">
        <f t="shared" si="8"/>
        <v>-0.66786866489505248</v>
      </c>
      <c r="T16" s="11"/>
    </row>
    <row r="17" spans="1:20" x14ac:dyDescent="0.2">
      <c r="A17" s="10" t="str">
        <f>name!$D13</f>
        <v>34 Culture, media and sports occupations</v>
      </c>
      <c r="B17" s="151">
        <v>14.280045884165194</v>
      </c>
      <c r="C17" s="141">
        <f t="shared" si="0"/>
        <v>2.3798926192176033</v>
      </c>
      <c r="E17" s="151">
        <v>13.252339192747641</v>
      </c>
      <c r="F17" s="141">
        <f t="shared" si="1"/>
        <v>2.2266701602831556</v>
      </c>
      <c r="H17" s="151">
        <f t="shared" si="3"/>
        <v>-1.0277066914175528</v>
      </c>
      <c r="I17" s="141">
        <f t="shared" si="4"/>
        <v>-7.1968024455520307</v>
      </c>
      <c r="K17" s="207">
        <f t="shared" si="2"/>
        <v>-0.11578177592493412</v>
      </c>
      <c r="L17" s="141">
        <f t="shared" si="5"/>
        <v>-0.81079414494964475</v>
      </c>
      <c r="N17" s="151">
        <f t="shared" si="6"/>
        <v>0.23563566163820959</v>
      </c>
      <c r="O17" s="141">
        <f t="shared" si="7"/>
        <v>1.6501043732604557</v>
      </c>
      <c r="Q17" s="151">
        <v>-1.1475605771308282</v>
      </c>
      <c r="R17" s="141">
        <f t="shared" si="8"/>
        <v>-8.0361126738628421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37.860207956364867</v>
      </c>
      <c r="C18" s="141">
        <f t="shared" si="0"/>
        <v>6.3097296891258372</v>
      </c>
      <c r="E18" s="151">
        <v>39.930600695391107</v>
      </c>
      <c r="F18" s="141">
        <f t="shared" si="1"/>
        <v>6.709176075063529</v>
      </c>
      <c r="H18" s="151">
        <f t="shared" si="3"/>
        <v>2.0703927390262393</v>
      </c>
      <c r="I18" s="141">
        <f t="shared" si="4"/>
        <v>5.4685191941165057</v>
      </c>
      <c r="K18" s="207">
        <f t="shared" si="2"/>
        <v>-0.3069683493759659</v>
      </c>
      <c r="L18" s="141">
        <f t="shared" si="5"/>
        <v>-0.81079414494964475</v>
      </c>
      <c r="N18" s="151">
        <f t="shared" si="6"/>
        <v>2.3866966736951833</v>
      </c>
      <c r="O18" s="141">
        <f t="shared" si="7"/>
        <v>6.3039713792537269</v>
      </c>
      <c r="Q18" s="151">
        <v>-9.3355852929783E-3</v>
      </c>
      <c r="R18" s="141">
        <f t="shared" si="8"/>
        <v>-2.4658040187570729E-2</v>
      </c>
      <c r="T18" s="11"/>
    </row>
    <row r="19" spans="1:20" x14ac:dyDescent="0.2">
      <c r="A19" s="10" t="str">
        <f>name!$D15</f>
        <v>41 Administrative occupations</v>
      </c>
      <c r="B19" s="151">
        <v>50.314128105232726</v>
      </c>
      <c r="C19" s="141">
        <f t="shared" si="0"/>
        <v>8.385282728873559</v>
      </c>
      <c r="E19" s="151">
        <v>48.878719947304411</v>
      </c>
      <c r="F19" s="141">
        <f t="shared" si="1"/>
        <v>8.2126472614782475</v>
      </c>
      <c r="H19" s="151">
        <f t="shared" si="3"/>
        <v>-1.4354081579283147</v>
      </c>
      <c r="I19" s="141">
        <f t="shared" si="4"/>
        <v>-2.8528928394150777</v>
      </c>
      <c r="K19" s="207">
        <f t="shared" si="2"/>
        <v>-0.40794400475969056</v>
      </c>
      <c r="L19" s="141">
        <f t="shared" si="5"/>
        <v>-0.81079414494964475</v>
      </c>
      <c r="N19" s="151">
        <f t="shared" si="6"/>
        <v>-1.2034590167830208</v>
      </c>
      <c r="O19" s="141">
        <f t="shared" si="7"/>
        <v>-2.3918908308735247</v>
      </c>
      <c r="Q19" s="151">
        <v>0.17599486361439676</v>
      </c>
      <c r="R19" s="141">
        <f t="shared" si="8"/>
        <v>0.34979213640808987</v>
      </c>
      <c r="T19" s="11"/>
    </row>
    <row r="20" spans="1:20" x14ac:dyDescent="0.2">
      <c r="A20" s="10" t="str">
        <f>name!$D16</f>
        <v>42 Secretarial and related occupations</v>
      </c>
      <c r="B20" s="151">
        <v>14.893574785089269</v>
      </c>
      <c r="C20" s="141">
        <f t="shared" si="0"/>
        <v>2.4821424939610033</v>
      </c>
      <c r="E20" s="151">
        <v>12.76755902864493</v>
      </c>
      <c r="F20" s="141">
        <f t="shared" si="1"/>
        <v>2.1452169534187093</v>
      </c>
      <c r="H20" s="151">
        <f t="shared" si="3"/>
        <v>-2.1260157564443389</v>
      </c>
      <c r="I20" s="141">
        <f t="shared" si="4"/>
        <v>-14.274717702917128</v>
      </c>
      <c r="K20" s="207">
        <f t="shared" si="2"/>
        <v>-0.12075623233120043</v>
      </c>
      <c r="L20" s="141">
        <f t="shared" si="5"/>
        <v>-0.81079414494964475</v>
      </c>
      <c r="N20" s="151">
        <f t="shared" si="6"/>
        <v>-2.1244062536957791</v>
      </c>
      <c r="O20" s="141">
        <f t="shared" si="7"/>
        <v>-14.263911010959118</v>
      </c>
      <c r="Q20" s="151">
        <v>0.11914672958264069</v>
      </c>
      <c r="R20" s="141">
        <f t="shared" si="8"/>
        <v>0.79998745299163943</v>
      </c>
      <c r="T20" s="11"/>
    </row>
    <row r="21" spans="1:20" x14ac:dyDescent="0.2">
      <c r="A21" s="10" t="str">
        <f>name!$D17</f>
        <v>51 Skilled agricultural and related trades</v>
      </c>
      <c r="B21" s="151">
        <v>5.4646355413582013</v>
      </c>
      <c r="C21" s="141">
        <f t="shared" si="0"/>
        <v>0.91072857167873589</v>
      </c>
      <c r="E21" s="151">
        <v>4.6632021084971971</v>
      </c>
      <c r="F21" s="141">
        <f t="shared" si="1"/>
        <v>0.78351548623525558</v>
      </c>
      <c r="H21" s="151">
        <f t="shared" si="3"/>
        <v>-0.80143343286100421</v>
      </c>
      <c r="I21" s="141">
        <f t="shared" si="4"/>
        <v>-14.665816719074609</v>
      </c>
      <c r="K21" s="207">
        <f t="shared" si="2"/>
        <v>-4.430694501216962E-2</v>
      </c>
      <c r="L21" s="141">
        <f t="shared" si="5"/>
        <v>-0.81079414494964475</v>
      </c>
      <c r="N21" s="151">
        <f t="shared" si="6"/>
        <v>-0.45050014945042649</v>
      </c>
      <c r="O21" s="141">
        <f t="shared" si="7"/>
        <v>-8.2439193984830226</v>
      </c>
      <c r="Q21" s="151">
        <v>-0.30662633839840808</v>
      </c>
      <c r="R21" s="141">
        <f t="shared" si="8"/>
        <v>-5.6111031756419383</v>
      </c>
      <c r="T21" s="11"/>
    </row>
    <row r="22" spans="1:20" x14ac:dyDescent="0.2">
      <c r="A22" s="10" t="str">
        <f>name!$D18</f>
        <v>52 Skilled metal, electrical and electronic trades</v>
      </c>
      <c r="B22" s="151">
        <v>20.24069538118955</v>
      </c>
      <c r="C22" s="141">
        <f t="shared" si="0"/>
        <v>3.3732861880325031</v>
      </c>
      <c r="E22" s="151">
        <v>17.629799649142853</v>
      </c>
      <c r="F22" s="141">
        <f t="shared" si="1"/>
        <v>2.9621750726090372</v>
      </c>
      <c r="H22" s="151">
        <f t="shared" si="3"/>
        <v>-2.6108957320466963</v>
      </c>
      <c r="I22" s="141">
        <f t="shared" si="4"/>
        <v>-12.899239294283838</v>
      </c>
      <c r="K22" s="207">
        <f t="shared" si="2"/>
        <v>-0.16411037304777804</v>
      </c>
      <c r="L22" s="141">
        <f t="shared" si="5"/>
        <v>-0.81079414494964475</v>
      </c>
      <c r="N22" s="151">
        <f t="shared" si="6"/>
        <v>-3.3770786859763882</v>
      </c>
      <c r="O22" s="141">
        <f t="shared" si="7"/>
        <v>-16.68459814436433</v>
      </c>
      <c r="Q22" s="151">
        <v>0.93029332697746991</v>
      </c>
      <c r="R22" s="141">
        <f t="shared" si="8"/>
        <v>4.5961529950301356</v>
      </c>
      <c r="T22" s="11"/>
    </row>
    <row r="23" spans="1:20" x14ac:dyDescent="0.2">
      <c r="A23" s="10" t="str">
        <f>name!$D19</f>
        <v>53 Skilled construction and building trades</v>
      </c>
      <c r="B23" s="151">
        <v>17.244733574323817</v>
      </c>
      <c r="C23" s="141">
        <f t="shared" si="0"/>
        <v>2.8739833531918988</v>
      </c>
      <c r="E23" s="151">
        <v>14.159837998940313</v>
      </c>
      <c r="F23" s="141">
        <f t="shared" si="1"/>
        <v>2.3791489402820587</v>
      </c>
      <c r="H23" s="151">
        <f t="shared" si="3"/>
        <v>-3.0848955753835039</v>
      </c>
      <c r="I23" s="141">
        <f t="shared" si="4"/>
        <v>-17.888914097093934</v>
      </c>
      <c r="K23" s="207">
        <f t="shared" si="2"/>
        <v>-0.1398192901327831</v>
      </c>
      <c r="L23" s="141">
        <f t="shared" si="5"/>
        <v>-0.81079414494964475</v>
      </c>
      <c r="N23" s="151">
        <f t="shared" si="6"/>
        <v>-4.4128825563216303</v>
      </c>
      <c r="O23" s="141">
        <f t="shared" si="7"/>
        <v>-25.589740411484808</v>
      </c>
      <c r="Q23" s="151">
        <v>1.4678062710709094</v>
      </c>
      <c r="R23" s="141">
        <f t="shared" si="8"/>
        <v>8.5116204593405183</v>
      </c>
      <c r="T23" s="11"/>
    </row>
    <row r="24" spans="1:20" x14ac:dyDescent="0.2">
      <c r="A24" s="10" t="str">
        <f>name!$D20</f>
        <v>54 Textiles, printing and other skilled trades</v>
      </c>
      <c r="B24" s="151">
        <v>14.7419559565567</v>
      </c>
      <c r="C24" s="141">
        <f t="shared" si="0"/>
        <v>2.4568739105204416</v>
      </c>
      <c r="E24" s="151">
        <v>11.848670530182449</v>
      </c>
      <c r="F24" s="141">
        <f t="shared" si="1"/>
        <v>1.990824466900291</v>
      </c>
      <c r="H24" s="151">
        <f t="shared" si="3"/>
        <v>-2.8932854263742502</v>
      </c>
      <c r="I24" s="141">
        <f t="shared" si="4"/>
        <v>-19.626197737264427</v>
      </c>
      <c r="K24" s="207">
        <f t="shared" si="2"/>
        <v>-0.11952691574681712</v>
      </c>
      <c r="L24" s="141">
        <f t="shared" si="5"/>
        <v>-0.81079414494964475</v>
      </c>
      <c r="N24" s="151">
        <f t="shared" si="6"/>
        <v>-2.9024737664647189</v>
      </c>
      <c r="O24" s="141">
        <f t="shared" si="7"/>
        <v>-19.688525559417378</v>
      </c>
      <c r="Q24" s="151">
        <v>0.12871525583728557</v>
      </c>
      <c r="R24" s="141">
        <f t="shared" si="8"/>
        <v>0.87312196710259193</v>
      </c>
      <c r="T24" s="11"/>
    </row>
    <row r="25" spans="1:20" x14ac:dyDescent="0.2">
      <c r="A25" s="10" t="str">
        <f>name!$D21</f>
        <v>61 Caring personal service occupations</v>
      </c>
      <c r="B25" s="151">
        <v>45.924671647635215</v>
      </c>
      <c r="C25" s="141">
        <f t="shared" si="0"/>
        <v>7.6537420104086999</v>
      </c>
      <c r="E25" s="151">
        <v>44.201207053536457</v>
      </c>
      <c r="F25" s="141">
        <f t="shared" si="1"/>
        <v>7.4267272640039463</v>
      </c>
      <c r="H25" s="151">
        <f t="shared" si="3"/>
        <v>-1.7234645940987576</v>
      </c>
      <c r="I25" s="141">
        <f t="shared" si="4"/>
        <v>-3.7528076571180069</v>
      </c>
      <c r="K25" s="207">
        <f t="shared" si="2"/>
        <v>-0.37235454880637586</v>
      </c>
      <c r="L25" s="141">
        <f t="shared" si="5"/>
        <v>-0.81079414494964475</v>
      </c>
      <c r="N25" s="151">
        <f t="shared" si="6"/>
        <v>-1.5845849061638611</v>
      </c>
      <c r="O25" s="141">
        <f t="shared" si="7"/>
        <v>-3.4504000775919663</v>
      </c>
      <c r="Q25" s="151">
        <v>0.23347486087147931</v>
      </c>
      <c r="R25" s="141">
        <f t="shared" si="8"/>
        <v>0.50838656542360172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15.181862932091617</v>
      </c>
      <c r="C26" s="141">
        <f t="shared" si="0"/>
        <v>2.5301881962524506</v>
      </c>
      <c r="E26" s="151">
        <v>13.964262782834993</v>
      </c>
      <c r="F26" s="141">
        <f t="shared" si="1"/>
        <v>2.3462882134730916</v>
      </c>
      <c r="H26" s="151">
        <f t="shared" si="3"/>
        <v>-1.217600149256624</v>
      </c>
      <c r="I26" s="141">
        <f t="shared" si="4"/>
        <v>-8.0200971033854156</v>
      </c>
      <c r="K26" s="207">
        <f t="shared" si="2"/>
        <v>-0.12309365574767929</v>
      </c>
      <c r="L26" s="141">
        <f t="shared" si="5"/>
        <v>-0.81079414494964475</v>
      </c>
      <c r="N26" s="151">
        <f t="shared" si="6"/>
        <v>-0.29174236727000269</v>
      </c>
      <c r="O26" s="141">
        <f t="shared" si="7"/>
        <v>-1.9216506470580361</v>
      </c>
      <c r="Q26" s="151">
        <v>-0.802764126238942</v>
      </c>
      <c r="R26" s="141">
        <f t="shared" si="8"/>
        <v>-5.2876523113777347</v>
      </c>
      <c r="T26" s="11"/>
    </row>
    <row r="27" spans="1:20" x14ac:dyDescent="0.2">
      <c r="A27" s="10" t="str">
        <f>name!$D23</f>
        <v>63 Community and civil enforcement occupations</v>
      </c>
      <c r="B27" s="151">
        <v>0.77021917298979559</v>
      </c>
      <c r="C27" s="141">
        <f t="shared" si="0"/>
        <v>0.12836365792149973</v>
      </c>
      <c r="E27" s="151">
        <v>0.76193755125104723</v>
      </c>
      <c r="F27" s="141">
        <f t="shared" si="1"/>
        <v>0.1280214447196146</v>
      </c>
      <c r="H27" s="151">
        <f t="shared" si="3"/>
        <v>-8.2816217387483571E-3</v>
      </c>
      <c r="I27" s="141">
        <f t="shared" si="4"/>
        <v>-1.0752292372314232</v>
      </c>
      <c r="K27" s="207">
        <f t="shared" si="2"/>
        <v>-6.2448919578808378E-3</v>
      </c>
      <c r="L27" s="141">
        <f t="shared" si="5"/>
        <v>-0.81079414494964475</v>
      </c>
      <c r="N27" s="151">
        <f t="shared" si="6"/>
        <v>1.0544419719573234E-3</v>
      </c>
      <c r="O27" s="141">
        <f t="shared" si="7"/>
        <v>0.13690154814820396</v>
      </c>
      <c r="Q27" s="151">
        <v>-3.0911717528248426E-3</v>
      </c>
      <c r="R27" s="141">
        <f t="shared" si="8"/>
        <v>-0.40133664042998274</v>
      </c>
      <c r="T27" s="172"/>
    </row>
    <row r="28" spans="1:20" x14ac:dyDescent="0.2">
      <c r="A28" s="10" t="str">
        <f>name!$D24</f>
        <v>71 Sales occupations</v>
      </c>
      <c r="B28" s="151">
        <v>36.323164051497521</v>
      </c>
      <c r="C28" s="141">
        <f t="shared" si="0"/>
        <v>6.0535680861254244</v>
      </c>
      <c r="E28" s="151">
        <v>34.686315133776922</v>
      </c>
      <c r="F28" s="141">
        <f t="shared" si="1"/>
        <v>5.8280264152026859</v>
      </c>
      <c r="H28" s="151">
        <f t="shared" si="3"/>
        <v>-1.6368489177205987</v>
      </c>
      <c r="I28" s="141">
        <f t="shared" si="4"/>
        <v>-4.5063500398807239</v>
      </c>
      <c r="K28" s="207">
        <f t="shared" si="2"/>
        <v>-0.29450608738999606</v>
      </c>
      <c r="L28" s="141">
        <f t="shared" si="5"/>
        <v>-0.81079414494964475</v>
      </c>
      <c r="N28" s="151">
        <f>H28-(K28+Q28)</f>
        <v>-2.7568122298032756</v>
      </c>
      <c r="O28" s="141">
        <f t="shared" si="7"/>
        <v>-7.5896808601111347</v>
      </c>
      <c r="Q28" s="151">
        <v>1.4144693994726729</v>
      </c>
      <c r="R28" s="141">
        <f t="shared" si="8"/>
        <v>3.8941249651800569</v>
      </c>
      <c r="T28" s="11"/>
    </row>
    <row r="29" spans="1:20" x14ac:dyDescent="0.2">
      <c r="A29" s="10" t="str">
        <f>name!$D25</f>
        <v>72 Customer service occupations</v>
      </c>
      <c r="B29" s="151">
        <v>8.6866342774624652</v>
      </c>
      <c r="C29" s="141">
        <f t="shared" si="0"/>
        <v>1.4477024072940583</v>
      </c>
      <c r="E29" s="151">
        <v>9.2735011400335967</v>
      </c>
      <c r="F29" s="141">
        <f t="shared" si="1"/>
        <v>1.5581421490603591</v>
      </c>
      <c r="H29" s="151">
        <f t="shared" si="3"/>
        <v>0.58686686257113152</v>
      </c>
      <c r="I29" s="141">
        <f t="shared" si="4"/>
        <v>6.7559752583778332</v>
      </c>
      <c r="K29" s="207">
        <f t="shared" si="2"/>
        <v>-7.0430722114854544E-2</v>
      </c>
      <c r="L29" s="141">
        <f t="shared" si="5"/>
        <v>-0.81079414494964475</v>
      </c>
      <c r="N29" s="151">
        <f t="shared" si="6"/>
        <v>0.58467467061592282</v>
      </c>
      <c r="O29" s="141">
        <f t="shared" si="7"/>
        <v>6.7307388793017964</v>
      </c>
      <c r="Q29" s="151">
        <v>7.262291407006323E-2</v>
      </c>
      <c r="R29" s="141">
        <f t="shared" si="8"/>
        <v>0.83603052402567346</v>
      </c>
      <c r="T29" s="11"/>
    </row>
    <row r="30" spans="1:20" x14ac:dyDescent="0.2">
      <c r="A30" s="10" t="str">
        <f>name!$D26</f>
        <v>81 Process, plant and machine operatives</v>
      </c>
      <c r="B30" s="151">
        <v>9.7900790649676086</v>
      </c>
      <c r="C30" s="141">
        <f t="shared" si="0"/>
        <v>1.6316009834470684</v>
      </c>
      <c r="E30" s="151">
        <v>8.4168241816998322</v>
      </c>
      <c r="F30" s="141">
        <f t="shared" si="1"/>
        <v>1.4142025024530769</v>
      </c>
      <c r="H30" s="151">
        <f t="shared" si="3"/>
        <v>-1.3732548832677764</v>
      </c>
      <c r="I30" s="141">
        <f t="shared" si="4"/>
        <v>-14.027005033920226</v>
      </c>
      <c r="K30" s="207">
        <f t="shared" si="2"/>
        <v>-7.9377387844698291E-2</v>
      </c>
      <c r="L30" s="141">
        <f t="shared" si="5"/>
        <v>-0.81079414494964475</v>
      </c>
      <c r="N30" s="151">
        <f t="shared" si="6"/>
        <v>-1.7894286612190999</v>
      </c>
      <c r="O30" s="141">
        <f t="shared" si="7"/>
        <v>-18.277979670484108</v>
      </c>
      <c r="Q30" s="151">
        <v>0.49555116579602165</v>
      </c>
      <c r="R30" s="141">
        <f t="shared" si="8"/>
        <v>5.0617687815135248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20.426955973046041</v>
      </c>
      <c r="C31" s="141">
        <f t="shared" si="0"/>
        <v>3.4043281196485573</v>
      </c>
      <c r="E31" s="151">
        <v>17.802100251315817</v>
      </c>
      <c r="F31" s="141">
        <f t="shared" si="1"/>
        <v>2.9911251774831498</v>
      </c>
      <c r="H31" s="151">
        <f t="shared" si="3"/>
        <v>-2.6248557217302242</v>
      </c>
      <c r="I31" s="141">
        <f t="shared" si="4"/>
        <v>-12.849960244658076</v>
      </c>
      <c r="K31" s="207">
        <f t="shared" si="2"/>
        <v>-0.16562056302089903</v>
      </c>
      <c r="L31" s="141">
        <f t="shared" si="5"/>
        <v>-0.81079414494964475</v>
      </c>
      <c r="N31" s="151">
        <f t="shared" si="6"/>
        <v>-2.3104588706081421</v>
      </c>
      <c r="O31" s="141">
        <f t="shared" si="7"/>
        <v>-11.310832968244801</v>
      </c>
      <c r="Q31" s="151">
        <v>-0.14877628810118301</v>
      </c>
      <c r="R31" s="141">
        <f t="shared" si="8"/>
        <v>-0.72833313146362888</v>
      </c>
      <c r="T31" s="11"/>
    </row>
    <row r="32" spans="1:20" x14ac:dyDescent="0.2">
      <c r="A32" s="10" t="str">
        <f>name!$D28</f>
        <v>91 Elementary trades and related occupations</v>
      </c>
      <c r="B32" s="151">
        <v>8.3773489231705724</v>
      </c>
      <c r="C32" s="141">
        <f t="shared" si="0"/>
        <v>1.3961573395903486</v>
      </c>
      <c r="E32" s="151">
        <v>6.341778536929751</v>
      </c>
      <c r="F32" s="141">
        <f t="shared" si="1"/>
        <v>1.065551434046708</v>
      </c>
      <c r="H32" s="151">
        <f t="shared" si="3"/>
        <v>-2.0355703862408214</v>
      </c>
      <c r="I32" s="141">
        <f t="shared" si="4"/>
        <v>-24.298503081454793</v>
      </c>
      <c r="K32" s="207">
        <f t="shared" si="2"/>
        <v>-6.7923054571069119E-2</v>
      </c>
      <c r="L32" s="141">
        <f t="shared" si="5"/>
        <v>-0.81079414494964475</v>
      </c>
      <c r="N32" s="151">
        <f>H32-(K32+Q32)</f>
        <v>-2.1076614605943744</v>
      </c>
      <c r="O32" s="141">
        <f t="shared" si="7"/>
        <v>-25.159050672520973</v>
      </c>
      <c r="Q32" s="151">
        <v>0.14001412892462234</v>
      </c>
      <c r="R32" s="141">
        <f t="shared" si="8"/>
        <v>1.6713417360158282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63.24954250150315</v>
      </c>
      <c r="C33" s="141">
        <f t="shared" si="0"/>
        <v>10.541080931338843</v>
      </c>
      <c r="E33" s="151">
        <v>56.38905742526449</v>
      </c>
      <c r="F33" s="141">
        <f t="shared" si="1"/>
        <v>9.4745410383128821</v>
      </c>
      <c r="H33" s="151">
        <f t="shared" ref="H33" si="9">E33-B33</f>
        <v>-6.8604850762386604</v>
      </c>
      <c r="I33" s="141">
        <f>IF(B33&lt;&gt;0,((E33/B33)-1)*100,0)</f>
        <v>-10.846695177400878</v>
      </c>
      <c r="K33" s="207">
        <f t="shared" si="2"/>
        <v>-0.51282358730962463</v>
      </c>
      <c r="L33" s="141">
        <f t="shared" ref="L33" si="10">IF(B33&lt;&gt;0,K33/B33*100,0)</f>
        <v>-0.81079414494964475</v>
      </c>
      <c r="N33" s="151">
        <f>H33-(K33+Q33)</f>
        <v>-6.0840209855028409</v>
      </c>
      <c r="O33" s="141">
        <f t="shared" ref="O33" si="11">IF(B33&lt;&gt;0,N33/B33*100,0)</f>
        <v>-9.6190750871569577</v>
      </c>
      <c r="Q33" s="151">
        <v>-0.26364050342619472</v>
      </c>
      <c r="R33" s="141">
        <f t="shared" ref="R33" si="12">IF(B33&lt;&gt;0,Q33/B33*100,0)</f>
        <v>-0.41682594529427497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600.029</v>
      </c>
      <c r="C35" s="147">
        <f>B35/B$35*100</f>
        <v>100</v>
      </c>
      <c r="D35" s="145"/>
      <c r="E35" s="152">
        <f>SUM(E8:E33)</f>
        <v>595.1640000000001</v>
      </c>
      <c r="F35" s="147">
        <f t="shared" ref="F35" si="13">E35/E$35*100</f>
        <v>100</v>
      </c>
      <c r="G35" s="145"/>
      <c r="H35" s="152">
        <f>E35-B35</f>
        <v>-4.8649999999998954</v>
      </c>
      <c r="I35" s="147">
        <f>IF(B35&lt;&gt;0,((E35/B35)-1)*100,0)</f>
        <v>-0.81079414494964475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Solent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51.191342848369629</v>
      </c>
      <c r="C44" s="141">
        <f t="shared" ref="C44:C68" si="15">B44/B$71*100</f>
        <v>8.6012162779283727</v>
      </c>
      <c r="E44" s="151">
        <v>50.063924410411254</v>
      </c>
      <c r="F44" s="141">
        <f t="shared" ref="F44:F68" si="16">E44/E$71*100</f>
        <v>7.9899015960055646</v>
      </c>
      <c r="H44" s="151">
        <f>E44-B44</f>
        <v>-1.1274184379583758</v>
      </c>
      <c r="I44" s="141">
        <f>IF(B44&gt;0,((E44/B44)-1)*100,0)</f>
        <v>-2.2023615229196603</v>
      </c>
      <c r="K44" s="151">
        <f>(($E$71/$B$71)-1)*B44</f>
        <v>2.7030182275017505</v>
      </c>
      <c r="L44" s="141">
        <f>IF(B44&gt;0,K44/B44*100,0)</f>
        <v>5.2802252824431184</v>
      </c>
      <c r="N44" s="151">
        <f>H44-(K44+Q44)</f>
        <v>-2.9828484965869944</v>
      </c>
      <c r="O44" s="141">
        <f>IF(B44&gt;0,N44/B44*100,0)</f>
        <v>-5.8268612046812009</v>
      </c>
      <c r="Q44" s="151">
        <v>-0.84758816887313193</v>
      </c>
      <c r="R44" s="141">
        <f>IF(B44&gt;0,Q44/B44*100,0)</f>
        <v>-1.6557256006815739</v>
      </c>
      <c r="T44" s="151"/>
    </row>
    <row r="45" spans="1:20" x14ac:dyDescent="0.2">
      <c r="A45" s="135" t="str">
        <f t="shared" si="14"/>
        <v>12 Other managers and proprietors</v>
      </c>
      <c r="B45" s="151">
        <v>20.869196235485845</v>
      </c>
      <c r="C45" s="141">
        <f t="shared" si="15"/>
        <v>3.5064614518831521</v>
      </c>
      <c r="E45" s="151">
        <v>24.60285176538369</v>
      </c>
      <c r="F45" s="141">
        <f t="shared" si="16"/>
        <v>3.9264673495242022</v>
      </c>
      <c r="H45" s="151">
        <f t="shared" ref="H45:H71" si="17">E45-B45</f>
        <v>3.7336555298978453</v>
      </c>
      <c r="I45" s="141">
        <f t="shared" ref="I45:I71" si="18">IF(B45&gt;0,((E45/B45)-1)*100,0)</f>
        <v>17.890749062722232</v>
      </c>
      <c r="K45" s="151">
        <f t="shared" ref="K45:K68" si="19">(($E$71/$B$71)-1)*B45</f>
        <v>1.101940575868791</v>
      </c>
      <c r="L45" s="141">
        <f t="shared" ref="L45:L68" si="20">IF(B45&gt;0,K45/B45*100,0)</f>
        <v>5.2802252824431184</v>
      </c>
      <c r="N45" s="151">
        <f t="shared" ref="N45:N68" si="21">H45-(K45+Q45)</f>
        <v>2.2217762444546558</v>
      </c>
      <c r="O45" s="141">
        <f t="shared" ref="O45:O68" si="22">IF(B45&gt;0,N45/B45*100,0)</f>
        <v>10.646199400227797</v>
      </c>
      <c r="Q45" s="151">
        <v>0.4099387095743986</v>
      </c>
      <c r="R45" s="141">
        <f>IF(B45&gt;0,Q45/B45*100,0)</f>
        <v>1.9643243800513097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39.189633765776215</v>
      </c>
      <c r="C46" s="141">
        <f t="shared" si="15"/>
        <v>6.5846781333844469</v>
      </c>
      <c r="E46" s="151">
        <v>53.901861586057663</v>
      </c>
      <c r="F46" s="141">
        <f t="shared" si="16"/>
        <v>8.6024133142976549</v>
      </c>
      <c r="H46" s="151">
        <f t="shared" si="17"/>
        <v>14.712227820281448</v>
      </c>
      <c r="I46" s="141">
        <f t="shared" si="18"/>
        <v>37.54112097145812</v>
      </c>
      <c r="K46" s="151">
        <f t="shared" si="19"/>
        <v>2.0693009501973809</v>
      </c>
      <c r="L46" s="141">
        <f t="shared" si="20"/>
        <v>5.2802252824431184</v>
      </c>
      <c r="N46" s="151">
        <f t="shared" si="21"/>
        <v>12.919908769711487</v>
      </c>
      <c r="O46" s="141">
        <f t="shared" si="22"/>
        <v>32.967669070166892</v>
      </c>
      <c r="Q46" s="151">
        <v>-0.27698189962741959</v>
      </c>
      <c r="R46" s="141">
        <f t="shared" ref="R46:R68" si="23">IF(B46&gt;0,Q46/B46*100,0)</f>
        <v>-0.7067733811518907</v>
      </c>
      <c r="T46" s="151"/>
    </row>
    <row r="47" spans="1:20" x14ac:dyDescent="0.2">
      <c r="A47" s="135" t="str">
        <f t="shared" si="14"/>
        <v>22 Health professionals</v>
      </c>
      <c r="B47" s="151">
        <v>25.983379554715977</v>
      </c>
      <c r="C47" s="141">
        <f t="shared" si="15"/>
        <v>4.3657512139033905</v>
      </c>
      <c r="E47" s="151">
        <v>25.92555384748588</v>
      </c>
      <c r="F47" s="141">
        <f t="shared" si="16"/>
        <v>4.1375626562003687</v>
      </c>
      <c r="H47" s="151">
        <f t="shared" si="17"/>
        <v>-5.7825707230097834E-2</v>
      </c>
      <c r="I47" s="141">
        <f t="shared" si="18"/>
        <v>-0.22254883014093396</v>
      </c>
      <c r="K47" s="151">
        <f t="shared" si="19"/>
        <v>1.3719809764812692</v>
      </c>
      <c r="L47" s="141">
        <f t="shared" si="20"/>
        <v>5.2802252824431184</v>
      </c>
      <c r="N47" s="151">
        <f t="shared" si="21"/>
        <v>-1.3430657523239808</v>
      </c>
      <c r="O47" s="141">
        <f t="shared" si="22"/>
        <v>-5.1689417440704499</v>
      </c>
      <c r="Q47" s="151">
        <v>-8.6740931387386061E-2</v>
      </c>
      <c r="R47" s="141">
        <f t="shared" si="23"/>
        <v>-0.33383236851359699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29.467248046214365</v>
      </c>
      <c r="C48" s="141">
        <f t="shared" si="15"/>
        <v>4.951113986433044</v>
      </c>
      <c r="E48" s="151">
        <v>30.253064678216603</v>
      </c>
      <c r="F48" s="141">
        <f t="shared" si="16"/>
        <v>4.8282073889172521</v>
      </c>
      <c r="H48" s="151">
        <f t="shared" si="17"/>
        <v>0.78581663200223772</v>
      </c>
      <c r="I48" s="141">
        <f t="shared" si="18"/>
        <v>2.6667459097972745</v>
      </c>
      <c r="K48" s="151">
        <f t="shared" si="19"/>
        <v>1.5559370813764368</v>
      </c>
      <c r="L48" s="141">
        <f t="shared" si="20"/>
        <v>5.2802252824431184</v>
      </c>
      <c r="N48" s="151">
        <f t="shared" si="21"/>
        <v>-4.2143978192225928E-2</v>
      </c>
      <c r="O48" s="141">
        <f t="shared" si="22"/>
        <v>-0.14301972863611243</v>
      </c>
      <c r="Q48" s="151">
        <v>-0.72797647118197317</v>
      </c>
      <c r="R48" s="141">
        <f t="shared" si="23"/>
        <v>-2.4704596440097357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41.599986824508676</v>
      </c>
      <c r="C49" s="141">
        <f t="shared" si="15"/>
        <v>6.9896678603727151</v>
      </c>
      <c r="E49" s="151">
        <v>47.823794876164868</v>
      </c>
      <c r="F49" s="141">
        <f t="shared" si="16"/>
        <v>7.6323903790620466</v>
      </c>
      <c r="H49" s="151">
        <f t="shared" si="17"/>
        <v>6.2238080516561922</v>
      </c>
      <c r="I49" s="141">
        <f t="shared" si="18"/>
        <v>14.961081785702458</v>
      </c>
      <c r="K49" s="151">
        <f t="shared" si="19"/>
        <v>2.1965730218007131</v>
      </c>
      <c r="L49" s="141">
        <f t="shared" si="20"/>
        <v>5.2802252824431175</v>
      </c>
      <c r="N49" s="151">
        <f t="shared" si="21"/>
        <v>4.0845458838924813</v>
      </c>
      <c r="O49" s="141">
        <f t="shared" si="22"/>
        <v>9.8186230229430436</v>
      </c>
      <c r="Q49" s="151">
        <v>-5.7310854037001771E-2</v>
      </c>
      <c r="R49" s="141">
        <f t="shared" si="23"/>
        <v>-0.13776651968369621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11.173409584976428</v>
      </c>
      <c r="C50" s="141">
        <f t="shared" si="15"/>
        <v>1.8773665048585644</v>
      </c>
      <c r="E50" s="151">
        <v>11.227662198987549</v>
      </c>
      <c r="F50" s="141">
        <f t="shared" si="16"/>
        <v>1.7918674410679316</v>
      </c>
      <c r="H50" s="151">
        <f t="shared" si="17"/>
        <v>5.4252614011121025E-2</v>
      </c>
      <c r="I50" s="141">
        <f t="shared" si="18"/>
        <v>0.48555110773051968</v>
      </c>
      <c r="K50" s="151">
        <f t="shared" si="19"/>
        <v>0.58998119781684799</v>
      </c>
      <c r="L50" s="141">
        <f t="shared" si="20"/>
        <v>5.2802252824431175</v>
      </c>
      <c r="N50" s="151">
        <f t="shared" si="21"/>
        <v>-0.34024114971129538</v>
      </c>
      <c r="O50" s="141">
        <f t="shared" si="22"/>
        <v>-3.045096907292987</v>
      </c>
      <c r="Q50" s="151">
        <v>-0.19548743409443159</v>
      </c>
      <c r="R50" s="141">
        <f t="shared" si="23"/>
        <v>-1.7495772674196119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11.465228731666402</v>
      </c>
      <c r="C51" s="141">
        <f t="shared" si="15"/>
        <v>1.9263982249709994</v>
      </c>
      <c r="E51" s="151">
        <v>20.049158080513795</v>
      </c>
      <c r="F51" s="141">
        <f t="shared" si="16"/>
        <v>3.1997251919937764</v>
      </c>
      <c r="H51" s="151">
        <f t="shared" si="17"/>
        <v>8.5839293488473931</v>
      </c>
      <c r="I51" s="141">
        <f t="shared" si="18"/>
        <v>74.869237672851654</v>
      </c>
      <c r="K51" s="151">
        <f t="shared" si="19"/>
        <v>0.60538990617938182</v>
      </c>
      <c r="L51" s="141">
        <f t="shared" si="20"/>
        <v>5.2802252824431184</v>
      </c>
      <c r="N51" s="151">
        <f t="shared" si="21"/>
        <v>8.0111887353151214</v>
      </c>
      <c r="O51" s="141">
        <f t="shared" si="22"/>
        <v>69.873780303995233</v>
      </c>
      <c r="Q51" s="151">
        <v>-3.2649292647110174E-2</v>
      </c>
      <c r="R51" s="141">
        <f t="shared" si="23"/>
        <v>-0.28476791358670783</v>
      </c>
      <c r="T51" s="151"/>
    </row>
    <row r="52" spans="1:20" x14ac:dyDescent="0.2">
      <c r="A52" s="135" t="str">
        <f t="shared" si="14"/>
        <v>33 Protective service occupations</v>
      </c>
      <c r="B52" s="151">
        <v>9.2568612007928461</v>
      </c>
      <c r="C52" s="141">
        <f t="shared" si="15"/>
        <v>1.5553462912395315</v>
      </c>
      <c r="E52" s="151">
        <v>8.6669970258460527</v>
      </c>
      <c r="F52" s="141">
        <f t="shared" si="16"/>
        <v>1.383200661652126</v>
      </c>
      <c r="H52" s="151">
        <f t="shared" si="17"/>
        <v>-0.58986417494679344</v>
      </c>
      <c r="I52" s="141">
        <f t="shared" si="18"/>
        <v>-6.372183423213384</v>
      </c>
      <c r="K52" s="151">
        <f t="shared" si="19"/>
        <v>0.48878312548493152</v>
      </c>
      <c r="L52" s="141">
        <f t="shared" si="20"/>
        <v>5.2802252824431184</v>
      </c>
      <c r="N52" s="151">
        <f t="shared" si="21"/>
        <v>-0.97876499114277293</v>
      </c>
      <c r="O52" s="141">
        <f t="shared" si="22"/>
        <v>-10.573400312612899</v>
      </c>
      <c r="Q52" s="151">
        <v>-9.9882309288952045E-2</v>
      </c>
      <c r="R52" s="141">
        <f t="shared" si="23"/>
        <v>-1.0790083930436072</v>
      </c>
      <c r="T52" s="151"/>
    </row>
    <row r="53" spans="1:20" x14ac:dyDescent="0.2">
      <c r="A53" s="135" t="str">
        <f t="shared" si="14"/>
        <v>34 Culture, media and sports occupations</v>
      </c>
      <c r="B53" s="151">
        <v>13.252339192747641</v>
      </c>
      <c r="C53" s="141">
        <f t="shared" si="15"/>
        <v>2.2266701602831556</v>
      </c>
      <c r="E53" s="151">
        <v>12.91470131082993</v>
      </c>
      <c r="F53" s="141">
        <f t="shared" si="16"/>
        <v>2.0611087490751423</v>
      </c>
      <c r="H53" s="151">
        <f t="shared" si="17"/>
        <v>-0.33763788191771127</v>
      </c>
      <c r="I53" s="141">
        <f t="shared" si="18"/>
        <v>-2.5477606406458686</v>
      </c>
      <c r="K53" s="151">
        <f t="shared" si="19"/>
        <v>0.69975336457057924</v>
      </c>
      <c r="L53" s="141">
        <f t="shared" si="20"/>
        <v>5.2802252824431184</v>
      </c>
      <c r="N53" s="151">
        <f t="shared" si="21"/>
        <v>-1.2706234397663165</v>
      </c>
      <c r="O53" s="141">
        <f t="shared" si="22"/>
        <v>-9.5879181877691959</v>
      </c>
      <c r="Q53" s="151">
        <v>0.23323219327802597</v>
      </c>
      <c r="R53" s="141">
        <f t="shared" si="23"/>
        <v>1.7599322646802049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39.930600695391107</v>
      </c>
      <c r="C54" s="141">
        <f t="shared" si="15"/>
        <v>6.709176075063529</v>
      </c>
      <c r="E54" s="151">
        <v>42.654559709369963</v>
      </c>
      <c r="F54" s="141">
        <f t="shared" si="16"/>
        <v>6.8074114986466387</v>
      </c>
      <c r="H54" s="151">
        <f t="shared" si="17"/>
        <v>2.7239590139788561</v>
      </c>
      <c r="I54" s="141">
        <f t="shared" si="18"/>
        <v>6.8217331233217937</v>
      </c>
      <c r="K54" s="151">
        <f t="shared" si="19"/>
        <v>2.1084256733494486</v>
      </c>
      <c r="L54" s="141">
        <f t="shared" si="20"/>
        <v>5.2802252824431175</v>
      </c>
      <c r="N54" s="151">
        <f t="shared" si="21"/>
        <v>1.2060919577304356</v>
      </c>
      <c r="O54" s="141">
        <f t="shared" si="22"/>
        <v>3.0204703578868171</v>
      </c>
      <c r="Q54" s="151">
        <v>-0.59055861710102819</v>
      </c>
      <c r="R54" s="141">
        <f t="shared" si="23"/>
        <v>-1.4789625170081451</v>
      </c>
      <c r="T54" s="151"/>
    </row>
    <row r="55" spans="1:20" x14ac:dyDescent="0.2">
      <c r="A55" s="135" t="str">
        <f t="shared" si="14"/>
        <v>41 Administrative occupations</v>
      </c>
      <c r="B55" s="151">
        <v>48.878719947304411</v>
      </c>
      <c r="C55" s="141">
        <f t="shared" si="15"/>
        <v>8.2126472614782475</v>
      </c>
      <c r="E55" s="151">
        <v>47.126683844116123</v>
      </c>
      <c r="F55" s="141">
        <f t="shared" si="16"/>
        <v>7.5211356459752219</v>
      </c>
      <c r="H55" s="151">
        <f t="shared" si="17"/>
        <v>-1.7520361031882885</v>
      </c>
      <c r="I55" s="141">
        <f t="shared" si="18"/>
        <v>-3.5844557817331091</v>
      </c>
      <c r="K55" s="151">
        <f t="shared" si="19"/>
        <v>2.5809065283921351</v>
      </c>
      <c r="L55" s="141">
        <f t="shared" si="20"/>
        <v>5.2802252824431184</v>
      </c>
      <c r="N55" s="151">
        <f t="shared" si="21"/>
        <v>-3.8095728755014751</v>
      </c>
      <c r="O55" s="141">
        <f t="shared" si="22"/>
        <v>-7.7939293001300607</v>
      </c>
      <c r="Q55" s="151">
        <v>-0.52336975607894864</v>
      </c>
      <c r="R55" s="141">
        <f t="shared" si="23"/>
        <v>-1.070751764046169</v>
      </c>
      <c r="T55" s="151"/>
    </row>
    <row r="56" spans="1:20" x14ac:dyDescent="0.2">
      <c r="A56" s="135" t="str">
        <f t="shared" si="14"/>
        <v>42 Secretarial and related occupations</v>
      </c>
      <c r="B56" s="151">
        <v>12.76755902864493</v>
      </c>
      <c r="C56" s="141">
        <f t="shared" si="15"/>
        <v>2.1452169534187093</v>
      </c>
      <c r="E56" s="151">
        <v>8.8023879694890734</v>
      </c>
      <c r="F56" s="141">
        <f t="shared" si="16"/>
        <v>1.4048082429481921</v>
      </c>
      <c r="H56" s="151">
        <f t="shared" si="17"/>
        <v>-3.9651710591558569</v>
      </c>
      <c r="I56" s="141">
        <f t="shared" si="18"/>
        <v>-31.056610353315872</v>
      </c>
      <c r="K56" s="151">
        <f t="shared" si="19"/>
        <v>0.6741558797813586</v>
      </c>
      <c r="L56" s="141">
        <f t="shared" si="20"/>
        <v>5.2802252824431184</v>
      </c>
      <c r="N56" s="151">
        <f t="shared" si="21"/>
        <v>-4.76692696133028</v>
      </c>
      <c r="O56" s="141">
        <f t="shared" si="22"/>
        <v>-37.336243761515718</v>
      </c>
      <c r="Q56" s="151">
        <v>0.12760002239306439</v>
      </c>
      <c r="R56" s="141">
        <f t="shared" si="23"/>
        <v>0.99940812575672944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4.6632021084971971</v>
      </c>
      <c r="C57" s="141">
        <f t="shared" si="15"/>
        <v>0.78351548623525558</v>
      </c>
      <c r="E57" s="151">
        <v>5.479851390035674</v>
      </c>
      <c r="F57" s="141">
        <f t="shared" si="16"/>
        <v>0.87455136373636289</v>
      </c>
      <c r="H57" s="151">
        <f t="shared" si="17"/>
        <v>0.81664928153847693</v>
      </c>
      <c r="I57" s="141">
        <f t="shared" si="18"/>
        <v>17.512628930459485</v>
      </c>
      <c r="K57" s="151">
        <f t="shared" si="19"/>
        <v>0.24622757670428957</v>
      </c>
      <c r="L57" s="141">
        <f t="shared" si="20"/>
        <v>5.2802252824431184</v>
      </c>
      <c r="N57" s="151">
        <f t="shared" si="21"/>
        <v>0.52633951902350251</v>
      </c>
      <c r="O57" s="141">
        <f t="shared" si="22"/>
        <v>11.287083569987601</v>
      </c>
      <c r="Q57" s="151">
        <v>4.4082185810684842E-2</v>
      </c>
      <c r="R57" s="141">
        <f t="shared" si="23"/>
        <v>0.94532007802876761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17.629799649142853</v>
      </c>
      <c r="C58" s="141">
        <f t="shared" si="15"/>
        <v>2.9621750726090372</v>
      </c>
      <c r="E58" s="151">
        <v>16.981536516626541</v>
      </c>
      <c r="F58" s="141">
        <f t="shared" si="16"/>
        <v>2.7101512179617528</v>
      </c>
      <c r="H58" s="151">
        <f t="shared" si="17"/>
        <v>-0.64826313251631262</v>
      </c>
      <c r="I58" s="141">
        <f t="shared" si="18"/>
        <v>-3.6770873487937283</v>
      </c>
      <c r="K58" s="151">
        <f t="shared" si="19"/>
        <v>0.93089313831810916</v>
      </c>
      <c r="L58" s="141">
        <f t="shared" si="20"/>
        <v>5.2802252824431184</v>
      </c>
      <c r="N58" s="151">
        <f t="shared" si="21"/>
        <v>-0.88439948415041336</v>
      </c>
      <c r="O58" s="141">
        <f t="shared" si="22"/>
        <v>-5.0165033168338482</v>
      </c>
      <c r="Q58" s="151">
        <v>-0.69475678668400842</v>
      </c>
      <c r="R58" s="141">
        <f t="shared" si="23"/>
        <v>-3.9408093144029968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14.159837998940313</v>
      </c>
      <c r="C59" s="141">
        <f t="shared" si="15"/>
        <v>2.3791489402820587</v>
      </c>
      <c r="E59" s="151">
        <v>13.149497607261418</v>
      </c>
      <c r="F59" s="141">
        <f t="shared" si="16"/>
        <v>2.0985808275365745</v>
      </c>
      <c r="H59" s="151">
        <f t="shared" si="17"/>
        <v>-1.0103403916788949</v>
      </c>
      <c r="I59" s="141">
        <f t="shared" si="18"/>
        <v>-7.1352538902952567</v>
      </c>
      <c r="K59" s="151">
        <f t="shared" si="19"/>
        <v>0.7476713459730342</v>
      </c>
      <c r="L59" s="141">
        <f t="shared" si="20"/>
        <v>5.2802252824431184</v>
      </c>
      <c r="N59" s="151">
        <f t="shared" si="21"/>
        <v>-2.5441654834294338</v>
      </c>
      <c r="O59" s="141">
        <f t="shared" si="22"/>
        <v>-17.96747592465276</v>
      </c>
      <c r="Q59" s="151">
        <v>0.78615374577750474</v>
      </c>
      <c r="R59" s="141">
        <f t="shared" si="23"/>
        <v>5.5519967519143831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11.848670530182449</v>
      </c>
      <c r="C60" s="141">
        <f t="shared" si="15"/>
        <v>1.990824466900291</v>
      </c>
      <c r="E60" s="151">
        <v>13.395362834378092</v>
      </c>
      <c r="F60" s="141">
        <f t="shared" si="16"/>
        <v>2.1378194408429909</v>
      </c>
      <c r="H60" s="151">
        <f t="shared" si="17"/>
        <v>1.5466923041956431</v>
      </c>
      <c r="I60" s="141">
        <f t="shared" si="18"/>
        <v>13.053720248661737</v>
      </c>
      <c r="K60" s="151">
        <f t="shared" si="19"/>
        <v>0.62563649696808077</v>
      </c>
      <c r="L60" s="141">
        <f t="shared" si="20"/>
        <v>5.2802252824431184</v>
      </c>
      <c r="N60" s="151">
        <f t="shared" si="21"/>
        <v>0.28760101388846682</v>
      </c>
      <c r="O60" s="141">
        <f t="shared" si="22"/>
        <v>2.4272850962971138</v>
      </c>
      <c r="Q60" s="151">
        <v>0.63345479333909549</v>
      </c>
      <c r="R60" s="141">
        <f t="shared" si="23"/>
        <v>5.3462098699215108</v>
      </c>
      <c r="T60" s="151"/>
    </row>
    <row r="61" spans="1:20" x14ac:dyDescent="0.2">
      <c r="A61" s="135" t="str">
        <f t="shared" si="14"/>
        <v>61 Caring personal service occupations</v>
      </c>
      <c r="B61" s="151">
        <v>44.201207053536457</v>
      </c>
      <c r="C61" s="141">
        <f t="shared" si="15"/>
        <v>7.4267272640039463</v>
      </c>
      <c r="E61" s="151">
        <v>48.56262108859039</v>
      </c>
      <c r="F61" s="141">
        <f t="shared" si="16"/>
        <v>7.7503026043490006</v>
      </c>
      <c r="H61" s="151">
        <f t="shared" si="17"/>
        <v>4.361414035053933</v>
      </c>
      <c r="I61" s="141">
        <f t="shared" si="18"/>
        <v>9.8671831060436652</v>
      </c>
      <c r="K61" s="151">
        <f t="shared" si="19"/>
        <v>2.3339233099858632</v>
      </c>
      <c r="L61" s="141">
        <f t="shared" si="20"/>
        <v>5.2802252824431193</v>
      </c>
      <c r="N61" s="151">
        <f t="shared" si="21"/>
        <v>2.180981240231489</v>
      </c>
      <c r="O61" s="141">
        <f t="shared" si="22"/>
        <v>4.9342119494381382</v>
      </c>
      <c r="Q61" s="151">
        <v>-0.15349051516341905</v>
      </c>
      <c r="R61" s="141">
        <f t="shared" si="23"/>
        <v>-0.34725412583758514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13.964262782834993</v>
      </c>
      <c r="C62" s="141">
        <f t="shared" si="15"/>
        <v>2.3462882134730916</v>
      </c>
      <c r="E62" s="151">
        <v>13.297256778834157</v>
      </c>
      <c r="F62" s="141">
        <f t="shared" si="16"/>
        <v>2.1221623037128206</v>
      </c>
      <c r="H62" s="151">
        <f t="shared" si="17"/>
        <v>-0.66700600400083587</v>
      </c>
      <c r="I62" s="141">
        <f t="shared" si="18"/>
        <v>-4.7765214274019918</v>
      </c>
      <c r="K62" s="151">
        <f t="shared" si="19"/>
        <v>0.73734453396604827</v>
      </c>
      <c r="L62" s="141">
        <f t="shared" si="20"/>
        <v>5.2802252824431184</v>
      </c>
      <c r="N62" s="151">
        <f t="shared" si="21"/>
        <v>-1.112368065682996</v>
      </c>
      <c r="O62" s="141">
        <f t="shared" si="22"/>
        <v>-7.96582020105157</v>
      </c>
      <c r="Q62" s="151">
        <v>-0.29198247228388818</v>
      </c>
      <c r="R62" s="141">
        <f t="shared" si="23"/>
        <v>-2.090926508793546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0.76193755125104723</v>
      </c>
      <c r="C63" s="141">
        <f t="shared" si="15"/>
        <v>0.1280214447196146</v>
      </c>
      <c r="E63" s="151">
        <v>0.64357694148243361</v>
      </c>
      <c r="F63" s="141">
        <f t="shared" si="16"/>
        <v>0.10271101381803634</v>
      </c>
      <c r="H63" s="151">
        <f t="shared" si="17"/>
        <v>-0.11836060976861362</v>
      </c>
      <c r="I63" s="141">
        <f t="shared" si="18"/>
        <v>-15.53416150369199</v>
      </c>
      <c r="K63" s="151">
        <f t="shared" si="19"/>
        <v>4.023201921758579E-2</v>
      </c>
      <c r="L63" s="141">
        <f t="shared" si="20"/>
        <v>5.2802252824431184</v>
      </c>
      <c r="N63" s="151">
        <f t="shared" si="21"/>
        <v>-0.17554855872219921</v>
      </c>
      <c r="O63" s="141">
        <f t="shared" si="22"/>
        <v>-23.03975679292364</v>
      </c>
      <c r="Q63" s="151">
        <v>1.6955929735999794E-2</v>
      </c>
      <c r="R63" s="141">
        <f t="shared" si="23"/>
        <v>2.2253700067885305</v>
      </c>
      <c r="T63" s="151"/>
    </row>
    <row r="64" spans="1:20" x14ac:dyDescent="0.2">
      <c r="A64" s="135" t="str">
        <f t="shared" si="14"/>
        <v>71 Sales occupations</v>
      </c>
      <c r="B64" s="151">
        <v>34.686315133776922</v>
      </c>
      <c r="C64" s="141">
        <f t="shared" si="15"/>
        <v>5.8280264152026859</v>
      </c>
      <c r="E64" s="151">
        <v>33.476881786389846</v>
      </c>
      <c r="F64" s="141">
        <f t="shared" si="16"/>
        <v>5.342709233532271</v>
      </c>
      <c r="H64" s="151">
        <f t="shared" si="17"/>
        <v>-1.2094333473870762</v>
      </c>
      <c r="I64" s="141">
        <f t="shared" si="18"/>
        <v>-3.4867737974546342</v>
      </c>
      <c r="K64" s="151">
        <f t="shared" si="19"/>
        <v>1.8315155812415826</v>
      </c>
      <c r="L64" s="141">
        <f t="shared" si="20"/>
        <v>5.2802252824431184</v>
      </c>
      <c r="N64" s="151">
        <f t="shared" si="21"/>
        <v>-2.5891123074984823</v>
      </c>
      <c r="O64" s="141">
        <f t="shared" si="22"/>
        <v>-7.4643625231244304</v>
      </c>
      <c r="Q64" s="151">
        <v>-0.45183662113017659</v>
      </c>
      <c r="R64" s="141">
        <f t="shared" si="23"/>
        <v>-1.3026365567733253</v>
      </c>
      <c r="T64" s="151"/>
    </row>
    <row r="65" spans="1:20" x14ac:dyDescent="0.2">
      <c r="A65" s="135" t="str">
        <f t="shared" si="14"/>
        <v>72 Customer service occupations</v>
      </c>
      <c r="B65" s="151">
        <v>9.2735011400335967</v>
      </c>
      <c r="C65" s="141">
        <f t="shared" si="15"/>
        <v>1.5581421490603591</v>
      </c>
      <c r="E65" s="151">
        <v>11.440306874808813</v>
      </c>
      <c r="F65" s="141">
        <f t="shared" si="16"/>
        <v>1.8258042539473687</v>
      </c>
      <c r="H65" s="151">
        <f t="shared" si="17"/>
        <v>2.1668057347752168</v>
      </c>
      <c r="I65" s="141">
        <f t="shared" si="18"/>
        <v>23.365562823097541</v>
      </c>
      <c r="K65" s="151">
        <f t="shared" si="19"/>
        <v>0.4896617517637048</v>
      </c>
      <c r="L65" s="141">
        <f t="shared" si="20"/>
        <v>5.2802252824431184</v>
      </c>
      <c r="N65" s="151">
        <f t="shared" si="21"/>
        <v>1.7285604078601273</v>
      </c>
      <c r="O65" s="141">
        <f t="shared" si="22"/>
        <v>18.639782124983544</v>
      </c>
      <c r="Q65" s="151">
        <v>-5.1416424848615444E-2</v>
      </c>
      <c r="R65" s="141">
        <f t="shared" si="23"/>
        <v>-0.55444458432911958</v>
      </c>
      <c r="T65" s="151"/>
    </row>
    <row r="66" spans="1:20" x14ac:dyDescent="0.2">
      <c r="A66" s="135" t="str">
        <f t="shared" si="14"/>
        <v>81 Process, plant and machine operatives</v>
      </c>
      <c r="B66" s="151">
        <v>8.4168241816998322</v>
      </c>
      <c r="C66" s="141">
        <f t="shared" si="15"/>
        <v>1.4142025024530769</v>
      </c>
      <c r="E66" s="151">
        <v>8.2980259508181859</v>
      </c>
      <c r="F66" s="141">
        <f t="shared" si="16"/>
        <v>1.324315094530425</v>
      </c>
      <c r="H66" s="151">
        <f t="shared" si="17"/>
        <v>-0.11879823088164621</v>
      </c>
      <c r="I66" s="141">
        <f t="shared" si="18"/>
        <v>-1.4114377147136037</v>
      </c>
      <c r="K66" s="151">
        <f t="shared" si="19"/>
        <v>0.44442727842090063</v>
      </c>
      <c r="L66" s="141">
        <f t="shared" si="20"/>
        <v>5.2802252824431184</v>
      </c>
      <c r="N66" s="151">
        <f t="shared" si="21"/>
        <v>-0.11435478580217567</v>
      </c>
      <c r="O66" s="141">
        <f t="shared" si="22"/>
        <v>-1.3586452958208399</v>
      </c>
      <c r="Q66" s="151">
        <v>-0.44887072350037116</v>
      </c>
      <c r="R66" s="141">
        <f t="shared" si="23"/>
        <v>-5.3330177013358835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17.802100251315817</v>
      </c>
      <c r="C67" s="141">
        <f t="shared" si="15"/>
        <v>2.9911251774831498</v>
      </c>
      <c r="E67" s="151">
        <v>17.310167900217209</v>
      </c>
      <c r="F67" s="141">
        <f t="shared" si="16"/>
        <v>2.7625988126553591</v>
      </c>
      <c r="H67" s="151">
        <f t="shared" si="17"/>
        <v>-0.49193235109860822</v>
      </c>
      <c r="I67" s="141">
        <f t="shared" si="18"/>
        <v>-2.7633388429112338</v>
      </c>
      <c r="K67" s="151">
        <f t="shared" si="19"/>
        <v>0.93999099827584776</v>
      </c>
      <c r="L67" s="141">
        <f t="shared" si="20"/>
        <v>5.2802252824431184</v>
      </c>
      <c r="N67" s="151">
        <f t="shared" si="21"/>
        <v>-1.2290924438163136</v>
      </c>
      <c r="O67" s="141">
        <f t="shared" si="22"/>
        <v>-6.9041990914834166</v>
      </c>
      <c r="Q67" s="151">
        <v>-0.20283090555814229</v>
      </c>
      <c r="R67" s="141">
        <f t="shared" si="23"/>
        <v>-1.1393650338709351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6.341778536929751</v>
      </c>
      <c r="C68" s="141">
        <f t="shared" si="15"/>
        <v>1.065551434046708</v>
      </c>
      <c r="E68" s="151">
        <v>12.735926409293159</v>
      </c>
      <c r="F68" s="141">
        <f t="shared" si="16"/>
        <v>2.0325773487117829</v>
      </c>
      <c r="H68" s="151">
        <f t="shared" si="17"/>
        <v>6.3941478723634075</v>
      </c>
      <c r="I68" s="141">
        <f t="shared" si="18"/>
        <v>100.8257831005718</v>
      </c>
      <c r="K68" s="151">
        <f t="shared" si="19"/>
        <v>0.33486019366351599</v>
      </c>
      <c r="L68" s="141">
        <f t="shared" si="20"/>
        <v>5.2802252824431184</v>
      </c>
      <c r="N68" s="151">
        <f t="shared" si="21"/>
        <v>6.0880994759721663</v>
      </c>
      <c r="O68" s="141">
        <f t="shared" si="22"/>
        <v>95.999875122091566</v>
      </c>
      <c r="Q68" s="151">
        <v>-2.8811797272274346E-2</v>
      </c>
      <c r="R68" s="141">
        <f t="shared" si="23"/>
        <v>-0.45431730396285669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56.38905742526449</v>
      </c>
      <c r="C69" s="141">
        <f t="shared" ref="C69" si="25">B69/B$71*100</f>
        <v>9.4745410383128821</v>
      </c>
      <c r="E69" s="151">
        <v>47.80578661839133</v>
      </c>
      <c r="F69" s="141">
        <f t="shared" ref="F69" si="26">E69/E$71*100</f>
        <v>7.6295163692991181</v>
      </c>
      <c r="H69" s="151">
        <f t="shared" ref="H69" si="27">E69-B69</f>
        <v>-8.5832708068731591</v>
      </c>
      <c r="I69" s="141">
        <f t="shared" ref="I69" si="28">IF(B69&gt;0,((E69/B69)-1)*100,0)</f>
        <v>-15.221518498068598</v>
      </c>
      <c r="K69" s="151">
        <f t="shared" ref="K69" si="29">(($E$71/$B$71)-1)*B69</f>
        <v>2.9774692667001843</v>
      </c>
      <c r="L69" s="141">
        <f t="shared" ref="L69" si="30">IF(B69&gt;0,K69/B69*100,0)</f>
        <v>5.2802252824431184</v>
      </c>
      <c r="N69" s="151">
        <f t="shared" ref="N69" si="31">H69-(K69+Q69)</f>
        <v>-15.071864474426405</v>
      </c>
      <c r="O69" s="141">
        <f t="shared" ref="O69" si="32">IF(B69&gt;0,N69/B69*100,0)</f>
        <v>-26.728349723529206</v>
      </c>
      <c r="Q69" s="151">
        <v>3.5111244008530611</v>
      </c>
      <c r="R69" s="141">
        <f t="shared" ref="R69" si="33">IF(B69&gt;0,Q69/B69*100,0)</f>
        <v>6.2266059430174856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595.1640000000001</v>
      </c>
      <c r="C71" s="147">
        <f>B71/B$71*100</f>
        <v>100</v>
      </c>
      <c r="D71" s="145"/>
      <c r="E71" s="152">
        <f>SUM(E44:E69)</f>
        <v>626.5899999999998</v>
      </c>
      <c r="F71" s="147">
        <f>E71/E$71*100</f>
        <v>100</v>
      </c>
      <c r="G71" s="145"/>
      <c r="H71" s="152">
        <f t="shared" si="17"/>
        <v>31.425999999999704</v>
      </c>
      <c r="I71" s="147">
        <f t="shared" si="18"/>
        <v>5.2802252824431184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Solent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Solent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Solent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Solent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51.191342848369707</v>
      </c>
      <c r="C7" s="11">
        <f t="shared" si="2"/>
        <v>50.063924410411246</v>
      </c>
      <c r="D7" s="11">
        <f t="shared" si="2"/>
        <v>-1.1274184379584411</v>
      </c>
      <c r="E7" s="11">
        <f t="shared" si="2"/>
        <v>24.580980775489184</v>
      </c>
      <c r="F7" s="11">
        <f t="shared" si="2"/>
        <v>23.453562337530744</v>
      </c>
      <c r="G7" s="200">
        <f>IF(B7&gt;0,(1+(E7/B7))^(1/($C$6-$B$6))-1,0)</f>
        <v>2.648893489396964E-2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33.260840412515215</v>
      </c>
      <c r="R7" s="11">
        <v>29.565325682121614</v>
      </c>
      <c r="S7" s="345">
        <f>R7-Q7</f>
        <v>-3.6955147303936009</v>
      </c>
      <c r="T7" s="345">
        <v>13.625583375400419</v>
      </c>
      <c r="U7" s="345">
        <f>SUM(S7:T7)</f>
        <v>9.9300686450068181</v>
      </c>
      <c r="V7" s="346">
        <f>IF(Q7&gt;0,(1+(T7/Q7))^(1/($C$6-$B$6))-1,0)</f>
        <v>2.3153810481205905E-2</v>
      </c>
      <c r="X7" s="10" t="str">
        <f>name!B4</f>
        <v>Agriculture</v>
      </c>
      <c r="Y7" s="11">
        <v>3.9059999999999997</v>
      </c>
      <c r="Z7" s="11">
        <v>4.1420000000000021</v>
      </c>
      <c r="AA7" s="345">
        <f>Z7-Y7</f>
        <v>0.23600000000000243</v>
      </c>
      <c r="AB7" s="11">
        <v>2.064991375699389</v>
      </c>
      <c r="AC7" s="345">
        <f>SUM(AA7:AB7)</f>
        <v>2.3009913756993914</v>
      </c>
      <c r="AD7" s="348">
        <f>IF(Y7&gt;0,(1+(AB7/Y7))^(1/($C$6-$B$6))-1,0)</f>
        <v>2.8697332476145254E-2</v>
      </c>
    </row>
    <row r="8" spans="1:30" x14ac:dyDescent="0.2">
      <c r="A8" s="10" t="str">
        <f>name!D5</f>
        <v>12 Other managers and proprietors</v>
      </c>
      <c r="B8" s="11">
        <f t="shared" si="2"/>
        <v>20.869196235485845</v>
      </c>
      <c r="C8" s="11">
        <f t="shared" si="2"/>
        <v>24.602851765383747</v>
      </c>
      <c r="D8" s="11">
        <f t="shared" si="2"/>
        <v>3.7336555298978973</v>
      </c>
      <c r="E8" s="11">
        <f t="shared" si="2"/>
        <v>12.757953789743532</v>
      </c>
      <c r="F8" s="11">
        <f t="shared" si="2"/>
        <v>16.491609319641427</v>
      </c>
      <c r="G8" s="200">
        <f t="shared" ref="G8:G33" si="3">IF(B8&gt;0,(1+(E8/B8))^(1/($C$6-$B$6))-1,0)</f>
        <v>3.2315122092737569E-2</v>
      </c>
      <c r="H8" s="11"/>
      <c r="I8" s="10" t="str">
        <f>name!E4</f>
        <v>Managers, directors and senior officials</v>
      </c>
      <c r="J8" s="11">
        <f t="array" ref="J8:J16">MMULT(aggregation!$B$13:$AA$21,B7:B32)</f>
        <v>72.060539083855559</v>
      </c>
      <c r="K8" s="11">
        <f t="array" ref="K8:K16">MMULT(aggregation!$B$13:$AA$21,C7:C32)</f>
        <v>74.666776175794993</v>
      </c>
      <c r="L8" s="11">
        <f t="array" ref="L8:L16">MMULT(aggregation!$B$13:$AA$21,D7:D32)</f>
        <v>2.6062370919394562</v>
      </c>
      <c r="M8" s="11">
        <f t="array" ref="M8:M16">MMULT(aggregation!$B$13:$AA$21,E7:E32)</f>
        <v>37.338934565232719</v>
      </c>
      <c r="N8" s="11">
        <f t="array" ref="N8:N16">MMULT(aggregation!$B$13:$AA$21,F7:F32)</f>
        <v>39.945171657172168</v>
      </c>
      <c r="O8" s="11"/>
      <c r="P8" s="10" t="str">
        <f>name!D5</f>
        <v>12 Other managers and proprietors</v>
      </c>
      <c r="Q8" s="11">
        <v>11.413024111014122</v>
      </c>
      <c r="R8" s="11">
        <v>14.495216382080102</v>
      </c>
      <c r="S8" s="345">
        <f t="shared" ref="S8:S31" si="4">R8-Q8</f>
        <v>3.0821922710659795</v>
      </c>
      <c r="T8" s="345">
        <v>6.7291400818549478</v>
      </c>
      <c r="U8" s="345">
        <f t="shared" ref="U8:U31" si="5">SUM(S8:T8)</f>
        <v>9.8113323529209282</v>
      </c>
      <c r="V8" s="346">
        <f t="shared" ref="V8:V33" si="6">IF(Q8&gt;0,(1+(T8/Q8))^(1/($C$6-$B$6))-1,0)</f>
        <v>3.1381231021592404E-2</v>
      </c>
      <c r="X8" s="10" t="str">
        <f>name!B5</f>
        <v>Mining and quarrying</v>
      </c>
      <c r="Y8" s="11">
        <v>0.5670000000000005</v>
      </c>
      <c r="Z8" s="11">
        <v>0.45300000000000057</v>
      </c>
      <c r="AA8" s="345">
        <f t="shared" ref="AA8:AA29" si="7">Z8-Y8</f>
        <v>-0.11399999999999993</v>
      </c>
      <c r="AB8" s="11">
        <v>0.20551155533374016</v>
      </c>
      <c r="AC8" s="345">
        <f t="shared" ref="AC8:AC29" si="8">SUM(AA8:AB8)</f>
        <v>9.1511555333740224E-2</v>
      </c>
      <c r="AD8" s="348">
        <f t="shared" ref="AD8:AD29" si="9">IF(Y8&gt;0,(1+(AB8/Y8))^(1/($C$6-$B$6))-1,0)</f>
        <v>2.0833221399105151E-2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39.189633765776144</v>
      </c>
      <c r="C9" s="11">
        <f t="shared" si="2"/>
        <v>53.901861586057791</v>
      </c>
      <c r="D9" s="11">
        <f t="shared" si="2"/>
        <v>14.712227820281644</v>
      </c>
      <c r="E9" s="11">
        <f t="shared" si="2"/>
        <v>18.429816675640705</v>
      </c>
      <c r="F9" s="11">
        <f t="shared" si="2"/>
        <v>33.142044495922349</v>
      </c>
      <c r="G9" s="200">
        <f t="shared" si="3"/>
        <v>2.6029530324138239E-2</v>
      </c>
      <c r="H9" s="11"/>
      <c r="I9" s="10" t="str">
        <f>name!E5</f>
        <v>Professional occupations</v>
      </c>
      <c r="J9" s="11">
        <v>136.24024819121524</v>
      </c>
      <c r="K9" s="11">
        <v>157.90427498792513</v>
      </c>
      <c r="L9" s="11">
        <v>21.664026796709891</v>
      </c>
      <c r="M9" s="11">
        <v>68.406819626032402</v>
      </c>
      <c r="N9" s="11">
        <v>90.070846422742292</v>
      </c>
      <c r="O9" s="11"/>
      <c r="P9" s="10" t="str">
        <f>name!D6</f>
        <v>21 Science, research, engineering and technology professionals</v>
      </c>
      <c r="Q9" s="11">
        <v>29.82907766008061</v>
      </c>
      <c r="R9" s="11">
        <v>38.753497776206515</v>
      </c>
      <c r="S9" s="345">
        <f t="shared" si="4"/>
        <v>8.9244201161259049</v>
      </c>
      <c r="T9" s="345">
        <v>11.695388889165313</v>
      </c>
      <c r="U9" s="345">
        <f t="shared" si="5"/>
        <v>20.619809005291216</v>
      </c>
      <c r="V9" s="346">
        <f t="shared" si="6"/>
        <v>2.2298246350549444E-2</v>
      </c>
      <c r="X9" s="10" t="str">
        <f>name!B6</f>
        <v>Food drink and tobacco</v>
      </c>
      <c r="Y9" s="11">
        <v>1.8660000000000048</v>
      </c>
      <c r="Z9" s="11">
        <v>2.3789999999999951</v>
      </c>
      <c r="AA9" s="345">
        <f t="shared" si="7"/>
        <v>0.51299999999999035</v>
      </c>
      <c r="AB9" s="11">
        <v>0.97179165969829839</v>
      </c>
      <c r="AC9" s="345">
        <f t="shared" si="8"/>
        <v>1.4847916596982889</v>
      </c>
      <c r="AD9" s="348">
        <f t="shared" si="9"/>
        <v>2.8342830537372077E-2</v>
      </c>
    </row>
    <row r="10" spans="1:30" x14ac:dyDescent="0.2">
      <c r="A10" s="10" t="str">
        <f>name!D7</f>
        <v>22 Health professionals</v>
      </c>
      <c r="B10" s="11">
        <f t="shared" si="2"/>
        <v>25.983379554716027</v>
      </c>
      <c r="C10" s="11">
        <f t="shared" si="2"/>
        <v>25.925553847485865</v>
      </c>
      <c r="D10" s="11">
        <f t="shared" si="2"/>
        <v>-5.7825707230159284E-2</v>
      </c>
      <c r="E10" s="11">
        <f t="shared" si="2"/>
        <v>13.646326591132947</v>
      </c>
      <c r="F10" s="11">
        <f t="shared" si="2"/>
        <v>13.588500883902785</v>
      </c>
      <c r="G10" s="200">
        <f t="shared" si="3"/>
        <v>2.8541172011596894E-2</v>
      </c>
      <c r="H10" s="11"/>
      <c r="I10" s="10" t="str">
        <f>name!E6</f>
        <v>Associate professional occupations</v>
      </c>
      <c r="J10" s="11">
        <v>85.078439405574358</v>
      </c>
      <c r="K10" s="11">
        <v>95.51307832554744</v>
      </c>
      <c r="L10" s="11">
        <v>10.434638919973054</v>
      </c>
      <c r="M10" s="11">
        <v>42.281934238947173</v>
      </c>
      <c r="N10" s="11">
        <v>52.716573158920227</v>
      </c>
      <c r="O10" s="11"/>
      <c r="P10" s="10" t="str">
        <f>name!D7</f>
        <v>22 Health professionals</v>
      </c>
      <c r="Q10" s="11">
        <v>5.8801584449695161</v>
      </c>
      <c r="R10" s="11">
        <v>5.9702247511120001</v>
      </c>
      <c r="S10" s="345">
        <f t="shared" si="4"/>
        <v>9.0066306142484009E-2</v>
      </c>
      <c r="T10" s="345">
        <v>2.1693038992943308</v>
      </c>
      <c r="U10" s="345">
        <f t="shared" si="5"/>
        <v>2.2593702054368148</v>
      </c>
      <c r="V10" s="346">
        <f t="shared" si="6"/>
        <v>2.1155442334262142E-2</v>
      </c>
      <c r="X10" s="10" t="str">
        <f>name!B7</f>
        <v>Engineering</v>
      </c>
      <c r="Y10" s="11">
        <v>11.044000000000008</v>
      </c>
      <c r="Z10" s="11">
        <v>8.4610000000000039</v>
      </c>
      <c r="AA10" s="345">
        <f t="shared" si="7"/>
        <v>-2.5830000000000037</v>
      </c>
      <c r="AB10" s="11">
        <v>4.1636453456404503</v>
      </c>
      <c r="AC10" s="345">
        <f t="shared" si="8"/>
        <v>1.5806453456404466</v>
      </c>
      <c r="AD10" s="348">
        <f t="shared" si="9"/>
        <v>2.1556453835575917E-2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29.467248046214387</v>
      </c>
      <c r="C11" s="11">
        <f t="shared" si="2"/>
        <v>30.253064678216617</v>
      </c>
      <c r="D11" s="11">
        <f t="shared" si="2"/>
        <v>0.78581663200223062</v>
      </c>
      <c r="E11" s="11">
        <f t="shared" si="2"/>
        <v>15.076536356440984</v>
      </c>
      <c r="F11" s="11">
        <f t="shared" si="2"/>
        <v>15.862352988443217</v>
      </c>
      <c r="G11" s="200">
        <f t="shared" si="3"/>
        <v>2.792911898256567E-2</v>
      </c>
      <c r="H11" s="11"/>
      <c r="I11" s="10" t="str">
        <f>name!E7</f>
        <v>Administrative and secretarial occupations</v>
      </c>
      <c r="J11" s="11">
        <v>61.646278975949429</v>
      </c>
      <c r="K11" s="11">
        <v>55.929071813605191</v>
      </c>
      <c r="L11" s="11">
        <v>-5.7172071623442449</v>
      </c>
      <c r="M11" s="11">
        <v>30.419310901835409</v>
      </c>
      <c r="N11" s="11">
        <v>24.702103739491157</v>
      </c>
      <c r="O11" s="11"/>
      <c r="P11" s="10" t="str">
        <f>name!D8</f>
        <v>23 Teaching and other educational professionals</v>
      </c>
      <c r="Q11" s="11">
        <v>9.0955066572860339</v>
      </c>
      <c r="R11" s="11">
        <v>9.5894937722369491</v>
      </c>
      <c r="S11" s="345">
        <f t="shared" si="4"/>
        <v>0.49398711495091518</v>
      </c>
      <c r="T11" s="345">
        <v>3.9765924020880892</v>
      </c>
      <c r="U11" s="345">
        <f t="shared" si="5"/>
        <v>4.4705795170390044</v>
      </c>
      <c r="V11" s="346">
        <f t="shared" si="6"/>
        <v>2.4474679315017234E-2</v>
      </c>
      <c r="X11" s="10" t="str">
        <f>name!B8</f>
        <v>Rest of manufacturing</v>
      </c>
      <c r="Y11" s="11">
        <v>33.733000000000011</v>
      </c>
      <c r="Z11" s="11">
        <v>27.224999999999977</v>
      </c>
      <c r="AA11" s="345">
        <f t="shared" si="7"/>
        <v>-6.5080000000000346</v>
      </c>
      <c r="AB11" s="11">
        <v>12.670942697044596</v>
      </c>
      <c r="AC11" s="345">
        <f t="shared" si="8"/>
        <v>6.1629426970445618</v>
      </c>
      <c r="AD11" s="348">
        <f t="shared" si="9"/>
        <v>2.1488137845288247E-2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41.599986824508676</v>
      </c>
      <c r="C12" s="11">
        <f t="shared" si="2"/>
        <v>47.823794876164861</v>
      </c>
      <c r="D12" s="11">
        <f t="shared" si="2"/>
        <v>6.2238080516561745</v>
      </c>
      <c r="E12" s="11">
        <f t="shared" si="2"/>
        <v>21.254140002817763</v>
      </c>
      <c r="F12" s="11">
        <f t="shared" si="2"/>
        <v>27.477948054473938</v>
      </c>
      <c r="G12" s="200">
        <f t="shared" si="3"/>
        <v>2.789646768346965E-2</v>
      </c>
      <c r="H12" s="11"/>
      <c r="I12" s="10" t="str">
        <f>name!E8</f>
        <v>Skilled trades occupations</v>
      </c>
      <c r="J12" s="11">
        <v>48.301510286762777</v>
      </c>
      <c r="K12" s="11">
        <v>49.006248348301753</v>
      </c>
      <c r="L12" s="11">
        <v>0.70473806153897478</v>
      </c>
      <c r="M12" s="11">
        <v>20.834359388222559</v>
      </c>
      <c r="N12" s="11">
        <v>21.539097449761531</v>
      </c>
      <c r="O12" s="11"/>
      <c r="P12" s="10" t="str">
        <f>name!D9</f>
        <v>24 Business, media and public service professionals</v>
      </c>
      <c r="Q12" s="11">
        <v>22.630657856864406</v>
      </c>
      <c r="R12" s="11">
        <v>25.90171200791448</v>
      </c>
      <c r="S12" s="345">
        <f t="shared" si="4"/>
        <v>3.2710541510500732</v>
      </c>
      <c r="T12" s="345">
        <v>10.251690605758821</v>
      </c>
      <c r="U12" s="345">
        <f t="shared" si="5"/>
        <v>13.522744756808894</v>
      </c>
      <c r="V12" s="346">
        <f t="shared" si="6"/>
        <v>2.5221511036169098E-2</v>
      </c>
      <c r="X12" s="10" t="str">
        <f>name!B9</f>
        <v>Electricity and gas</v>
      </c>
      <c r="Y12" s="11">
        <v>4.0550000000000006</v>
      </c>
      <c r="Z12" s="11">
        <v>3.9719999999999991</v>
      </c>
      <c r="AA12" s="345">
        <f t="shared" si="7"/>
        <v>-8.3000000000001517E-2</v>
      </c>
      <c r="AB12" s="11">
        <v>1.7226477686098307</v>
      </c>
      <c r="AC12" s="345">
        <f t="shared" si="8"/>
        <v>1.6396477686098292</v>
      </c>
      <c r="AD12" s="348">
        <f t="shared" si="9"/>
        <v>2.3883820313851389E-2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11.173409584976428</v>
      </c>
      <c r="C13" s="11">
        <f t="shared" si="2"/>
        <v>11.227662198987561</v>
      </c>
      <c r="D13" s="11">
        <f t="shared" si="2"/>
        <v>5.4252614011133182E-2</v>
      </c>
      <c r="E13" s="11">
        <f t="shared" si="2"/>
        <v>4.4184103990182617</v>
      </c>
      <c r="F13" s="11">
        <f t="shared" si="2"/>
        <v>4.4726630130293952</v>
      </c>
      <c r="G13" s="200">
        <f t="shared" si="3"/>
        <v>2.2462541150161108E-2</v>
      </c>
      <c r="H13" s="11"/>
      <c r="I13" s="10" t="str">
        <f>name!E9</f>
        <v>Caring, leisure and other service occupations</v>
      </c>
      <c r="J13" s="11">
        <v>58.927407387622509</v>
      </c>
      <c r="K13" s="11">
        <v>62.503454808906987</v>
      </c>
      <c r="L13" s="11">
        <v>3.5760474212844744</v>
      </c>
      <c r="M13" s="11">
        <v>32.624118739569838</v>
      </c>
      <c r="N13" s="11">
        <v>36.200166160854316</v>
      </c>
      <c r="O13" s="11"/>
      <c r="P13" s="10" t="str">
        <f>name!D10</f>
        <v>31 Science, engineering and technology associate professionals</v>
      </c>
      <c r="Q13" s="11">
        <v>7.7738933961582388</v>
      </c>
      <c r="R13" s="11">
        <v>6.9768650083465005</v>
      </c>
      <c r="S13" s="345">
        <f t="shared" si="4"/>
        <v>-0.79702838781173835</v>
      </c>
      <c r="T13" s="345">
        <v>2.5029361540190429</v>
      </c>
      <c r="U13" s="345">
        <f t="shared" si="5"/>
        <v>1.7059077662073046</v>
      </c>
      <c r="V13" s="346">
        <f t="shared" si="6"/>
        <v>1.8782254127560183E-2</v>
      </c>
      <c r="X13" s="10" t="str">
        <f>name!B10</f>
        <v>Water and sewerage</v>
      </c>
      <c r="Y13" s="11">
        <v>3.2779999999999863</v>
      </c>
      <c r="Z13" s="11">
        <v>4.0329999999999941</v>
      </c>
      <c r="AA13" s="345">
        <f t="shared" si="7"/>
        <v>0.75500000000000789</v>
      </c>
      <c r="AB13" s="11">
        <v>1.5674201722907355</v>
      </c>
      <c r="AC13" s="345">
        <f t="shared" si="8"/>
        <v>2.3224201722907436</v>
      </c>
      <c r="AD13" s="348">
        <f t="shared" si="9"/>
        <v>2.6395721244191872E-2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11.465228731666391</v>
      </c>
      <c r="C14" s="11">
        <f t="shared" si="2"/>
        <v>20.049158080513802</v>
      </c>
      <c r="D14" s="11">
        <f t="shared" si="2"/>
        <v>8.5839293488474127</v>
      </c>
      <c r="E14" s="11">
        <f t="shared" si="2"/>
        <v>10.326720699433398</v>
      </c>
      <c r="F14" s="11">
        <f t="shared" si="2"/>
        <v>18.910650048280807</v>
      </c>
      <c r="G14" s="200">
        <f t="shared" si="3"/>
        <v>4.3744557564552311E-2</v>
      </c>
      <c r="H14" s="11"/>
      <c r="I14" s="10" t="str">
        <f>name!E10</f>
        <v>Sales and customer service occupations</v>
      </c>
      <c r="J14" s="11">
        <v>43.959816273810503</v>
      </c>
      <c r="K14" s="11">
        <v>44.917188661198644</v>
      </c>
      <c r="L14" s="11">
        <v>0.95737238738814101</v>
      </c>
      <c r="M14" s="11">
        <v>19.778475368118492</v>
      </c>
      <c r="N14" s="11">
        <v>20.735847755506633</v>
      </c>
      <c r="O14" s="11"/>
      <c r="P14" s="10" t="str">
        <f>name!D11</f>
        <v>32 Health and social care associate professionals</v>
      </c>
      <c r="Q14" s="11">
        <v>2.3236556427461568</v>
      </c>
      <c r="R14" s="11">
        <v>3.3494021341906501</v>
      </c>
      <c r="S14" s="345">
        <f t="shared" si="4"/>
        <v>1.0257464914444934</v>
      </c>
      <c r="T14" s="345">
        <v>1.4209474784474736</v>
      </c>
      <c r="U14" s="345">
        <f t="shared" si="5"/>
        <v>2.446693969891967</v>
      </c>
      <c r="V14" s="346">
        <f t="shared" si="6"/>
        <v>3.2322996096451728E-2</v>
      </c>
      <c r="X14" s="10" t="str">
        <f>name!B11</f>
        <v>Construction</v>
      </c>
      <c r="Y14" s="11">
        <v>41.41299999999999</v>
      </c>
      <c r="Z14" s="11">
        <v>47.768000000000065</v>
      </c>
      <c r="AA14" s="345">
        <f t="shared" si="7"/>
        <v>6.355000000000075</v>
      </c>
      <c r="AB14" s="11">
        <v>18.614530506743591</v>
      </c>
      <c r="AC14" s="345">
        <f t="shared" si="8"/>
        <v>24.969530506743666</v>
      </c>
      <c r="AD14" s="348">
        <f t="shared" si="9"/>
        <v>2.5055984890554273E-2</v>
      </c>
    </row>
    <row r="15" spans="1:30" x14ac:dyDescent="0.2">
      <c r="A15" s="10" t="str">
        <f>name!D12</f>
        <v>33 Protective service occupations</v>
      </c>
      <c r="B15" s="11">
        <f t="shared" si="2"/>
        <v>9.2568612007928373</v>
      </c>
      <c r="C15" s="11">
        <f t="shared" si="2"/>
        <v>8.6669970258460634</v>
      </c>
      <c r="D15" s="11">
        <f t="shared" si="2"/>
        <v>-0.58986417494677745</v>
      </c>
      <c r="E15" s="11">
        <f t="shared" si="2"/>
        <v>2.9064372847195408</v>
      </c>
      <c r="F15" s="11">
        <f t="shared" si="2"/>
        <v>2.3165731097727629</v>
      </c>
      <c r="G15" s="200">
        <f t="shared" si="3"/>
        <v>1.8370571711645134E-2</v>
      </c>
      <c r="H15" s="11"/>
      <c r="I15" s="10" t="str">
        <f>name!E11</f>
        <v>Process, plant and machine operatives</v>
      </c>
      <c r="J15" s="11">
        <v>26.218924433015637</v>
      </c>
      <c r="K15" s="11">
        <v>25.608193851035409</v>
      </c>
      <c r="L15" s="11">
        <v>-0.61073058198022734</v>
      </c>
      <c r="M15" s="11">
        <v>12.538870822744705</v>
      </c>
      <c r="N15" s="11">
        <v>11.928140240764478</v>
      </c>
      <c r="O15" s="11"/>
      <c r="P15" s="10" t="str">
        <f>name!D12</f>
        <v>33 Protective service occupations</v>
      </c>
      <c r="Q15" s="11">
        <v>6.792492377335928</v>
      </c>
      <c r="R15" s="11">
        <v>5.7448355667875699</v>
      </c>
      <c r="S15" s="345">
        <f t="shared" si="4"/>
        <v>-1.0476568105483581</v>
      </c>
      <c r="T15" s="345">
        <v>1.6548882936217169</v>
      </c>
      <c r="U15" s="345">
        <f t="shared" si="5"/>
        <v>0.60723148307335872</v>
      </c>
      <c r="V15" s="346">
        <f t="shared" si="6"/>
        <v>1.4642058151406401E-2</v>
      </c>
      <c r="X15" s="10" t="str">
        <f>name!B12</f>
        <v>Wholesale and retail trade</v>
      </c>
      <c r="Y15" s="11">
        <v>89.521000000000129</v>
      </c>
      <c r="Z15" s="11">
        <v>91.492000000000047</v>
      </c>
      <c r="AA15" s="345">
        <f t="shared" si="7"/>
        <v>1.9709999999999184</v>
      </c>
      <c r="AB15" s="11">
        <v>41.385484878431043</v>
      </c>
      <c r="AC15" s="345">
        <f t="shared" si="8"/>
        <v>43.356484878430962</v>
      </c>
      <c r="AD15" s="348">
        <f t="shared" si="9"/>
        <v>2.5657631450744844E-2</v>
      </c>
    </row>
    <row r="16" spans="1:30" x14ac:dyDescent="0.2">
      <c r="A16" s="10" t="str">
        <f>name!D13</f>
        <v>34 Culture, media and sports occupations</v>
      </c>
      <c r="B16" s="11">
        <f t="shared" si="2"/>
        <v>13.252339192747632</v>
      </c>
      <c r="C16" s="11">
        <f t="shared" si="2"/>
        <v>12.914701310829946</v>
      </c>
      <c r="D16" s="11">
        <f t="shared" si="2"/>
        <v>-0.33763788191768607</v>
      </c>
      <c r="E16" s="11">
        <f t="shared" si="2"/>
        <v>5.7791169668951232</v>
      </c>
      <c r="F16" s="11">
        <f t="shared" si="2"/>
        <v>5.4414790849774368</v>
      </c>
      <c r="G16" s="200">
        <f t="shared" si="3"/>
        <v>2.4421375195943451E-2</v>
      </c>
      <c r="H16" s="11"/>
      <c r="I16" s="10" t="str">
        <f>name!E12</f>
        <v>Elementary occupations</v>
      </c>
      <c r="J16" s="11">
        <v>62.730835962194234</v>
      </c>
      <c r="K16" s="11">
        <v>60.541713027684445</v>
      </c>
      <c r="L16" s="11">
        <v>-2.1891229345097933</v>
      </c>
      <c r="M16" s="11">
        <v>29.305920468699469</v>
      </c>
      <c r="N16" s="11">
        <v>27.116797534189672</v>
      </c>
      <c r="O16" s="11"/>
      <c r="P16" s="10" t="str">
        <f>name!D13</f>
        <v>34 Culture, media and sports occupations</v>
      </c>
      <c r="Q16" s="11">
        <v>6.525774112127853</v>
      </c>
      <c r="R16" s="11">
        <v>6.4433550413232279</v>
      </c>
      <c r="S16" s="345">
        <f t="shared" si="4"/>
        <v>-8.2419070804625072E-2</v>
      </c>
      <c r="T16" s="345">
        <v>2.4349534585154182</v>
      </c>
      <c r="U16" s="345">
        <f t="shared" si="5"/>
        <v>2.3525343877107932</v>
      </c>
      <c r="V16" s="346">
        <f t="shared" si="6"/>
        <v>2.1364477228231982E-2</v>
      </c>
      <c r="X16" s="10" t="str">
        <f>name!B13</f>
        <v>Transport and storage</v>
      </c>
      <c r="Y16" s="11">
        <v>28.871000000000034</v>
      </c>
      <c r="Z16" s="11">
        <v>29.379000000000005</v>
      </c>
      <c r="AA16" s="345">
        <f t="shared" si="7"/>
        <v>0.5079999999999707</v>
      </c>
      <c r="AB16" s="11">
        <v>13.170919128772038</v>
      </c>
      <c r="AC16" s="345">
        <f t="shared" si="8"/>
        <v>13.678919128772009</v>
      </c>
      <c r="AD16" s="348">
        <f t="shared" si="9"/>
        <v>2.5371826388184582E-2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39.930600695391078</v>
      </c>
      <c r="C17" s="11">
        <f t="shared" si="10"/>
        <v>42.654559709370055</v>
      </c>
      <c r="D17" s="11">
        <f t="shared" si="10"/>
        <v>2.7239590139789707</v>
      </c>
      <c r="E17" s="11">
        <f t="shared" si="10"/>
        <v>18.85124888888085</v>
      </c>
      <c r="F17" s="11">
        <f t="shared" si="10"/>
        <v>21.57520790285982</v>
      </c>
      <c r="G17" s="200">
        <f t="shared" si="3"/>
        <v>2.6114505308629798E-2</v>
      </c>
      <c r="H17" s="11"/>
      <c r="O17" s="11"/>
      <c r="P17" s="10" t="str">
        <f>name!D14</f>
        <v>35 Business and public service associate professionals</v>
      </c>
      <c r="Q17" s="11">
        <v>20.785899334239982</v>
      </c>
      <c r="R17" s="11">
        <v>21.402996514690415</v>
      </c>
      <c r="S17" s="345">
        <f t="shared" si="4"/>
        <v>0.6170971804504326</v>
      </c>
      <c r="T17" s="345">
        <v>8.070891672422567</v>
      </c>
      <c r="U17" s="345">
        <f t="shared" si="5"/>
        <v>8.6879888528729996</v>
      </c>
      <c r="V17" s="346">
        <f t="shared" si="6"/>
        <v>2.2112299340247166E-2</v>
      </c>
      <c r="X17" s="10" t="str">
        <f>name!B14</f>
        <v>Accommodation and food</v>
      </c>
      <c r="Y17" s="11">
        <v>44.386000000000124</v>
      </c>
      <c r="Z17" s="11">
        <v>53.279000000000053</v>
      </c>
      <c r="AA17" s="345">
        <f t="shared" si="7"/>
        <v>8.8929999999999296</v>
      </c>
      <c r="AB17" s="11">
        <v>23.823885273807793</v>
      </c>
      <c r="AC17" s="345">
        <f t="shared" si="8"/>
        <v>32.716885273807719</v>
      </c>
      <c r="AD17" s="348">
        <f t="shared" si="9"/>
        <v>2.9058554683531801E-2</v>
      </c>
    </row>
    <row r="18" spans="1:30" x14ac:dyDescent="0.2">
      <c r="A18" s="10" t="str">
        <f>name!D15</f>
        <v>41 Administrative occupations</v>
      </c>
      <c r="B18" s="11">
        <f t="shared" si="10"/>
        <v>48.878719947304496</v>
      </c>
      <c r="C18" s="11">
        <f t="shared" si="10"/>
        <v>47.126683844116123</v>
      </c>
      <c r="D18" s="11">
        <f t="shared" si="10"/>
        <v>-1.7520361031883827</v>
      </c>
      <c r="E18" s="11">
        <f t="shared" si="10"/>
        <v>24.668792805648064</v>
      </c>
      <c r="F18" s="11">
        <f t="shared" si="10"/>
        <v>22.916756702459676</v>
      </c>
      <c r="G18" s="200">
        <f t="shared" si="3"/>
        <v>2.7613681469630835E-2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13.15576757658752</v>
      </c>
      <c r="R18" s="11">
        <v>14.678914512897624</v>
      </c>
      <c r="S18" s="345">
        <f t="shared" si="4"/>
        <v>1.5231469363101038</v>
      </c>
      <c r="T18" s="345">
        <v>5.1427253472634549</v>
      </c>
      <c r="U18" s="345">
        <f t="shared" si="5"/>
        <v>6.6658722835735587</v>
      </c>
      <c r="V18" s="346">
        <f t="shared" si="6"/>
        <v>2.2240952253963941E-2</v>
      </c>
      <c r="X18" s="10" t="str">
        <f>name!B15</f>
        <v>Media</v>
      </c>
      <c r="Y18" s="11">
        <v>3.9350000000000107</v>
      </c>
      <c r="Z18" s="11">
        <v>3.6410000000000053</v>
      </c>
      <c r="AA18" s="345">
        <f t="shared" si="7"/>
        <v>-0.29400000000000537</v>
      </c>
      <c r="AB18" s="11">
        <v>1.8023642028206486</v>
      </c>
      <c r="AC18" s="345">
        <f t="shared" si="8"/>
        <v>1.5083642028206432</v>
      </c>
      <c r="AD18" s="348">
        <f t="shared" si="9"/>
        <v>2.5457924388238906E-2</v>
      </c>
    </row>
    <row r="19" spans="1:30" x14ac:dyDescent="0.2">
      <c r="A19" s="10" t="str">
        <f>name!D16</f>
        <v>42 Secretarial and related occupations</v>
      </c>
      <c r="B19" s="11">
        <f t="shared" si="10"/>
        <v>12.767559028644934</v>
      </c>
      <c r="C19" s="11">
        <f t="shared" si="10"/>
        <v>8.8023879694890717</v>
      </c>
      <c r="D19" s="11">
        <f t="shared" si="10"/>
        <v>-3.9651710591558618</v>
      </c>
      <c r="E19" s="11">
        <f t="shared" si="10"/>
        <v>5.7505180961873457</v>
      </c>
      <c r="F19" s="11">
        <f t="shared" si="10"/>
        <v>1.7853470370314828</v>
      </c>
      <c r="G19" s="200">
        <f t="shared" si="3"/>
        <v>2.5099136311627079E-2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1.1178973238278629</v>
      </c>
      <c r="K19" s="11">
        <f t="array" ref="K19:K27">MMULT(aggregation!$B$13:$AA$21,C36:C61)</f>
        <v>1.5313107561548283</v>
      </c>
      <c r="L19" s="11">
        <f t="array" ref="L19:L27">MMULT(aggregation!$B$13:$AA$21,D36:D61)</f>
        <v>0.41341343232696531</v>
      </c>
      <c r="M19" s="11">
        <f t="array" ref="M19:M27">MMULT(aggregation!$B$13:$AA$21,E36:E61)</f>
        <v>0.72224376938736667</v>
      </c>
      <c r="N19" s="11">
        <f t="array" ref="N19:N27">MMULT(aggregation!$B$13:$AA$21,F36:F61)</f>
        <v>1.135657201714332</v>
      </c>
      <c r="O19" s="11"/>
      <c r="P19" s="10" t="str">
        <f>name!D16</f>
        <v>42 Secretarial and related occupations</v>
      </c>
      <c r="Q19" s="11">
        <v>0.51192973968208988</v>
      </c>
      <c r="R19" s="11">
        <v>0.55047523273622589</v>
      </c>
      <c r="S19" s="345">
        <f t="shared" si="4"/>
        <v>3.8545493054136015E-2</v>
      </c>
      <c r="T19" s="345">
        <v>0.16352289116388227</v>
      </c>
      <c r="U19" s="345">
        <f t="shared" si="5"/>
        <v>0.20206838421801829</v>
      </c>
      <c r="V19" s="346">
        <f t="shared" si="6"/>
        <v>1.8651515972009092E-2</v>
      </c>
      <c r="X19" s="10" t="str">
        <f>name!B16</f>
        <v>Information technology</v>
      </c>
      <c r="Y19" s="11">
        <v>17.28899999999998</v>
      </c>
      <c r="Z19" s="11">
        <v>20.800000000000018</v>
      </c>
      <c r="AA19" s="345">
        <f t="shared" si="7"/>
        <v>3.5110000000000383</v>
      </c>
      <c r="AB19" s="11">
        <v>8.3129074764062718</v>
      </c>
      <c r="AC19" s="345">
        <f t="shared" si="8"/>
        <v>11.82390747640631</v>
      </c>
      <c r="AD19" s="348">
        <f t="shared" si="9"/>
        <v>2.6518616514916493E-2</v>
      </c>
    </row>
    <row r="20" spans="1:30" x14ac:dyDescent="0.2">
      <c r="A20" s="10" t="str">
        <f>name!D17</f>
        <v>51 Skilled agricultural and related trades</v>
      </c>
      <c r="B20" s="11">
        <f t="shared" si="10"/>
        <v>4.66320210849719</v>
      </c>
      <c r="C20" s="11">
        <f t="shared" si="10"/>
        <v>5.4798513900356651</v>
      </c>
      <c r="D20" s="11">
        <f t="shared" si="10"/>
        <v>0.81664928153847449</v>
      </c>
      <c r="E20" s="11">
        <f t="shared" si="10"/>
        <v>2.7828058673059566</v>
      </c>
      <c r="F20" s="11">
        <f t="shared" si="10"/>
        <v>3.5994551488444309</v>
      </c>
      <c r="G20" s="200">
        <f t="shared" si="3"/>
        <v>3.1690149364006714E-2</v>
      </c>
      <c r="H20" s="11"/>
      <c r="I20" s="11" t="str">
        <f t="shared" si="11"/>
        <v>Professional occupations</v>
      </c>
      <c r="J20" s="11">
        <v>7.2287938703038552</v>
      </c>
      <c r="K20" s="11">
        <v>10.268597546434128</v>
      </c>
      <c r="L20" s="11">
        <v>3.0398036761302722</v>
      </c>
      <c r="M20" s="11">
        <v>4.1278024361452772</v>
      </c>
      <c r="N20" s="11">
        <v>7.1676061122755499</v>
      </c>
      <c r="O20" s="11"/>
      <c r="P20" s="10" t="str">
        <f>name!D17</f>
        <v>51 Skilled agricultural and related trades</v>
      </c>
      <c r="Q20" s="11">
        <v>3.484694432951124</v>
      </c>
      <c r="R20" s="11">
        <v>3.8528216909894795</v>
      </c>
      <c r="S20" s="345">
        <f t="shared" si="4"/>
        <v>0.36812725803835544</v>
      </c>
      <c r="T20" s="345">
        <v>1.8330878009798597</v>
      </c>
      <c r="U20" s="345">
        <f t="shared" si="5"/>
        <v>2.2012150590182151</v>
      </c>
      <c r="V20" s="346">
        <f t="shared" si="6"/>
        <v>2.8579165438904486E-2</v>
      </c>
      <c r="X20" s="10" t="str">
        <f>name!B17</f>
        <v>Finance and insurance</v>
      </c>
      <c r="Y20" s="11">
        <v>13.455999999999976</v>
      </c>
      <c r="Z20" s="11">
        <v>12.105999999999989</v>
      </c>
      <c r="AA20" s="345">
        <f t="shared" si="7"/>
        <v>-1.3499999999999872</v>
      </c>
      <c r="AB20" s="11">
        <v>6.1737067199456357</v>
      </c>
      <c r="AC20" s="345">
        <f t="shared" si="8"/>
        <v>4.8237067199456485</v>
      </c>
      <c r="AD20" s="348">
        <f t="shared" si="9"/>
        <v>2.5494153749975101E-2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17.629799649142821</v>
      </c>
      <c r="C21" s="11">
        <f t="shared" si="10"/>
        <v>16.981536516626569</v>
      </c>
      <c r="D21" s="11">
        <f t="shared" si="10"/>
        <v>-0.64826313251624834</v>
      </c>
      <c r="E21" s="11">
        <f t="shared" si="10"/>
        <v>6.6720134888478464</v>
      </c>
      <c r="F21" s="11">
        <f t="shared" si="10"/>
        <v>6.0237503563315968</v>
      </c>
      <c r="G21" s="200">
        <f t="shared" si="3"/>
        <v>2.1627920308214144E-2</v>
      </c>
      <c r="H21" s="11"/>
      <c r="I21" s="11" t="str">
        <f t="shared" si="11"/>
        <v>Associate professional occupations</v>
      </c>
      <c r="J21" s="11">
        <v>1.125868111364108</v>
      </c>
      <c r="K21" s="11">
        <v>1.7721362377345486</v>
      </c>
      <c r="L21" s="11">
        <v>0.64626812637044051</v>
      </c>
      <c r="M21" s="11">
        <v>0.72151367921124887</v>
      </c>
      <c r="N21" s="11">
        <v>1.3677818055816895</v>
      </c>
      <c r="O21" s="11"/>
      <c r="P21" s="10" t="str">
        <f>name!D18</f>
        <v>52 Skilled metal, electrical and electronic trades</v>
      </c>
      <c r="Q21" s="11">
        <v>17.062129791795705</v>
      </c>
      <c r="R21" s="11">
        <v>15.633750187176849</v>
      </c>
      <c r="S21" s="345">
        <f t="shared" si="4"/>
        <v>-1.4283796046188559</v>
      </c>
      <c r="T21" s="345">
        <v>6.0706051712565943</v>
      </c>
      <c r="U21" s="345">
        <f t="shared" si="5"/>
        <v>4.6422255666377383</v>
      </c>
      <c r="V21" s="346">
        <f t="shared" si="6"/>
        <v>2.0499781464543565E-2</v>
      </c>
      <c r="X21" s="10" t="str">
        <f>name!B18</f>
        <v>Real estate</v>
      </c>
      <c r="Y21" s="11">
        <v>9.9889999999999546</v>
      </c>
      <c r="Z21" s="11">
        <v>11.019999999999989</v>
      </c>
      <c r="AA21" s="345">
        <f t="shared" si="7"/>
        <v>1.0310000000000343</v>
      </c>
      <c r="AB21" s="11">
        <v>5.0899424581865089</v>
      </c>
      <c r="AC21" s="345">
        <f t="shared" si="8"/>
        <v>6.1209424581865433</v>
      </c>
      <c r="AD21" s="348">
        <f t="shared" si="9"/>
        <v>2.7834658696743952E-2</v>
      </c>
    </row>
    <row r="22" spans="1:30" x14ac:dyDescent="0.2">
      <c r="A22" s="10" t="str">
        <f>name!D19</f>
        <v>53 Skilled construction and building trades</v>
      </c>
      <c r="B22" s="11">
        <f t="shared" si="10"/>
        <v>14.159837998940304</v>
      </c>
      <c r="C22" s="11">
        <f t="shared" si="10"/>
        <v>13.149497607261425</v>
      </c>
      <c r="D22" s="11">
        <f t="shared" si="10"/>
        <v>-1.01034039167888</v>
      </c>
      <c r="E22" s="11">
        <f t="shared" si="10"/>
        <v>5.8506064426971207</v>
      </c>
      <c r="F22" s="11">
        <f t="shared" si="10"/>
        <v>4.8402660510182418</v>
      </c>
      <c r="G22" s="200">
        <f t="shared" si="3"/>
        <v>2.332416552980443E-2</v>
      </c>
      <c r="H22" s="11"/>
      <c r="I22" s="11" t="str">
        <f t="shared" si="11"/>
        <v>Administrative and secretarial occupations</v>
      </c>
      <c r="J22" s="11">
        <v>0.36518785967175132</v>
      </c>
      <c r="K22" s="11">
        <v>0.67171382369195742</v>
      </c>
      <c r="L22" s="11">
        <v>0.30652596402020615</v>
      </c>
      <c r="M22" s="11">
        <v>0.28620214974191438</v>
      </c>
      <c r="N22" s="11">
        <v>0.59272811376212053</v>
      </c>
      <c r="O22" s="11"/>
      <c r="P22" s="10" t="str">
        <f>name!D19</f>
        <v>53 Skilled construction and building trades</v>
      </c>
      <c r="Q22" s="11">
        <v>13.85895634112577</v>
      </c>
      <c r="R22" s="11">
        <v>12.914713337545649</v>
      </c>
      <c r="S22" s="345">
        <f t="shared" si="4"/>
        <v>-0.94424300358012125</v>
      </c>
      <c r="T22" s="345">
        <v>5.7364194652120979</v>
      </c>
      <c r="U22" s="345">
        <f t="shared" si="5"/>
        <v>4.7921764616319766</v>
      </c>
      <c r="V22" s="346">
        <f t="shared" si="6"/>
        <v>2.3359450860975794E-2</v>
      </c>
      <c r="X22" s="10" t="str">
        <f>name!B19</f>
        <v>Professional services</v>
      </c>
      <c r="Y22" s="11">
        <v>40.795000000000122</v>
      </c>
      <c r="Z22" s="11">
        <v>45.690999999999974</v>
      </c>
      <c r="AA22" s="345">
        <f t="shared" si="7"/>
        <v>4.8959999999998516</v>
      </c>
      <c r="AB22" s="11">
        <v>20.874874387609509</v>
      </c>
      <c r="AC22" s="345">
        <f t="shared" si="8"/>
        <v>25.770874387609361</v>
      </c>
      <c r="AD22" s="348">
        <f t="shared" si="9"/>
        <v>2.7932052938170582E-2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11.848670530182462</v>
      </c>
      <c r="C23" s="11">
        <f t="shared" si="10"/>
        <v>13.395362834378089</v>
      </c>
      <c r="D23" s="11">
        <f t="shared" si="10"/>
        <v>1.5466923041956286</v>
      </c>
      <c r="E23" s="11">
        <f t="shared" si="10"/>
        <v>5.5289335893716345</v>
      </c>
      <c r="F23" s="11">
        <f t="shared" si="10"/>
        <v>7.0756258935672625</v>
      </c>
      <c r="G23" s="200">
        <f t="shared" si="3"/>
        <v>2.5859816023462656E-2</v>
      </c>
      <c r="H23" s="11"/>
      <c r="I23" s="11" t="str">
        <f t="shared" si="11"/>
        <v>Skilled trades occupations</v>
      </c>
      <c r="J23" s="11">
        <v>9.8092632211185776E-2</v>
      </c>
      <c r="K23" s="11">
        <v>0.16225866690170393</v>
      </c>
      <c r="L23" s="11">
        <v>6.4166034690518153E-2</v>
      </c>
      <c r="M23" s="11">
        <v>7.0237133859422957E-2</v>
      </c>
      <c r="N23" s="11">
        <v>0.13440316854994111</v>
      </c>
      <c r="O23" s="11"/>
      <c r="P23" s="10" t="str">
        <f>name!D20</f>
        <v>54 Textiles, printing and other skilled trades</v>
      </c>
      <c r="Q23" s="11">
        <v>6.9600530406455752</v>
      </c>
      <c r="R23" s="11">
        <v>7.8192175849852275</v>
      </c>
      <c r="S23" s="345">
        <f t="shared" si="4"/>
        <v>0.85916454433965228</v>
      </c>
      <c r="T23" s="345">
        <v>2.4640066299608878</v>
      </c>
      <c r="U23" s="345">
        <f t="shared" si="5"/>
        <v>3.3231711743005401</v>
      </c>
      <c r="V23" s="346">
        <f t="shared" si="6"/>
        <v>2.0410765567762335E-2</v>
      </c>
      <c r="X23" s="10" t="str">
        <f>name!B20</f>
        <v>Support services</v>
      </c>
      <c r="Y23" s="11">
        <v>45.789999999999971</v>
      </c>
      <c r="Z23" s="11">
        <v>51.59399999999998</v>
      </c>
      <c r="AA23" s="345">
        <f t="shared" si="7"/>
        <v>5.8040000000000092</v>
      </c>
      <c r="AB23" s="11">
        <v>22.607409703786036</v>
      </c>
      <c r="AC23" s="345">
        <f t="shared" si="8"/>
        <v>28.411409703786045</v>
      </c>
      <c r="AD23" s="348">
        <f t="shared" si="9"/>
        <v>2.7112309495479936E-2</v>
      </c>
    </row>
    <row r="24" spans="1:30" x14ac:dyDescent="0.2">
      <c r="A24" s="10" t="str">
        <f>name!D21</f>
        <v>61 Caring personal service occupations</v>
      </c>
      <c r="B24" s="11">
        <f t="shared" si="10"/>
        <v>44.201207053536457</v>
      </c>
      <c r="C24" s="11">
        <f t="shared" si="10"/>
        <v>48.562621088590404</v>
      </c>
      <c r="D24" s="11">
        <f t="shared" si="10"/>
        <v>4.3614140350539463</v>
      </c>
      <c r="E24" s="11">
        <f t="shared" si="10"/>
        <v>25.638111075353976</v>
      </c>
      <c r="F24" s="11">
        <f t="shared" si="10"/>
        <v>29.999525110407923</v>
      </c>
      <c r="G24" s="200">
        <f t="shared" si="3"/>
        <v>3.0966113306266418E-2</v>
      </c>
      <c r="H24" s="11"/>
      <c r="I24" s="11" t="str">
        <f t="shared" si="11"/>
        <v>Caring, leisure and other service occupations</v>
      </c>
      <c r="J24" s="11">
        <v>7.8416042433173891E-2</v>
      </c>
      <c r="K24" s="11">
        <v>0.1306423408040169</v>
      </c>
      <c r="L24" s="11">
        <v>5.2226298370843013E-2</v>
      </c>
      <c r="M24" s="11">
        <v>5.9448519936366413E-2</v>
      </c>
      <c r="N24" s="11">
        <v>0.11167481830720942</v>
      </c>
      <c r="O24" s="11"/>
      <c r="P24" s="10" t="str">
        <f>name!D21</f>
        <v>61 Caring personal service occupations</v>
      </c>
      <c r="Q24" s="11">
        <v>8.3044509777399576</v>
      </c>
      <c r="R24" s="11">
        <v>11.393500359630856</v>
      </c>
      <c r="S24" s="345">
        <f t="shared" si="4"/>
        <v>3.0890493818908986</v>
      </c>
      <c r="T24" s="345">
        <v>4.5063315282192029</v>
      </c>
      <c r="U24" s="345">
        <f t="shared" si="5"/>
        <v>7.5953809101101015</v>
      </c>
      <c r="V24" s="346">
        <f t="shared" si="6"/>
        <v>2.9321352905792297E-2</v>
      </c>
      <c r="X24" s="10" t="str">
        <f>name!B21</f>
        <v>Public admin. and defence</v>
      </c>
      <c r="Y24" s="11">
        <v>30.347000000000019</v>
      </c>
      <c r="Z24" s="11">
        <v>31.436000000000043</v>
      </c>
      <c r="AA24" s="345">
        <f t="shared" si="7"/>
        <v>1.0890000000000235</v>
      </c>
      <c r="AB24" s="11">
        <v>15.260996420652942</v>
      </c>
      <c r="AC24" s="345">
        <f t="shared" si="8"/>
        <v>16.349996420652964</v>
      </c>
      <c r="AD24" s="348">
        <f t="shared" si="9"/>
        <v>2.7531194318093588E-2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13.964262782835004</v>
      </c>
      <c r="C25" s="11">
        <f t="shared" si="10"/>
        <v>13.297256778834145</v>
      </c>
      <c r="D25" s="11">
        <f t="shared" si="10"/>
        <v>-0.66700600400085674</v>
      </c>
      <c r="E25" s="11">
        <f t="shared" si="10"/>
        <v>6.6710567279444382</v>
      </c>
      <c r="F25" s="11">
        <f t="shared" si="10"/>
        <v>6.0040507239435819</v>
      </c>
      <c r="G25" s="200">
        <f t="shared" si="3"/>
        <v>2.6375347848667685E-2</v>
      </c>
      <c r="H25" s="11"/>
      <c r="I25" s="11" t="str">
        <f t="shared" si="11"/>
        <v>Sales and customer service occupations</v>
      </c>
      <c r="J25" s="11">
        <v>0.12999328543334268</v>
      </c>
      <c r="K25" s="11">
        <v>0.19920740241730822</v>
      </c>
      <c r="L25" s="11">
        <v>6.921411698396554E-2</v>
      </c>
      <c r="M25" s="11">
        <v>7.6723444732943791E-2</v>
      </c>
      <c r="N25" s="11">
        <v>0.14593756171690933</v>
      </c>
      <c r="O25" s="11"/>
      <c r="P25" s="10" t="str">
        <f>name!D22</f>
        <v>62 Leisure, travel and related personal service occupations</v>
      </c>
      <c r="Q25" s="11">
        <v>4.3461751394962365</v>
      </c>
      <c r="R25" s="11">
        <v>4.7558648688145544</v>
      </c>
      <c r="S25" s="345">
        <f t="shared" si="4"/>
        <v>0.40968972931831793</v>
      </c>
      <c r="T25" s="345">
        <v>1.9415645710598026</v>
      </c>
      <c r="U25" s="345">
        <f t="shared" si="5"/>
        <v>2.3512543003781206</v>
      </c>
      <c r="V25" s="346">
        <f t="shared" si="6"/>
        <v>2.4925949209661624E-2</v>
      </c>
      <c r="X25" s="10" t="str">
        <f>name!B22</f>
        <v>Education</v>
      </c>
      <c r="Y25" s="11">
        <v>56.91899999999999</v>
      </c>
      <c r="Z25" s="11">
        <v>58.087999999999916</v>
      </c>
      <c r="AA25" s="345">
        <f t="shared" si="7"/>
        <v>1.1689999999999259</v>
      </c>
      <c r="AB25" s="11">
        <v>30.187946368493556</v>
      </c>
      <c r="AC25" s="345">
        <f t="shared" si="8"/>
        <v>31.356946368493482</v>
      </c>
      <c r="AD25" s="348">
        <f t="shared" si="9"/>
        <v>2.8773341411596487E-2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0.76193755125104845</v>
      </c>
      <c r="C26" s="11">
        <f t="shared" si="10"/>
        <v>0.64357694148243338</v>
      </c>
      <c r="D26" s="11">
        <f t="shared" si="10"/>
        <v>-0.11836060976861509</v>
      </c>
      <c r="E26" s="11">
        <f t="shared" si="10"/>
        <v>0.3149509362714234</v>
      </c>
      <c r="F26" s="11">
        <f t="shared" si="10"/>
        <v>0.19659032650280833</v>
      </c>
      <c r="G26" s="200">
        <f t="shared" si="3"/>
        <v>2.3332476417315062E-2</v>
      </c>
      <c r="H26" s="11"/>
      <c r="I26" s="11" t="str">
        <f t="shared" si="11"/>
        <v>Process, plant and machine operatives</v>
      </c>
      <c r="J26" s="11">
        <v>8.0673172078456895E-2</v>
      </c>
      <c r="K26" s="11">
        <v>0.14109892246881534</v>
      </c>
      <c r="L26" s="11">
        <v>6.0425750390358426E-2</v>
      </c>
      <c r="M26" s="11">
        <v>6.8254169012954752E-2</v>
      </c>
      <c r="N26" s="11">
        <v>0.12867991940331316</v>
      </c>
      <c r="O26" s="11"/>
      <c r="P26" s="10" t="str">
        <f>name!D23</f>
        <v>63 Community and civil enforcement occupations</v>
      </c>
      <c r="Q26" s="11">
        <v>0.56888972382727399</v>
      </c>
      <c r="R26" s="11">
        <v>0.3727386212467334</v>
      </c>
      <c r="S26" s="345">
        <f t="shared" si="4"/>
        <v>-0.19615110258054058</v>
      </c>
      <c r="T26" s="345">
        <v>0.1505000614295133</v>
      </c>
      <c r="U26" s="345">
        <f t="shared" si="5"/>
        <v>-4.5651041151027277E-2</v>
      </c>
      <c r="V26" s="346">
        <f t="shared" si="6"/>
        <v>1.5770849196320658E-2</v>
      </c>
      <c r="X26" s="10" t="str">
        <f>name!B23</f>
        <v>Health and social work</v>
      </c>
      <c r="Y26" s="11">
        <v>80.462999999999852</v>
      </c>
      <c r="Z26" s="11">
        <v>84.692999999999927</v>
      </c>
      <c r="AA26" s="345">
        <f t="shared" si="7"/>
        <v>4.230000000000075</v>
      </c>
      <c r="AB26" s="11">
        <v>45.710948312102204</v>
      </c>
      <c r="AC26" s="345">
        <f t="shared" si="8"/>
        <v>49.940948312102279</v>
      </c>
      <c r="AD26" s="348">
        <f t="shared" si="9"/>
        <v>3.0445194340961157E-2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34.686315133776915</v>
      </c>
      <c r="C27" s="11">
        <f t="shared" si="12"/>
        <v>33.476881786389839</v>
      </c>
      <c r="D27" s="11">
        <f t="shared" si="12"/>
        <v>-1.209433347387078</v>
      </c>
      <c r="E27" s="11">
        <f t="shared" si="12"/>
        <v>14.988689569262815</v>
      </c>
      <c r="F27" s="11">
        <f t="shared" si="12"/>
        <v>13.779256221875738</v>
      </c>
      <c r="G27" s="200">
        <f t="shared" si="3"/>
        <v>2.4232730527433466E-2</v>
      </c>
      <c r="H27" s="11"/>
      <c r="I27" s="11" t="str">
        <f t="shared" si="11"/>
        <v>Elementary occupations</v>
      </c>
      <c r="J27" s="11">
        <v>5.0775022444900626E-2</v>
      </c>
      <c r="K27" s="11">
        <v>6.3916597747379636E-2</v>
      </c>
      <c r="L27" s="11">
        <v>1.3141575302479015E-2</v>
      </c>
      <c r="M27" s="11">
        <v>3.2155588650045398E-2</v>
      </c>
      <c r="N27" s="11">
        <v>4.5297163952524415E-2</v>
      </c>
      <c r="O27" s="11"/>
      <c r="P27" s="10" t="str">
        <f>name!D24</f>
        <v>71 Sales occupations</v>
      </c>
      <c r="Q27" s="11">
        <v>15.700087819416687</v>
      </c>
      <c r="R27" s="11">
        <v>15.854389999099965</v>
      </c>
      <c r="S27" s="345">
        <f t="shared" si="4"/>
        <v>0.15430217968327753</v>
      </c>
      <c r="T27" s="345">
        <v>5.2526201037711582</v>
      </c>
      <c r="U27" s="345">
        <f t="shared" si="5"/>
        <v>5.4069222834544357</v>
      </c>
      <c r="V27" s="346">
        <f t="shared" si="6"/>
        <v>1.9426389529179744E-2</v>
      </c>
      <c r="X27" s="10" t="str">
        <f>name!B24</f>
        <v>Arts and entertainment</v>
      </c>
      <c r="Y27" s="11">
        <v>17.570999999999991</v>
      </c>
      <c r="Z27" s="11">
        <v>20.109999999999971</v>
      </c>
      <c r="AA27" s="345">
        <f t="shared" si="7"/>
        <v>2.5389999999999802</v>
      </c>
      <c r="AB27" s="11">
        <v>9.4222752653192252</v>
      </c>
      <c r="AC27" s="345">
        <f t="shared" si="8"/>
        <v>11.961275265319205</v>
      </c>
      <c r="AD27" s="348">
        <f t="shared" si="9"/>
        <v>2.9036091242521822E-2</v>
      </c>
    </row>
    <row r="28" spans="1:30" x14ac:dyDescent="0.2">
      <c r="A28" s="10" t="str">
        <f>name!D25</f>
        <v>72 Customer service occupations</v>
      </c>
      <c r="B28" s="11">
        <f t="shared" si="12"/>
        <v>9.2735011400335896</v>
      </c>
      <c r="C28" s="11">
        <f t="shared" si="12"/>
        <v>11.440306874808806</v>
      </c>
      <c r="D28" s="11">
        <f t="shared" si="12"/>
        <v>2.166805734775219</v>
      </c>
      <c r="E28" s="11">
        <f t="shared" si="12"/>
        <v>4.7897857988556769</v>
      </c>
      <c r="F28" s="11">
        <f t="shared" si="12"/>
        <v>6.9565915336308963</v>
      </c>
      <c r="G28" s="200">
        <f t="shared" si="3"/>
        <v>2.8149354557456929E-2</v>
      </c>
      <c r="H28" s="11"/>
      <c r="O28" s="11"/>
      <c r="P28" s="10" t="str">
        <f>name!D25</f>
        <v>72 Customer service occupations</v>
      </c>
      <c r="Q28" s="11">
        <v>3.1913998905570748</v>
      </c>
      <c r="R28" s="11">
        <v>4.7313478334465318</v>
      </c>
      <c r="S28" s="345">
        <f t="shared" si="4"/>
        <v>1.5399479428894569</v>
      </c>
      <c r="T28" s="345">
        <v>1.4000298182671818</v>
      </c>
      <c r="U28" s="345">
        <f t="shared" si="5"/>
        <v>2.9399777611566389</v>
      </c>
      <c r="V28" s="346">
        <f t="shared" si="6"/>
        <v>2.4545179453310029E-2</v>
      </c>
      <c r="X28" s="10" t="str">
        <f>name!B25</f>
        <v>Other services</v>
      </c>
      <c r="Y28" s="11">
        <v>15.970000000000006</v>
      </c>
      <c r="Z28" s="11">
        <v>14.828000000000003</v>
      </c>
      <c r="AA28" s="345">
        <f t="shared" si="7"/>
        <v>-1.142000000000003</v>
      </c>
      <c r="AB28" s="11">
        <v>7.7236024420087173</v>
      </c>
      <c r="AC28" s="345">
        <f t="shared" si="8"/>
        <v>6.5816024420087142</v>
      </c>
      <c r="AD28" s="348">
        <f t="shared" si="9"/>
        <v>2.6648425395778164E-2</v>
      </c>
    </row>
    <row r="29" spans="1:30" x14ac:dyDescent="0.2">
      <c r="A29" s="10" t="str">
        <f>name!D26</f>
        <v>81 Process, plant and machine operatives</v>
      </c>
      <c r="B29" s="11">
        <f t="shared" si="12"/>
        <v>8.4168241816998286</v>
      </c>
      <c r="C29" s="11">
        <f t="shared" si="12"/>
        <v>8.298025950818209</v>
      </c>
      <c r="D29" s="11">
        <f t="shared" si="12"/>
        <v>-0.11879823088161845</v>
      </c>
      <c r="E29" s="11">
        <f t="shared" si="12"/>
        <v>3.2769125339085639</v>
      </c>
      <c r="F29" s="11">
        <f t="shared" si="12"/>
        <v>3.1581143030269452</v>
      </c>
      <c r="G29" s="200">
        <f t="shared" si="3"/>
        <v>2.2163425193381547E-2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7.0043662515290679</v>
      </c>
      <c r="R29" s="11">
        <v>6.7188667363720569</v>
      </c>
      <c r="S29" s="345">
        <f t="shared" si="4"/>
        <v>-0.285499515157011</v>
      </c>
      <c r="T29" s="345">
        <v>2.5360836018187811</v>
      </c>
      <c r="U29" s="345">
        <f t="shared" si="5"/>
        <v>2.2505840866617701</v>
      </c>
      <c r="V29" s="346">
        <f t="shared" si="6"/>
        <v>2.0814116389593629E-2</v>
      </c>
      <c r="X29" s="231" t="str">
        <f>name!B3</f>
        <v>All industries</v>
      </c>
      <c r="Y29" s="34">
        <f>SUM(Y7:Y28)</f>
        <v>595.16400000000021</v>
      </c>
      <c r="Z29" s="34">
        <f>SUM(Z7:Z28)</f>
        <v>626.59</v>
      </c>
      <c r="AA29" s="349">
        <f t="shared" si="7"/>
        <v>31.425999999999817</v>
      </c>
      <c r="AB29" s="34">
        <f>SUM(AB7:AB28)</f>
        <v>293.52874411940275</v>
      </c>
      <c r="AC29" s="349">
        <f t="shared" si="8"/>
        <v>324.95474411940256</v>
      </c>
      <c r="AD29" s="350">
        <f t="shared" si="9"/>
        <v>2.7088024114456655E-2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17.80210025131581</v>
      </c>
      <c r="C30" s="11">
        <f t="shared" si="12"/>
        <v>17.310167900217202</v>
      </c>
      <c r="D30" s="11">
        <f t="shared" si="12"/>
        <v>-0.49193235109860889</v>
      </c>
      <c r="E30" s="11">
        <f t="shared" si="12"/>
        <v>9.2619582888361407</v>
      </c>
      <c r="F30" s="11">
        <f t="shared" si="12"/>
        <v>8.7700259377375325</v>
      </c>
      <c r="G30" s="200">
        <f t="shared" si="3"/>
        <v>2.8319596412281989E-2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9.8736024975343533</v>
      </c>
      <c r="K30" s="11">
        <f t="array" ref="K30:K38">MMULT(aggregation!$B$13:$AA$21,C65:C90)</f>
        <v>13.364927702265508</v>
      </c>
      <c r="L30" s="11">
        <f t="array" ref="L30:L38">MMULT(aggregation!$B$13:$AA$21,D65:D90)</f>
        <v>3.4913252047311558</v>
      </c>
      <c r="M30" s="11">
        <f t="array" ref="M30:M38">MMULT(aggregation!$B$13:$AA$21,E65:E90)</f>
        <v>6.3189431526430688</v>
      </c>
      <c r="N30" s="11">
        <f t="array" ref="N30:N38">MMULT(aggregation!$B$13:$AA$21,F65:F90)</f>
        <v>9.8102683573742251</v>
      </c>
      <c r="O30" s="11"/>
      <c r="P30" s="10" t="str">
        <f>name!D27</f>
        <v>82 Transport and mobile machine drivers and operatives</v>
      </c>
      <c r="Q30" s="11">
        <v>16.317332283584683</v>
      </c>
      <c r="R30" s="11">
        <v>15.115619600778391</v>
      </c>
      <c r="S30" s="345">
        <f t="shared" si="4"/>
        <v>-1.2017126828062921</v>
      </c>
      <c r="T30" s="345">
        <v>8.0875029395373534</v>
      </c>
      <c r="U30" s="345">
        <f t="shared" si="5"/>
        <v>6.8857902567310614</v>
      </c>
      <c r="V30" s="346">
        <f t="shared" si="6"/>
        <v>2.7200246191584787E-2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6.3417785369297528</v>
      </c>
      <c r="C31" s="11">
        <f t="shared" si="12"/>
        <v>12.735926409293148</v>
      </c>
      <c r="D31" s="11">
        <f t="shared" si="12"/>
        <v>6.394147872363396</v>
      </c>
      <c r="E31" s="11">
        <f t="shared" si="12"/>
        <v>4.8974226103395919</v>
      </c>
      <c r="F31" s="11">
        <f t="shared" si="12"/>
        <v>11.291570482702989</v>
      </c>
      <c r="G31" s="200">
        <f t="shared" si="3"/>
        <v>3.8886951344117682E-2</v>
      </c>
      <c r="H31" s="11"/>
      <c r="I31" s="11" t="str">
        <f>I20</f>
        <v>Professional occupations</v>
      </c>
      <c r="J31" s="11">
        <v>38.818618971931279</v>
      </c>
      <c r="K31" s="11">
        <v>54.421570101897736</v>
      </c>
      <c r="L31" s="11">
        <v>15.602951129966449</v>
      </c>
      <c r="M31" s="11">
        <v>23.253631116680133</v>
      </c>
      <c r="N31" s="11">
        <v>38.856582246646582</v>
      </c>
      <c r="O31" s="11"/>
      <c r="P31" s="10" t="str">
        <f>name!D28</f>
        <v>91 Elementary trades and related occupations</v>
      </c>
      <c r="Q31" s="11">
        <v>5.3007522498012589</v>
      </c>
      <c r="R31" s="11">
        <v>7.7163125997401494</v>
      </c>
      <c r="S31" s="345">
        <f t="shared" si="4"/>
        <v>2.4155603499388905</v>
      </c>
      <c r="T31" s="345">
        <v>2.3765192516158038</v>
      </c>
      <c r="U31" s="345">
        <f t="shared" si="5"/>
        <v>4.7920796015546943</v>
      </c>
      <c r="V31" s="346">
        <f t="shared" si="6"/>
        <v>2.5001795631788504E-2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56.389057425264483</v>
      </c>
      <c r="C32" s="11">
        <f t="shared" si="12"/>
        <v>47.805786618391295</v>
      </c>
      <c r="D32" s="11">
        <f t="shared" si="12"/>
        <v>-8.5832708068731893</v>
      </c>
      <c r="E32" s="11">
        <f t="shared" si="12"/>
        <v>24.408497858359876</v>
      </c>
      <c r="F32" s="11">
        <f t="shared" si="12"/>
        <v>15.825227051486685</v>
      </c>
      <c r="G32" s="200">
        <f t="shared" ref="G32" si="13">IF(B32&gt;0,(1+(E32/B32))^(1/($C$6-$B$6))-1,0)</f>
        <v>2.4267892069934627E-2</v>
      </c>
      <c r="H32" s="11"/>
      <c r="I32" s="11" t="str">
        <f>I21</f>
        <v>Associate professional occupations</v>
      </c>
      <c r="J32" s="11">
        <v>12.218289145726111</v>
      </c>
      <c r="K32" s="11">
        <v>18.186727034345228</v>
      </c>
      <c r="L32" s="11">
        <v>5.9684378886191185</v>
      </c>
      <c r="M32" s="11">
        <v>7.7239097381736137</v>
      </c>
      <c r="N32" s="11">
        <v>13.692347626792731</v>
      </c>
      <c r="O32" s="11"/>
      <c r="P32" s="10" t="str">
        <f>name!D29</f>
        <v>92 Elementary administration and service occupations</v>
      </c>
      <c r="Q32" s="11">
        <v>26.341333941325054</v>
      </c>
      <c r="R32" s="11">
        <v>23.297746702139591</v>
      </c>
      <c r="S32" s="345">
        <f t="shared" ref="S32" si="14">R32-Q32</f>
        <v>-3.043587239185463</v>
      </c>
      <c r="T32" s="345">
        <v>9.695228888053105</v>
      </c>
      <c r="U32" s="345">
        <f>SUM(S32:T32)</f>
        <v>6.651641648867642</v>
      </c>
      <c r="V32" s="346">
        <f t="shared" ref="V32" si="15">IF(Q32&gt;0,(1+(T32/Q32))^(1/($C$6-$B$6))-1,0)</f>
        <v>2.1112767594025694E-2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595.16400000000021</v>
      </c>
      <c r="C33" s="11">
        <f>SUM(C62,C91,C120,C149,C178,C207,C236,C265,C294)</f>
        <v>626.58999999999992</v>
      </c>
      <c r="D33" s="11">
        <f t="shared" si="12"/>
        <v>31.4259999999997</v>
      </c>
      <c r="E33" s="11">
        <f t="shared" si="12"/>
        <v>293.52874411940269</v>
      </c>
      <c r="F33" s="11">
        <f t="shared" si="12"/>
        <v>324.95474411940239</v>
      </c>
      <c r="G33" s="200">
        <f t="shared" si="3"/>
        <v>2.7088024114456655E-2</v>
      </c>
      <c r="H33" s="11"/>
      <c r="I33" s="11" t="str">
        <f>I22</f>
        <v>Administrative and secretarial occupations</v>
      </c>
      <c r="J33" s="11">
        <v>4.2513948682337173</v>
      </c>
      <c r="K33" s="11">
        <v>7.0483667883856107</v>
      </c>
      <c r="L33" s="11">
        <v>2.7969719201518939</v>
      </c>
      <c r="M33" s="11">
        <v>3.2107421872141986</v>
      </c>
      <c r="N33" s="11">
        <v>6.0077141073660929</v>
      </c>
      <c r="O33" s="11"/>
      <c r="P33" s="10" t="str">
        <f>name!D3</f>
        <v>All occupations</v>
      </c>
      <c r="Q33" s="11">
        <f>SUM(Q7:Q32)</f>
        <v>298.41929920540315</v>
      </c>
      <c r="R33" s="11">
        <f>SUM(R7:R32)</f>
        <v>313.59920450460993</v>
      </c>
      <c r="S33" s="345">
        <f>R33-Q33</f>
        <v>15.17990529920678</v>
      </c>
      <c r="T33" s="11">
        <f>SUM(T7:T32)</f>
        <v>121.88906438019681</v>
      </c>
      <c r="U33" s="345">
        <f>SUM(S33:T33)</f>
        <v>137.06896967940361</v>
      </c>
      <c r="V33" s="346">
        <f t="shared" si="6"/>
        <v>2.3095265820158861E-2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1.2134697895187527</v>
      </c>
      <c r="K34" s="11">
        <v>2.3123749280679271</v>
      </c>
      <c r="L34" s="11">
        <v>1.0989051385491746</v>
      </c>
      <c r="M34" s="11">
        <v>0.92935006164312961</v>
      </c>
      <c r="N34" s="11">
        <v>2.0282552001923042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2.6299115919673692</v>
      </c>
      <c r="K35" s="11">
        <v>4.458722994697168</v>
      </c>
      <c r="L35" s="11">
        <v>1.8288114027297986</v>
      </c>
      <c r="M35" s="11">
        <v>2.1452146644080234</v>
      </c>
      <c r="N35" s="11">
        <v>3.9740260671378222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0.82509961528381193</v>
      </c>
      <c r="C36" s="11">
        <v>1.070655730080708</v>
      </c>
      <c r="D36" s="11">
        <f>C36-B36</f>
        <v>0.2455561147968961</v>
      </c>
      <c r="E36" s="11">
        <v>0.49049391320346186</v>
      </c>
      <c r="F36" s="11">
        <f>SUM(D36:E36)</f>
        <v>0.7360500280003579</v>
      </c>
      <c r="G36" s="200">
        <f>IF(B36&gt;0,(1+(E36/B36))^(1/($C$6-$B$6))-1,0)</f>
        <v>3.1591344570159885E-2</v>
      </c>
      <c r="I36" s="11" t="str">
        <f t="shared" si="17"/>
        <v>Sales and customer service occupations</v>
      </c>
      <c r="J36" s="11">
        <v>1.9452607890981444</v>
      </c>
      <c r="K36" s="11">
        <v>3.3757799622361095</v>
      </c>
      <c r="L36" s="11">
        <v>1.4305191731379652</v>
      </c>
      <c r="M36" s="11">
        <v>1.2906354433962177</v>
      </c>
      <c r="N36" s="11">
        <v>2.7211546165341827</v>
      </c>
      <c r="P36" s="10" t="str">
        <f>name!D4</f>
        <v>11 Corporate managers and directors</v>
      </c>
      <c r="Q36" s="11">
        <v>17.930502435854457</v>
      </c>
      <c r="R36" s="11">
        <v>20.498598728289661</v>
      </c>
      <c r="S36" s="345">
        <f>R36-Q36</f>
        <v>2.5680962924352038</v>
      </c>
      <c r="T36" s="345">
        <v>10.955397400088765</v>
      </c>
      <c r="U36" s="345">
        <f>SUM(S36:T36)</f>
        <v>13.523493692523969</v>
      </c>
      <c r="V36" s="346">
        <f>IF(Q36&gt;0,(1+(T36/Q36))^(1/($C$6-$B$6))-1,0)</f>
        <v>3.2300718100168435E-2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0.29279770854405107</v>
      </c>
      <c r="C37" s="11">
        <v>0.46065502607412029</v>
      </c>
      <c r="D37" s="11">
        <f t="shared" ref="D37:D60" si="25">C37-B37</f>
        <v>0.16785731753006922</v>
      </c>
      <c r="E37" s="11">
        <v>0.23174985618390484</v>
      </c>
      <c r="F37" s="11">
        <f t="shared" ref="F37:F60" si="26">SUM(D37:E37)</f>
        <v>0.39960717371397403</v>
      </c>
      <c r="G37" s="200">
        <f t="shared" ref="G37:G62" si="27">IF(B37&gt;0,(1+(E37/B37))^(1/($C$6-$B$6))-1,0)</f>
        <v>3.9635610149975298E-2</v>
      </c>
      <c r="I37" s="11" t="str">
        <f t="shared" si="17"/>
        <v>Process, plant and machine operatives</v>
      </c>
      <c r="J37" s="11">
        <v>0.58508643704941998</v>
      </c>
      <c r="K37" s="11">
        <v>0.99857656830606123</v>
      </c>
      <c r="L37" s="11">
        <v>0.41349013125664125</v>
      </c>
      <c r="M37" s="11">
        <v>0.4647923181997598</v>
      </c>
      <c r="N37" s="11">
        <v>0.8782824494564011</v>
      </c>
      <c r="P37" s="10" t="str">
        <f>name!D5</f>
        <v>12 Other managers and proprietors</v>
      </c>
      <c r="Q37" s="11">
        <v>9.4561721244717241</v>
      </c>
      <c r="R37" s="11">
        <v>10.107635383303636</v>
      </c>
      <c r="S37" s="345">
        <f t="shared" ref="S37:S60" si="28">R37-Q37</f>
        <v>0.65146325883191203</v>
      </c>
      <c r="T37" s="345">
        <v>6.0288137078885828</v>
      </c>
      <c r="U37" s="345">
        <f t="shared" ref="U37:U60" si="29">SUM(S37:T37)</f>
        <v>6.6802769667204949</v>
      </c>
      <c r="V37" s="346">
        <f t="shared" ref="V37:V62" si="30">IF(Q37&gt;0,(1+(T37/Q37))^(1/($C$6-$B$6))-1,0)</f>
        <v>3.3426743516097979E-2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2.1318845463751126</v>
      </c>
      <c r="C38" s="11">
        <v>3.4432692516413357</v>
      </c>
      <c r="D38" s="11">
        <f t="shared" si="25"/>
        <v>1.3113847052662231</v>
      </c>
      <c r="E38" s="11">
        <v>1.1013177254298523</v>
      </c>
      <c r="F38" s="11">
        <f t="shared" si="26"/>
        <v>2.4127024306960756</v>
      </c>
      <c r="G38" s="200">
        <f t="shared" si="27"/>
        <v>2.8153471563956201E-2</v>
      </c>
      <c r="I38" s="11" t="str">
        <f t="shared" si="17"/>
        <v>Elementary occupations</v>
      </c>
      <c r="J38" s="11">
        <v>1.7257874534688362</v>
      </c>
      <c r="K38" s="11">
        <v>2.8969480409603614</v>
      </c>
      <c r="L38" s="11">
        <v>1.1711605874915254</v>
      </c>
      <c r="M38" s="11">
        <v>1.3127236640701234</v>
      </c>
      <c r="N38" s="11">
        <v>2.483884251561649</v>
      </c>
      <c r="P38" s="10" t="str">
        <f>name!D6</f>
        <v>21 Science, research, engineering and technology professionals</v>
      </c>
      <c r="Q38" s="11">
        <v>9.3605561056955722</v>
      </c>
      <c r="R38" s="11">
        <v>15.148363809851219</v>
      </c>
      <c r="S38" s="345">
        <f t="shared" si="28"/>
        <v>5.7878077041556466</v>
      </c>
      <c r="T38" s="345">
        <v>6.7344277864753934</v>
      </c>
      <c r="U38" s="345">
        <f t="shared" si="29"/>
        <v>12.52223549063104</v>
      </c>
      <c r="V38" s="346">
        <f t="shared" si="30"/>
        <v>3.6794281233558213E-2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1.6755494185143867</v>
      </c>
      <c r="C39" s="11">
        <v>2.3331735669272224</v>
      </c>
      <c r="D39" s="11">
        <f t="shared" si="25"/>
        <v>0.65762414841283579</v>
      </c>
      <c r="E39" s="11">
        <v>1.0307423261187021</v>
      </c>
      <c r="F39" s="11">
        <f t="shared" si="26"/>
        <v>1.6883664745315379</v>
      </c>
      <c r="G39" s="200">
        <f t="shared" si="27"/>
        <v>3.2478835865060285E-2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20.103221109746482</v>
      </c>
      <c r="R39" s="11">
        <v>19.955329096373877</v>
      </c>
      <c r="S39" s="345">
        <f t="shared" si="28"/>
        <v>-0.14789201337260494</v>
      </c>
      <c r="T39" s="345">
        <v>11.477022691838615</v>
      </c>
      <c r="U39" s="345">
        <f t="shared" si="29"/>
        <v>11.32913067846601</v>
      </c>
      <c r="V39" s="346">
        <f t="shared" si="30"/>
        <v>3.0568005093816186E-2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2.5911818365189374</v>
      </c>
      <c r="C40" s="11">
        <v>3.2017408153238609</v>
      </c>
      <c r="D40" s="11">
        <f>C40-B40</f>
        <v>0.61055897880492349</v>
      </c>
      <c r="E40" s="11">
        <v>1.4690319355322066</v>
      </c>
      <c r="F40" s="11">
        <f>SUM(D40:E40)</f>
        <v>2.0795909143371301</v>
      </c>
      <c r="G40" s="200">
        <f>IF(B40&gt;0,(1+(E40/B40))^(1/($C$6-$B$6))-1,0)</f>
        <v>3.0394188612024919E-2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20.371741388928349</v>
      </c>
      <c r="R40" s="11">
        <v>20.663570905979661</v>
      </c>
      <c r="S40" s="345">
        <f t="shared" si="28"/>
        <v>0.29182951705131188</v>
      </c>
      <c r="T40" s="345">
        <v>11.099943954352897</v>
      </c>
      <c r="U40" s="345">
        <f t="shared" si="29"/>
        <v>11.391773471404209</v>
      </c>
      <c r="V40" s="346">
        <f t="shared" si="30"/>
        <v>2.9420445840795173E-2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0.83017806889541845</v>
      </c>
      <c r="C41" s="11">
        <v>1.2904139125417085</v>
      </c>
      <c r="D41" s="11">
        <f t="shared" si="25"/>
        <v>0.46023584364629</v>
      </c>
      <c r="E41" s="11">
        <v>0.52671044906451669</v>
      </c>
      <c r="F41" s="11">
        <f t="shared" si="26"/>
        <v>0.98694629271080669</v>
      </c>
      <c r="G41" s="200">
        <f t="shared" si="27"/>
        <v>3.3296267793326395E-2</v>
      </c>
      <c r="I41" s="11" t="str">
        <f>I30</f>
        <v>Managers, directors and senior officials</v>
      </c>
      <c r="J41" s="11">
        <f t="array" ref="J41:J49">MMULT(aggregation!$B$13:$AA$21,B94:B119)</f>
        <v>19.951876805348888</v>
      </c>
      <c r="K41" s="11">
        <f t="array" ref="K41:K49">MMULT(aggregation!$B$13:$AA$21,C94:C119)</f>
        <v>22.10538184736853</v>
      </c>
      <c r="L41" s="11">
        <f t="array" ref="L41:L49">MMULT(aggregation!$B$13:$AA$21,D94:D119)</f>
        <v>2.1535050420196411</v>
      </c>
      <c r="M41" s="11">
        <f t="array" ref="M41:M49">MMULT(aggregation!$B$13:$AA$21,E94:E119)</f>
        <v>11.955520130326855</v>
      </c>
      <c r="N41" s="11">
        <f t="array" ref="N41:N49">MMULT(aggregation!$B$13:$AA$21,F94:F119)</f>
        <v>14.109025172346495</v>
      </c>
      <c r="P41" s="10" t="str">
        <f>name!D9</f>
        <v>24 Business, media and public service professionals</v>
      </c>
      <c r="Q41" s="11">
        <v>18.969328967644309</v>
      </c>
      <c r="R41" s="11">
        <v>21.922082868250385</v>
      </c>
      <c r="S41" s="345">
        <f t="shared" si="28"/>
        <v>2.9527539006060763</v>
      </c>
      <c r="T41" s="345">
        <v>11.002449397058946</v>
      </c>
      <c r="U41" s="345">
        <f t="shared" si="29"/>
        <v>13.955203297665022</v>
      </c>
      <c r="V41" s="346">
        <f t="shared" si="30"/>
        <v>3.0965271846926656E-2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0.26491462565681689</v>
      </c>
      <c r="C42" s="11">
        <v>0.41788860588779947</v>
      </c>
      <c r="D42" s="11">
        <f t="shared" si="25"/>
        <v>0.15297398023098258</v>
      </c>
      <c r="E42" s="11">
        <v>0.15665662760368995</v>
      </c>
      <c r="F42" s="11">
        <f t="shared" si="26"/>
        <v>0.30963060783467256</v>
      </c>
      <c r="G42" s="200">
        <f t="shared" si="27"/>
        <v>3.1456705439523613E-2</v>
      </c>
      <c r="I42" s="11" t="str">
        <f>I31</f>
        <v>Professional occupations</v>
      </c>
      <c r="J42" s="11">
        <v>46.820075292112854</v>
      </c>
      <c r="K42" s="11">
        <v>51.035812318377651</v>
      </c>
      <c r="L42" s="11">
        <v>4.2157370262647955</v>
      </c>
      <c r="M42" s="11">
        <v>24.119092180772995</v>
      </c>
      <c r="N42" s="11">
        <v>28.334829207037785</v>
      </c>
      <c r="P42" s="10" t="str">
        <f>name!D10</f>
        <v>31 Science, engineering and technology associate professionals</v>
      </c>
      <c r="Q42" s="11">
        <v>3.3995161888181884</v>
      </c>
      <c r="R42" s="11">
        <v>4.2507971906410633</v>
      </c>
      <c r="S42" s="345">
        <f t="shared" si="28"/>
        <v>0.85128100182287492</v>
      </c>
      <c r="T42" s="345">
        <v>1.9154742449992188</v>
      </c>
      <c r="U42" s="345">
        <f t="shared" si="29"/>
        <v>2.7667552468220937</v>
      </c>
      <c r="V42" s="346">
        <f t="shared" si="30"/>
        <v>3.0241464022876308E-2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6.049277276654362E-2</v>
      </c>
      <c r="C43" s="11">
        <v>0.15316463225789984</v>
      </c>
      <c r="D43" s="11">
        <f t="shared" si="25"/>
        <v>9.2671859491356215E-2</v>
      </c>
      <c r="E43" s="11">
        <v>7.1787091911007309E-2</v>
      </c>
      <c r="F43" s="11">
        <f t="shared" si="26"/>
        <v>0.16445895140236352</v>
      </c>
      <c r="G43" s="200">
        <f t="shared" si="27"/>
        <v>5.3544012755995185E-2</v>
      </c>
      <c r="I43" s="11" t="str">
        <f>I32</f>
        <v>Associate professional occupations</v>
      </c>
      <c r="J43" s="11">
        <v>25.290149564608807</v>
      </c>
      <c r="K43" s="11">
        <v>31.271037032167804</v>
      </c>
      <c r="L43" s="11">
        <v>5.9808874675590005</v>
      </c>
      <c r="M43" s="11">
        <v>14.683250286943514</v>
      </c>
      <c r="N43" s="11">
        <v>20.664137754502512</v>
      </c>
      <c r="P43" s="10" t="str">
        <f>name!D11</f>
        <v>32 Health and social care associate professionals</v>
      </c>
      <c r="Q43" s="11">
        <v>9.1415730889202429</v>
      </c>
      <c r="R43" s="11">
        <v>16.69975594632314</v>
      </c>
      <c r="S43" s="345">
        <f t="shared" si="28"/>
        <v>7.5581828574028975</v>
      </c>
      <c r="T43" s="345">
        <v>8.9057732209859246</v>
      </c>
      <c r="U43" s="345">
        <f t="shared" si="29"/>
        <v>16.463956078388822</v>
      </c>
      <c r="V43" s="346">
        <f t="shared" si="30"/>
        <v>4.6388186090349226E-2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2.6886124654871731E-2</v>
      </c>
      <c r="C44" s="11">
        <v>3.7692067916108664E-2</v>
      </c>
      <c r="D44" s="11">
        <f t="shared" si="25"/>
        <v>1.0805943261236933E-2</v>
      </c>
      <c r="E44" s="11">
        <v>1.0601740277937472E-2</v>
      </c>
      <c r="F44" s="11">
        <f t="shared" si="26"/>
        <v>2.1407683539174403E-2</v>
      </c>
      <c r="G44" s="200">
        <f t="shared" si="27"/>
        <v>2.2407829416011049E-2</v>
      </c>
      <c r="I44" s="11" t="str">
        <f>I33</f>
        <v>Administrative and secretarial occupations</v>
      </c>
      <c r="J44" s="11">
        <v>12.497805034840271</v>
      </c>
      <c r="K44" s="11">
        <v>18.350054854359271</v>
      </c>
      <c r="L44" s="11">
        <v>5.8522498195189989</v>
      </c>
      <c r="M44" s="11">
        <v>8.8837421121902942</v>
      </c>
      <c r="N44" s="11">
        <v>14.735991931709293</v>
      </c>
      <c r="P44" s="10" t="str">
        <f>name!D12</f>
        <v>33 Protective service occupations</v>
      </c>
      <c r="Q44" s="11">
        <v>2.4643688234569137</v>
      </c>
      <c r="R44" s="11">
        <v>2.922161459058493</v>
      </c>
      <c r="S44" s="345">
        <f t="shared" si="28"/>
        <v>0.45779263560157935</v>
      </c>
      <c r="T44" s="345">
        <v>1.251548991097823</v>
      </c>
      <c r="U44" s="345">
        <f t="shared" si="29"/>
        <v>1.7093416266994024</v>
      </c>
      <c r="V44" s="346">
        <f t="shared" si="30"/>
        <v>2.7757590497042184E-2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0.18372875444300837</v>
      </c>
      <c r="C45" s="11">
        <v>0.24836873449612074</v>
      </c>
      <c r="D45" s="11">
        <f t="shared" ref="D45:D46" si="31">C45-B45</f>
        <v>6.4639980053112361E-2</v>
      </c>
      <c r="E45" s="11">
        <v>0.11406936227818709</v>
      </c>
      <c r="F45" s="11">
        <f t="shared" ref="F45:F46" si="32">SUM(D45:E45)</f>
        <v>0.17870934233129945</v>
      </c>
      <c r="G45" s="200">
        <f t="shared" si="27"/>
        <v>3.2720951044955315E-2</v>
      </c>
      <c r="I45" s="11" t="str">
        <f t="shared" ref="I45:I49" si="33">I34</f>
        <v>Skilled trades occupations</v>
      </c>
      <c r="J45" s="11">
        <v>3.7287331264210688</v>
      </c>
      <c r="K45" s="11">
        <v>5.6456451121420033</v>
      </c>
      <c r="L45" s="11">
        <v>1.9169119857209347</v>
      </c>
      <c r="M45" s="11">
        <v>2.6592156945120005</v>
      </c>
      <c r="N45" s="11">
        <v>4.5761276802329345</v>
      </c>
      <c r="P45" s="10" t="str">
        <f>name!D13</f>
        <v>34 Culture, media and sports occupations</v>
      </c>
      <c r="Q45" s="11">
        <v>6.7265650806197899</v>
      </c>
      <c r="R45" s="11">
        <v>6.4713462695067152</v>
      </c>
      <c r="S45" s="345">
        <f t="shared" si="28"/>
        <v>-0.25521881111307465</v>
      </c>
      <c r="T45" s="345">
        <v>3.3441635083797041</v>
      </c>
      <c r="U45" s="345">
        <f t="shared" si="29"/>
        <v>3.0889446972666295</v>
      </c>
      <c r="V45" s="346">
        <f t="shared" si="30"/>
        <v>2.7269757677632844E-2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0.58984583384286737</v>
      </c>
      <c r="C46" s="11">
        <v>0.91502219717661981</v>
      </c>
      <c r="D46" s="11">
        <f t="shared" si="31"/>
        <v>0.32517636333375244</v>
      </c>
      <c r="E46" s="11">
        <v>0.36839885714042708</v>
      </c>
      <c r="F46" s="11">
        <f t="shared" si="32"/>
        <v>0.69357522047417952</v>
      </c>
      <c r="G46" s="200">
        <f t="shared" si="27"/>
        <v>3.2878396039910607E-2</v>
      </c>
      <c r="I46" s="11" t="str">
        <f t="shared" si="33"/>
        <v>Caring, leisure and other service occupations</v>
      </c>
      <c r="J46" s="11">
        <v>7.8165423392357587</v>
      </c>
      <c r="K46" s="11">
        <v>10.795135316798071</v>
      </c>
      <c r="L46" s="11">
        <v>2.9785929775623119</v>
      </c>
      <c r="M46" s="11">
        <v>5.9576608119766972</v>
      </c>
      <c r="N46" s="11">
        <v>8.9362537895390108</v>
      </c>
      <c r="P46" s="10" t="str">
        <f>name!D14</f>
        <v>35 Business and public service associate professionals</v>
      </c>
      <c r="Q46" s="11">
        <v>19.14470136115111</v>
      </c>
      <c r="R46" s="11">
        <v>21.251563194679676</v>
      </c>
      <c r="S46" s="345">
        <f t="shared" si="28"/>
        <v>2.1068618335285656</v>
      </c>
      <c r="T46" s="345">
        <v>10.780357216458285</v>
      </c>
      <c r="U46" s="345">
        <f t="shared" si="29"/>
        <v>12.88721904998685</v>
      </c>
      <c r="V46" s="346">
        <f t="shared" si="30"/>
        <v>3.0225813747125407E-2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0.33048996683984311</v>
      </c>
      <c r="C47" s="11">
        <v>0.5655291626470712</v>
      </c>
      <c r="D47" s="11">
        <f t="shared" si="25"/>
        <v>0.2350391958072281</v>
      </c>
      <c r="E47" s="11">
        <v>0.2414994086222898</v>
      </c>
      <c r="F47" s="11">
        <f t="shared" si="26"/>
        <v>0.4765386044295179</v>
      </c>
      <c r="G47" s="200">
        <f t="shared" si="27"/>
        <v>3.7246501850278779E-2</v>
      </c>
      <c r="I47" s="11" t="str">
        <f t="shared" si="33"/>
        <v>Sales and customer service occupations</v>
      </c>
      <c r="J47" s="11">
        <v>6.9201429030639563</v>
      </c>
      <c r="K47" s="11">
        <v>9.9192505884437736</v>
      </c>
      <c r="L47" s="11">
        <v>2.9991076853798178</v>
      </c>
      <c r="M47" s="11">
        <v>4.395821886349907</v>
      </c>
      <c r="N47" s="11">
        <v>7.3949295717297243</v>
      </c>
      <c r="P47" s="10" t="str">
        <f>name!D15</f>
        <v>41 Administrative occupations</v>
      </c>
      <c r="Q47" s="11">
        <v>35.722952370716911</v>
      </c>
      <c r="R47" s="11">
        <v>32.44776933121846</v>
      </c>
      <c r="S47" s="345">
        <f t="shared" si="28"/>
        <v>-3.2751830394984509</v>
      </c>
      <c r="T47" s="345">
        <v>19.526067458384606</v>
      </c>
      <c r="U47" s="345">
        <f t="shared" si="29"/>
        <v>16.250884418886155</v>
      </c>
      <c r="V47" s="346">
        <f t="shared" si="30"/>
        <v>2.9497150454796062E-2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3.4697892831908203E-2</v>
      </c>
      <c r="C48" s="11">
        <v>0.10618466104488623</v>
      </c>
      <c r="D48" s="11">
        <f t="shared" si="25"/>
        <v>7.148676821297803E-2</v>
      </c>
      <c r="E48" s="11">
        <v>4.4702741119624578E-2</v>
      </c>
      <c r="F48" s="11">
        <f t="shared" si="26"/>
        <v>0.11618950933260261</v>
      </c>
      <c r="G48" s="200">
        <f t="shared" si="27"/>
        <v>5.6739783793519072E-2</v>
      </c>
      <c r="I48" s="11" t="str">
        <f t="shared" si="33"/>
        <v>Process, plant and machine operatives</v>
      </c>
      <c r="J48" s="11">
        <v>1.4747194389046978</v>
      </c>
      <c r="K48" s="11">
        <v>2.4460014721180388</v>
      </c>
      <c r="L48" s="11">
        <v>0.97128203321334095</v>
      </c>
      <c r="M48" s="11">
        <v>1.198538152843617</v>
      </c>
      <c r="N48" s="11">
        <v>2.1698201860569579</v>
      </c>
      <c r="P48" s="10" t="str">
        <f>name!D16</f>
        <v>42 Secretarial and related occupations</v>
      </c>
      <c r="Q48" s="11">
        <v>12.255629288962842</v>
      </c>
      <c r="R48" s="11">
        <v>8.2519127367528462</v>
      </c>
      <c r="S48" s="345">
        <f t="shared" si="28"/>
        <v>-4.0037165522099958</v>
      </c>
      <c r="T48" s="345">
        <v>5.5869952050234639</v>
      </c>
      <c r="U48" s="345">
        <f t="shared" si="29"/>
        <v>1.5832786528134681</v>
      </c>
      <c r="V48" s="346">
        <f t="shared" si="30"/>
        <v>2.5356466437912673E-2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1.7693371218936448E-2</v>
      </c>
      <c r="C49" s="11">
        <v>2.6777445322902337E-2</v>
      </c>
      <c r="D49" s="11">
        <f t="shared" si="25"/>
        <v>9.084074103965889E-3</v>
      </c>
      <c r="E49" s="11">
        <v>1.5841561070623272E-2</v>
      </c>
      <c r="F49" s="11">
        <f t="shared" si="26"/>
        <v>2.4925635174589161E-2</v>
      </c>
      <c r="G49" s="200">
        <f t="shared" si="27"/>
        <v>4.3548063005194759E-2</v>
      </c>
      <c r="I49" s="11" t="str">
        <f t="shared" si="33"/>
        <v>Elementary occupations</v>
      </c>
      <c r="J49" s="11">
        <v>5.5418245919591307</v>
      </c>
      <c r="K49" s="11">
        <v>8.1863988666996708</v>
      </c>
      <c r="L49" s="11">
        <v>2.6445742747405401</v>
      </c>
      <c r="M49" s="11">
        <v>4.3118181511280609</v>
      </c>
      <c r="N49" s="11">
        <v>6.9563924258686001</v>
      </c>
      <c r="P49" s="10" t="str">
        <f>name!D17</f>
        <v>51 Skilled agricultural and related trades</v>
      </c>
      <c r="Q49" s="11">
        <v>1.1785076755460693</v>
      </c>
      <c r="R49" s="11">
        <v>1.6270296990461857</v>
      </c>
      <c r="S49" s="345">
        <f t="shared" si="28"/>
        <v>0.44852202350011638</v>
      </c>
      <c r="T49" s="345">
        <v>0.94971806632609668</v>
      </c>
      <c r="U49" s="345">
        <f t="shared" si="29"/>
        <v>1.3982400898262131</v>
      </c>
      <c r="V49" s="346">
        <f t="shared" si="30"/>
        <v>4.0189227457163579E-2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2.6424662074067656E-2</v>
      </c>
      <c r="C50" s="11">
        <v>3.636613959944824E-2</v>
      </c>
      <c r="D50" s="11">
        <f t="shared" si="25"/>
        <v>9.9414775253805834E-3</v>
      </c>
      <c r="E50" s="11">
        <v>1.3635342969655524E-2</v>
      </c>
      <c r="F50" s="11">
        <f t="shared" si="26"/>
        <v>2.3576820495036108E-2</v>
      </c>
      <c r="G50" s="200">
        <f t="shared" si="27"/>
        <v>2.8127014305029174E-2</v>
      </c>
      <c r="O50" s="71"/>
      <c r="P50" s="10" t="str">
        <f>name!D18</f>
        <v>52 Skilled metal, electrical and electronic trades</v>
      </c>
      <c r="Q50" s="11">
        <v>0.56766985734713027</v>
      </c>
      <c r="R50" s="11">
        <v>1.347786329449729</v>
      </c>
      <c r="S50" s="345">
        <f t="shared" si="28"/>
        <v>0.78011647210259871</v>
      </c>
      <c r="T50" s="345">
        <v>0.60140831759125224</v>
      </c>
      <c r="U50" s="345">
        <f t="shared" si="29"/>
        <v>1.381524789693851</v>
      </c>
      <c r="V50" s="346">
        <f t="shared" si="30"/>
        <v>4.9340692096044858E-2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6.7829159671308394E-3</v>
      </c>
      <c r="C51" s="11">
        <v>1.0062435827969301E-2</v>
      </c>
      <c r="D51" s="11">
        <f t="shared" ref="D51" si="34">C51-B51</f>
        <v>3.2795198608384611E-3</v>
      </c>
      <c r="E51" s="11">
        <v>4.3823473468701715E-3</v>
      </c>
      <c r="F51" s="11">
        <f t="shared" ref="F51" si="35">SUM(D51:E51)</f>
        <v>7.6618672077086326E-3</v>
      </c>
      <c r="G51" s="200">
        <f t="shared" si="27"/>
        <v>3.3784863146075983E-2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0.30088165781453424</v>
      </c>
      <c r="R51" s="11">
        <v>0.23478426971577443</v>
      </c>
      <c r="S51" s="345">
        <f t="shared" si="28"/>
        <v>-6.6097388098759813E-2</v>
      </c>
      <c r="T51" s="345">
        <v>0.11418697748502327</v>
      </c>
      <c r="U51" s="345">
        <f t="shared" si="29"/>
        <v>4.8089589386263454E-2</v>
      </c>
      <c r="V51" s="346">
        <f t="shared" si="30"/>
        <v>2.1680129460406983E-2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4.7191682951050827E-2</v>
      </c>
      <c r="C52" s="11">
        <v>8.9052646151384043E-2</v>
      </c>
      <c r="D52" s="11">
        <f t="shared" si="25"/>
        <v>4.1860963200333216E-2</v>
      </c>
      <c r="E52" s="11">
        <v>3.6377882472273984E-2</v>
      </c>
      <c r="F52" s="11">
        <f t="shared" si="26"/>
        <v>7.8238845672607193E-2</v>
      </c>
      <c r="G52" s="200">
        <f t="shared" si="27"/>
        <v>3.8832461161610654E-2</v>
      </c>
      <c r="I52" s="11" t="str">
        <f>I41</f>
        <v>Managers, directors and senior officials</v>
      </c>
      <c r="J52" s="11">
        <f t="array" ref="J52:J60">MMULT(aggregation!$B$13:$AA$21,B123:B148)</f>
        <v>4.6946739992931636</v>
      </c>
      <c r="K52" s="11">
        <f t="array" ref="K52:K60">MMULT(aggregation!$B$13:$AA$21,C123:C148)</f>
        <v>5.009601472133216</v>
      </c>
      <c r="L52" s="11">
        <f t="array" ref="L52:L60">MMULT(aggregation!$B$13:$AA$21,D123:D148)</f>
        <v>0.31492747284005329</v>
      </c>
      <c r="M52" s="11">
        <f t="array" ref="M52:M60">MMULT(aggregation!$B$13:$AA$21,E123:E148)</f>
        <v>2.6587829219083599</v>
      </c>
      <c r="N52" s="11">
        <f t="array" ref="N52:N60">MMULT(aggregation!$B$13:$AA$21,F123:F148)</f>
        <v>2.9737103947484131</v>
      </c>
      <c r="P52" s="10" t="str">
        <f>name!D20</f>
        <v>54 Textiles, printing and other skilled trades</v>
      </c>
      <c r="Q52" s="11">
        <v>4.8886174895368777</v>
      </c>
      <c r="R52" s="11">
        <v>5.5761452493928667</v>
      </c>
      <c r="S52" s="345">
        <f t="shared" si="28"/>
        <v>0.68752775985598902</v>
      </c>
      <c r="T52" s="345">
        <v>3.0649269594107476</v>
      </c>
      <c r="U52" s="345">
        <f t="shared" si="29"/>
        <v>3.7524547192667366</v>
      </c>
      <c r="V52" s="346">
        <f t="shared" si="30"/>
        <v>3.2979359374773809E-2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4.5624881630362053E-2</v>
      </c>
      <c r="C53" s="11">
        <v>8.3487951627709694E-2</v>
      </c>
      <c r="D53" s="11">
        <f t="shared" si="25"/>
        <v>3.7863069997347641E-2</v>
      </c>
      <c r="E53" s="11">
        <v>3.6717986756135142E-2</v>
      </c>
      <c r="F53" s="11">
        <f t="shared" si="26"/>
        <v>7.4581056753482783E-2</v>
      </c>
      <c r="G53" s="200">
        <f t="shared" si="27"/>
        <v>4.0147547418408092E-2</v>
      </c>
      <c r="I53" s="11" t="str">
        <f>I42</f>
        <v>Professional occupations</v>
      </c>
      <c r="J53" s="11">
        <v>6.8585226411373643</v>
      </c>
      <c r="K53" s="11">
        <v>4.6372677161672184</v>
      </c>
      <c r="L53" s="11">
        <v>-2.2212549249701459</v>
      </c>
      <c r="M53" s="11">
        <v>1.986702143643309</v>
      </c>
      <c r="N53" s="11">
        <v>-0.23455278132683688</v>
      </c>
      <c r="P53" s="10" t="str">
        <f>name!D21</f>
        <v>61 Caring personal service occupations</v>
      </c>
      <c r="Q53" s="11">
        <v>35.896756075796468</v>
      </c>
      <c r="R53" s="11">
        <v>37.169120728959541</v>
      </c>
      <c r="S53" s="345">
        <f t="shared" si="28"/>
        <v>1.2723646531630735</v>
      </c>
      <c r="T53" s="345">
        <v>21.131779547134776</v>
      </c>
      <c r="U53" s="345">
        <f t="shared" si="29"/>
        <v>22.40414420029785</v>
      </c>
      <c r="V53" s="346">
        <f t="shared" si="30"/>
        <v>3.1341438536847122E-2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3.1229468506296196E-2</v>
      </c>
      <c r="C54" s="11">
        <v>4.5061836129307101E-2</v>
      </c>
      <c r="D54" s="11">
        <f t="shared" ref="D54:D55" si="36">C54-B54</f>
        <v>1.3832367623010905E-2</v>
      </c>
      <c r="E54" s="11">
        <v>2.1784142989340595E-2</v>
      </c>
      <c r="F54" s="11">
        <f t="shared" ref="F54:F55" si="37">SUM(D54:E54)</f>
        <v>3.56165106123515E-2</v>
      </c>
      <c r="G54" s="200">
        <f t="shared" si="27"/>
        <v>3.5908793969445352E-2</v>
      </c>
      <c r="I54" s="11" t="str">
        <f>I43</f>
        <v>Associate professional occupations</v>
      </c>
      <c r="J54" s="11">
        <v>6.8154445917932476</v>
      </c>
      <c r="K54" s="11">
        <v>7.1416905907315797</v>
      </c>
      <c r="L54" s="11">
        <v>0.32624599893833173</v>
      </c>
      <c r="M54" s="11">
        <v>3.2247607800462825</v>
      </c>
      <c r="N54" s="11">
        <v>3.5510067789846138</v>
      </c>
      <c r="P54" s="10" t="str">
        <f>name!D22</f>
        <v>62 Leisure, travel and related personal service occupations</v>
      </c>
      <c r="Q54" s="11">
        <v>9.6180876433387574</v>
      </c>
      <c r="R54" s="11">
        <v>8.5413919100195965</v>
      </c>
      <c r="S54" s="345">
        <f t="shared" si="28"/>
        <v>-1.0766957333191609</v>
      </c>
      <c r="T54" s="345">
        <v>4.7294921568846373</v>
      </c>
      <c r="U54" s="345">
        <f t="shared" si="29"/>
        <v>3.6527964235654764</v>
      </c>
      <c r="V54" s="346">
        <f t="shared" si="30"/>
        <v>2.7021009451614564E-2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1.5616922965156395E-3</v>
      </c>
      <c r="C55" s="11">
        <v>2.0925530470001044E-3</v>
      </c>
      <c r="D55" s="11">
        <f t="shared" si="36"/>
        <v>5.3086075048446491E-4</v>
      </c>
      <c r="E55" s="11">
        <v>9.4639019089067574E-4</v>
      </c>
      <c r="F55" s="11">
        <f t="shared" si="37"/>
        <v>1.4772509413751406E-3</v>
      </c>
      <c r="G55" s="200">
        <f t="shared" si="27"/>
        <v>3.2087274241078712E-2</v>
      </c>
      <c r="I55" s="11" t="str">
        <f>I44</f>
        <v>Administrative and secretarial occupations</v>
      </c>
      <c r="J55" s="11">
        <v>5.1869685849688834</v>
      </c>
      <c r="K55" s="11">
        <v>6.9562226297781544</v>
      </c>
      <c r="L55" s="11">
        <v>1.7692540448092711</v>
      </c>
      <c r="M55" s="11">
        <v>3.6167864870657191</v>
      </c>
      <c r="N55" s="11">
        <v>5.3860405318749898</v>
      </c>
      <c r="P55" s="10" t="str">
        <f>name!D23</f>
        <v>63 Community and civil enforcement occupations</v>
      </c>
      <c r="Q55" s="11">
        <v>0.19304782742377413</v>
      </c>
      <c r="R55" s="11">
        <v>0.27083832023570004</v>
      </c>
      <c r="S55" s="345">
        <f t="shared" si="28"/>
        <v>7.7790492811925904E-2</v>
      </c>
      <c r="T55" s="345">
        <v>0.16445087484191012</v>
      </c>
      <c r="U55" s="345">
        <f t="shared" si="29"/>
        <v>0.24224136765383603</v>
      </c>
      <c r="V55" s="346">
        <f t="shared" si="30"/>
        <v>4.1935023839787089E-2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9.1367891751829827E-2</v>
      </c>
      <c r="C56" s="11">
        <v>0.13109674432786592</v>
      </c>
      <c r="D56" s="11">
        <f t="shared" si="25"/>
        <v>3.9728852576036089E-2</v>
      </c>
      <c r="E56" s="11">
        <v>5.1737659514388169E-2</v>
      </c>
      <c r="F56" s="11">
        <f t="shared" si="26"/>
        <v>9.1466512090424251E-2</v>
      </c>
      <c r="G56" s="200">
        <f t="shared" si="27"/>
        <v>3.0364431907112799E-2</v>
      </c>
      <c r="I56" s="11" t="str">
        <f t="shared" ref="I56:I60" si="38">I45</f>
        <v>Skilled trades occupations</v>
      </c>
      <c r="J56" s="11">
        <v>1.5906772175330322</v>
      </c>
      <c r="K56" s="11">
        <v>2.1768235466915087</v>
      </c>
      <c r="L56" s="11">
        <v>0.58614632915847664</v>
      </c>
      <c r="M56" s="11">
        <v>1.0599968719905242</v>
      </c>
      <c r="N56" s="11">
        <v>1.6461432011490007</v>
      </c>
      <c r="P56" s="10" t="str">
        <f>name!D24</f>
        <v>71 Sales occupations</v>
      </c>
      <c r="Q56" s="11">
        <v>18.98622731436021</v>
      </c>
      <c r="R56" s="11">
        <v>17.622491787289864</v>
      </c>
      <c r="S56" s="345">
        <f t="shared" si="28"/>
        <v>-1.3637355270703466</v>
      </c>
      <c r="T56" s="345">
        <v>9.7360694654916564</v>
      </c>
      <c r="U56" s="345">
        <f t="shared" si="29"/>
        <v>8.3723339384213098</v>
      </c>
      <c r="V56" s="346">
        <f t="shared" si="30"/>
        <v>2.7981658505902507E-2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3.8625393681512861E-2</v>
      </c>
      <c r="C57" s="11">
        <v>6.8110658089442319E-2</v>
      </c>
      <c r="D57" s="11">
        <f t="shared" si="25"/>
        <v>2.9485264407929458E-2</v>
      </c>
      <c r="E57" s="11">
        <v>2.4985785218555628E-2</v>
      </c>
      <c r="F57" s="11">
        <f t="shared" si="26"/>
        <v>5.4471049626485087E-2</v>
      </c>
      <c r="G57" s="200">
        <f t="shared" si="27"/>
        <v>3.381787038713191E-2</v>
      </c>
      <c r="I57" s="11" t="str">
        <f t="shared" si="38"/>
        <v>Caring, leisure and other service occupations</v>
      </c>
      <c r="J57" s="11">
        <v>5.8512362172221417</v>
      </c>
      <c r="K57" s="11">
        <v>6.4064235361008715</v>
      </c>
      <c r="L57" s="11">
        <v>0.55518731887872974</v>
      </c>
      <c r="M57" s="11">
        <v>3.5202484553185389</v>
      </c>
      <c r="N57" s="11">
        <v>4.0754357741972687</v>
      </c>
      <c r="P57" s="10" t="str">
        <f>name!D25</f>
        <v>72 Customer service occupations</v>
      </c>
      <c r="Q57" s="11">
        <v>6.0821012494765103</v>
      </c>
      <c r="R57" s="11">
        <v>6.7089590413622799</v>
      </c>
      <c r="S57" s="345">
        <f t="shared" si="28"/>
        <v>0.62685779188576962</v>
      </c>
      <c r="T57" s="345">
        <v>3.3897559805884949</v>
      </c>
      <c r="U57" s="345">
        <f t="shared" si="29"/>
        <v>4.0166137724742645</v>
      </c>
      <c r="V57" s="346">
        <f t="shared" si="30"/>
        <v>2.9972034853113838E-2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2.3720816619183523E-2</v>
      </c>
      <c r="C58" s="11">
        <v>4.4012997445878187E-2</v>
      </c>
      <c r="D58" s="11">
        <f t="shared" ref="D58:D59" si="39">C58-B58</f>
        <v>2.0292180826694664E-2</v>
      </c>
      <c r="E58" s="11">
        <v>1.7234232348940937E-2</v>
      </c>
      <c r="F58" s="11">
        <f t="shared" ref="F58:F59" si="40">SUM(D58:E58)</f>
        <v>3.7526413175635598E-2</v>
      </c>
      <c r="G58" s="200">
        <f t="shared" si="27"/>
        <v>3.7079033398426775E-2</v>
      </c>
      <c r="I58" s="11" t="str">
        <f t="shared" si="38"/>
        <v>Sales and customer service occupations</v>
      </c>
      <c r="J58" s="11">
        <v>2.2319730616763458</v>
      </c>
      <c r="K58" s="11">
        <v>2.9052471195333096</v>
      </c>
      <c r="L58" s="11">
        <v>0.67327405785696359</v>
      </c>
      <c r="M58" s="11">
        <v>1.3475787272467317</v>
      </c>
      <c r="N58" s="11">
        <v>2.0208527851036955</v>
      </c>
      <c r="P58" s="10" t="str">
        <f>name!D26</f>
        <v>81 Process, plant and machine operatives</v>
      </c>
      <c r="Q58" s="11">
        <v>1.4124579301707605</v>
      </c>
      <c r="R58" s="11">
        <v>1.5791592144461388</v>
      </c>
      <c r="S58" s="345">
        <f t="shared" si="28"/>
        <v>0.16670128427537834</v>
      </c>
      <c r="T58" s="345">
        <v>0.74082893208978318</v>
      </c>
      <c r="U58" s="345">
        <f t="shared" si="29"/>
        <v>0.90753021636516151</v>
      </c>
      <c r="V58" s="346">
        <f t="shared" si="30"/>
        <v>2.8509777419455151E-2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5.6952355459273379E-2</v>
      </c>
      <c r="C59" s="11">
        <v>9.7085925022937142E-2</v>
      </c>
      <c r="D59" s="11">
        <f t="shared" si="39"/>
        <v>4.0133569563663762E-2</v>
      </c>
      <c r="E59" s="11">
        <v>5.1019936664013811E-2</v>
      </c>
      <c r="F59" s="11">
        <f t="shared" si="40"/>
        <v>9.1153506227677566E-2</v>
      </c>
      <c r="G59" s="200">
        <f t="shared" si="27"/>
        <v>4.3566290624060366E-2</v>
      </c>
      <c r="I59" s="11" t="str">
        <f t="shared" si="38"/>
        <v>Process, plant and machine operatives</v>
      </c>
      <c r="J59" s="11">
        <v>0.67993924791235605</v>
      </c>
      <c r="K59" s="11">
        <v>1.041142146334324</v>
      </c>
      <c r="L59" s="11">
        <v>0.36120289842196796</v>
      </c>
      <c r="M59" s="11">
        <v>0.52544094324369051</v>
      </c>
      <c r="N59" s="11">
        <v>0.88664384166565846</v>
      </c>
      <c r="P59" s="10" t="str">
        <f>name!D27</f>
        <v>82 Transport and mobile machine drivers and operatives</v>
      </c>
      <c r="Q59" s="11">
        <v>1.484767967731121</v>
      </c>
      <c r="R59" s="11">
        <v>2.1945482994388041</v>
      </c>
      <c r="S59" s="345">
        <f t="shared" si="28"/>
        <v>0.70978033170768318</v>
      </c>
      <c r="T59" s="345">
        <v>1.1744553492987859</v>
      </c>
      <c r="U59" s="345">
        <f t="shared" si="29"/>
        <v>1.8842356810064691</v>
      </c>
      <c r="V59" s="346">
        <f t="shared" si="30"/>
        <v>3.961630299227803E-2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5.18212057337472E-4</v>
      </c>
      <c r="C60" s="11">
        <v>3.0237736282168939E-3</v>
      </c>
      <c r="D60" s="11">
        <f t="shared" si="25"/>
        <v>2.5055615708794218E-3</v>
      </c>
      <c r="E60" s="11">
        <v>1.5142295565241581E-3</v>
      </c>
      <c r="F60" s="11">
        <f t="shared" si="26"/>
        <v>4.0197911274035799E-3</v>
      </c>
      <c r="G60" s="200">
        <f t="shared" si="27"/>
        <v>9.5386466682625848E-2</v>
      </c>
      <c r="I60" s="11" t="str">
        <f t="shared" si="38"/>
        <v>Elementary occupations</v>
      </c>
      <c r="J60" s="11">
        <v>2.8747798688648682</v>
      </c>
      <c r="K60" s="11">
        <v>4.2080499234737294</v>
      </c>
      <c r="L60" s="11">
        <v>1.3332700546088609</v>
      </c>
      <c r="M60" s="11">
        <v>2.1461478680348631</v>
      </c>
      <c r="N60" s="11">
        <v>3.4794179226437238</v>
      </c>
      <c r="P60" s="10" t="str">
        <f>name!D28</f>
        <v>91 Elementary trades and related occupations</v>
      </c>
      <c r="Q60" s="11">
        <v>1.0410262871285025</v>
      </c>
      <c r="R60" s="11">
        <v>5.019613809552995</v>
      </c>
      <c r="S60" s="345">
        <f t="shared" si="28"/>
        <v>3.9785875224244922</v>
      </c>
      <c r="T60" s="345">
        <v>2.5209033587237881</v>
      </c>
      <c r="U60" s="345">
        <f t="shared" si="29"/>
        <v>6.4994908811482803</v>
      </c>
      <c r="V60" s="346">
        <f t="shared" si="30"/>
        <v>8.5462712789563744E-2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5.0256810387563154E-2</v>
      </c>
      <c r="C61" s="11">
        <v>6.0892824119162747E-2</v>
      </c>
      <c r="D61" s="11">
        <f t="shared" ref="D61" si="41">C61-B61</f>
        <v>1.0636013731599593E-2</v>
      </c>
      <c r="E61" s="11">
        <v>3.0641359093521239E-2</v>
      </c>
      <c r="F61" s="11">
        <f t="shared" ref="F61" si="42">SUM(D61:E61)</f>
        <v>4.1277372825120832E-2</v>
      </c>
      <c r="G61" s="200">
        <f t="shared" ref="G61" si="43">IF(B61&gt;0,(1+(E61/B61))^(1/($C$6-$B$6))-1,0)</f>
        <v>3.2245309622009888E-2</v>
      </c>
      <c r="P61" s="10" t="str">
        <f>name!D29</f>
        <v>92 Elementary administration and service occupations</v>
      </c>
      <c r="Q61" s="11">
        <v>30.047723483939428</v>
      </c>
      <c r="R61" s="11">
        <v>24.508039916251725</v>
      </c>
      <c r="S61" s="345">
        <f t="shared" ref="S61" si="44">R61-Q61</f>
        <v>-5.5396835676877032</v>
      </c>
      <c r="T61" s="345">
        <v>14.713268970306771</v>
      </c>
      <c r="U61" s="345">
        <f t="shared" ref="U61" si="45">SUM(S61:T61)</f>
        <v>9.173585402619068</v>
      </c>
      <c r="V61" s="346">
        <f t="shared" ref="V61" si="46">IF(Q61&gt;0,(1+(T61/Q61))^(1/($C$6-$B$6))-1,0)</f>
        <v>2.6926140219695638E-2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10.275697319768636</v>
      </c>
      <c r="C62" s="11">
        <f t="shared" ref="C62:F62" si="47">SUM(C36:C61)</f>
        <v>14.940882294354683</v>
      </c>
      <c r="D62" s="11">
        <f t="shared" si="47"/>
        <v>4.6651849745860492</v>
      </c>
      <c r="E62" s="11">
        <f t="shared" si="47"/>
        <v>6.1645808906775397</v>
      </c>
      <c r="F62" s="11">
        <f t="shared" si="47"/>
        <v>10.829765865263587</v>
      </c>
      <c r="G62" s="200">
        <f t="shared" si="27"/>
        <v>3.1826135211742823E-2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296.74470079459701</v>
      </c>
      <c r="R62" s="11">
        <f>SUM(R36:R61)</f>
        <v>312.99079549538999</v>
      </c>
      <c r="S62" s="345">
        <f>R62-Q62</f>
        <v>16.24609470079298</v>
      </c>
      <c r="T62" s="11">
        <f>SUM(T36:T61)</f>
        <v>171.63967973920597</v>
      </c>
      <c r="U62" s="345">
        <f>SUM(S62:T62)</f>
        <v>187.88577443999895</v>
      </c>
      <c r="V62" s="346">
        <f t="shared" si="30"/>
        <v>3.0895464193041455E-2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6.037486257008311</v>
      </c>
      <c r="K63" s="11">
        <f t="array" ref="K63:K71">MMULT(aggregation!$B$13:$AA$21,C152:C177)</f>
        <v>6.2446766597709686</v>
      </c>
      <c r="L63" s="11">
        <f t="array" ref="L63:L71">MMULT(aggregation!$B$13:$AA$21,D152:D177)</f>
        <v>0.20719040276265765</v>
      </c>
      <c r="M63" s="11">
        <f t="array" ref="M63:M71">MMULT(aggregation!$B$13:$AA$21,E152:E177)</f>
        <v>3.2285435819446557</v>
      </c>
      <c r="N63" s="11">
        <f t="array" ref="N63:N71">MMULT(aggregation!$B$13:$AA$21,F152:F177)</f>
        <v>3.4357339847073134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7.1211782014507765</v>
      </c>
      <c r="K64" s="11">
        <v>7.7671209593812183</v>
      </c>
      <c r="L64" s="11">
        <v>0.64594275793044065</v>
      </c>
      <c r="M64" s="11">
        <v>3.2125164747031292</v>
      </c>
      <c r="N64" s="11">
        <v>3.85845923263357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7.2326294510749003</v>
      </c>
      <c r="C65" s="11">
        <v>9.1497829588685029</v>
      </c>
      <c r="D65" s="11">
        <f>C65-B65</f>
        <v>1.9171535077936026</v>
      </c>
      <c r="E65" s="11">
        <v>4.2475545488269191</v>
      </c>
      <c r="F65" s="11">
        <f>SUM(D65:E65)</f>
        <v>6.1647080566205217</v>
      </c>
      <c r="G65" s="200">
        <f>IF(B65&gt;0,(1+(E65/B65))^(1/($C$6-$B$6))-1,0)</f>
        <v>3.128058611827611E-2</v>
      </c>
      <c r="I65" s="11" t="str">
        <f>I54</f>
        <v>Associate professional occupations</v>
      </c>
      <c r="J65" s="11">
        <v>5.9935517303145529</v>
      </c>
      <c r="K65" s="11">
        <v>6.3437154225060457</v>
      </c>
      <c r="L65" s="11">
        <v>0.35016369219149279</v>
      </c>
      <c r="M65" s="11">
        <v>2.8019266326426133</v>
      </c>
      <c r="N65" s="11">
        <v>3.1520903248341061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2.6409730464594525</v>
      </c>
      <c r="C66" s="11">
        <v>4.2151447433970057</v>
      </c>
      <c r="D66" s="11">
        <f t="shared" ref="D66:D89" si="50">C66-B66</f>
        <v>1.5741716969375532</v>
      </c>
      <c r="E66" s="11">
        <v>2.0713886038161498</v>
      </c>
      <c r="F66" s="11">
        <f t="shared" ref="F66:F89" si="51">SUM(D66:E66)</f>
        <v>3.645560300753703</v>
      </c>
      <c r="G66" s="200">
        <f t="shared" ref="G66:G89" si="52">IF(B66&gt;0,(1+(E66/B66))^(1/($C$6-$B$6))-1,0)</f>
        <v>3.9357552669780915E-2</v>
      </c>
      <c r="I66" s="11" t="str">
        <f>I55</f>
        <v>Administrative and secretarial occupations</v>
      </c>
      <c r="J66" s="11">
        <v>4.4013592330237321</v>
      </c>
      <c r="K66" s="11">
        <v>5.3286163266819209</v>
      </c>
      <c r="L66" s="11">
        <v>0.92725709365818931</v>
      </c>
      <c r="M66" s="11">
        <v>2.7169656674412721</v>
      </c>
      <c r="N66" s="11">
        <v>3.6442227610994617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8.8134458759569601</v>
      </c>
      <c r="C67" s="11">
        <v>16.207530262254686</v>
      </c>
      <c r="D67" s="11">
        <f t="shared" si="50"/>
        <v>7.3940843862977257</v>
      </c>
      <c r="E67" s="11">
        <v>5.3262689456085983</v>
      </c>
      <c r="F67" s="11">
        <f t="shared" si="51"/>
        <v>12.720353331906324</v>
      </c>
      <c r="G67" s="200">
        <f t="shared" si="52"/>
        <v>3.2015754656189221E-2</v>
      </c>
      <c r="I67" s="11" t="str">
        <f t="shared" ref="I67:I71" si="53">I56</f>
        <v>Skilled trades occupations</v>
      </c>
      <c r="J67" s="11">
        <v>3.1953143329558329</v>
      </c>
      <c r="K67" s="11">
        <v>4.0180320250006503</v>
      </c>
      <c r="L67" s="11">
        <v>0.82271769204481726</v>
      </c>
      <c r="M67" s="11">
        <v>1.8568135030402384</v>
      </c>
      <c r="N67" s="11">
        <v>2.6795311950850556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5.1689965530450959</v>
      </c>
      <c r="C68" s="11">
        <v>6.4697074190750978</v>
      </c>
      <c r="D68" s="11">
        <f t="shared" si="50"/>
        <v>1.300710866030002</v>
      </c>
      <c r="E68" s="11">
        <v>3.175825934490514</v>
      </c>
      <c r="F68" s="11">
        <f t="shared" si="51"/>
        <v>4.4765368005205159</v>
      </c>
      <c r="G68" s="200">
        <f t="shared" si="52"/>
        <v>3.2446106146586162E-2</v>
      </c>
      <c r="I68" s="11" t="str">
        <f t="shared" si="53"/>
        <v>Caring, leisure and other service occupations</v>
      </c>
      <c r="J68" s="11">
        <v>4.2943323309954815</v>
      </c>
      <c r="K68" s="11">
        <v>5.1379737712616258</v>
      </c>
      <c r="L68" s="11">
        <v>0.84364144026614318</v>
      </c>
      <c r="M68" s="11">
        <v>2.7811132566758068</v>
      </c>
      <c r="N68" s="11">
        <v>3.6247546969419502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14.923371496398117</v>
      </c>
      <c r="C69" s="11">
        <v>17.931547521731769</v>
      </c>
      <c r="D69" s="11">
        <f t="shared" ref="D69" si="54">C69-B69</f>
        <v>3.0081760253336522</v>
      </c>
      <c r="E69" s="11">
        <v>8.7726182286726644</v>
      </c>
      <c r="F69" s="11">
        <f t="shared" ref="F69" si="55">SUM(D69:E69)</f>
        <v>11.780794254006317</v>
      </c>
      <c r="G69" s="200">
        <f t="shared" si="52"/>
        <v>3.1305166685425823E-2</v>
      </c>
      <c r="I69" s="11" t="str">
        <f t="shared" si="53"/>
        <v>Sales and customer service occupations</v>
      </c>
      <c r="J69" s="11">
        <v>1.9581804815775512</v>
      </c>
      <c r="K69" s="11">
        <v>2.4002985226313225</v>
      </c>
      <c r="L69" s="11">
        <v>0.4421180410537715</v>
      </c>
      <c r="M69" s="11">
        <v>1.0063543164112825</v>
      </c>
      <c r="N69" s="11">
        <v>1.4484723574650538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9.9128050465311066</v>
      </c>
      <c r="C70" s="11">
        <v>13.812784898836176</v>
      </c>
      <c r="D70" s="11">
        <f t="shared" si="50"/>
        <v>3.8999798523050693</v>
      </c>
      <c r="E70" s="11">
        <v>5.9789180079083533</v>
      </c>
      <c r="F70" s="11">
        <f t="shared" si="51"/>
        <v>9.8788978602134225</v>
      </c>
      <c r="G70" s="200">
        <f t="shared" si="52"/>
        <v>3.1964984474194935E-2</v>
      </c>
      <c r="I70" s="11" t="str">
        <f t="shared" si="53"/>
        <v>Process, plant and machine operatives</v>
      </c>
      <c r="J70" s="11">
        <v>1.267463520330554</v>
      </c>
      <c r="K70" s="11">
        <v>1.6152639284953048</v>
      </c>
      <c r="L70" s="11">
        <v>0.34780040816475088</v>
      </c>
      <c r="M70" s="11">
        <v>0.87746124746527232</v>
      </c>
      <c r="N70" s="11">
        <v>1.2252616556300231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1.5171523080932758</v>
      </c>
      <c r="C71" s="11">
        <v>1.9814011487068608</v>
      </c>
      <c r="D71" s="11">
        <f t="shared" si="50"/>
        <v>0.46424884061358496</v>
      </c>
      <c r="E71" s="11">
        <v>0.74476389037328794</v>
      </c>
      <c r="F71" s="11">
        <f t="shared" si="51"/>
        <v>1.2090127309868728</v>
      </c>
      <c r="G71" s="200">
        <f t="shared" si="52"/>
        <v>2.6982764968531026E-2</v>
      </c>
      <c r="I71" s="11" t="str">
        <f t="shared" si="53"/>
        <v>Elementary occupations</v>
      </c>
      <c r="J71" s="11">
        <v>2.6988438419893268</v>
      </c>
      <c r="K71" s="11">
        <v>4.0172434922599418</v>
      </c>
      <c r="L71" s="11">
        <v>1.3183996502706155</v>
      </c>
      <c r="M71" s="11">
        <v>2.0020703224192071</v>
      </c>
      <c r="N71" s="11">
        <v>3.3204699726898221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1.3455435351151128</v>
      </c>
      <c r="C72" s="11">
        <v>3.3102945509607533</v>
      </c>
      <c r="D72" s="11">
        <f t="shared" si="50"/>
        <v>1.9647510158456405</v>
      </c>
      <c r="E72" s="11">
        <v>1.5452574724601416</v>
      </c>
      <c r="F72" s="11">
        <f t="shared" si="51"/>
        <v>3.510008488305782</v>
      </c>
      <c r="G72" s="200">
        <f t="shared" si="52"/>
        <v>5.2304343254742536E-2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0.63296528455484691</v>
      </c>
      <c r="C73" s="11">
        <v>0.87235835570507869</v>
      </c>
      <c r="D73" s="11">
        <f t="shared" si="50"/>
        <v>0.23939307115023178</v>
      </c>
      <c r="E73" s="11">
        <v>0.22859813081892333</v>
      </c>
      <c r="F73" s="11">
        <f t="shared" si="51"/>
        <v>0.46799120196915511</v>
      </c>
      <c r="G73" s="200">
        <f t="shared" si="52"/>
        <v>2.0768259168992387E-2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2.9437440080170107</v>
      </c>
      <c r="C74" s="11">
        <v>3.7968808160588261</v>
      </c>
      <c r="D74" s="11">
        <f t="shared" ref="D74:D75" si="56">C74-B74</f>
        <v>0.85313680804181535</v>
      </c>
      <c r="E74" s="11">
        <v>1.7163247991538237</v>
      </c>
      <c r="F74" s="11">
        <f t="shared" ref="F74:F75" si="57">SUM(D74:E74)</f>
        <v>2.5694616071956391</v>
      </c>
      <c r="G74" s="200">
        <f t="shared" si="52"/>
        <v>3.1096911317222808E-2</v>
      </c>
      <c r="I74" s="11" t="str">
        <f>I63</f>
        <v>Managers, directors and senior officials</v>
      </c>
      <c r="J74" s="11">
        <f t="array" ref="J74:J82">MMULT(aggregation!$B$13:$AA$21,B181:B206)</f>
        <v>12.793701057182195</v>
      </c>
      <c r="K74" s="11">
        <f t="array" ref="K74:K82">MMULT(aggregation!$B$13:$AA$21,C181:C206)</f>
        <v>11.870074045830302</v>
      </c>
      <c r="L74" s="11">
        <f t="array" ref="L74:L82">MMULT(aggregation!$B$13:$AA$21,D181:D206)</f>
        <v>-0.9236270113518934</v>
      </c>
      <c r="M74" s="11">
        <f t="array" ref="M74:M82">MMULT(aggregation!$B$13:$AA$21,E181:E206)</f>
        <v>5.2971425625879638</v>
      </c>
      <c r="N74" s="11">
        <f t="array" ref="N74:N82">MMULT(aggregation!$B$13:$AA$21,F181:F206)</f>
        <v>4.3735155512360704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5.7788840099458634</v>
      </c>
      <c r="C75" s="11">
        <v>8.2257921629137094</v>
      </c>
      <c r="D75" s="11">
        <f t="shared" si="56"/>
        <v>2.446908152967846</v>
      </c>
      <c r="E75" s="11">
        <v>3.488965445367437</v>
      </c>
      <c r="F75" s="11">
        <f t="shared" si="57"/>
        <v>5.9358735983352826</v>
      </c>
      <c r="G75" s="200">
        <f t="shared" si="52"/>
        <v>3.1990421080793974E-2</v>
      </c>
      <c r="I75" s="11" t="str">
        <f>I64</f>
        <v>Professional occupations</v>
      </c>
      <c r="J75" s="11">
        <v>14.020571694178582</v>
      </c>
      <c r="K75" s="11">
        <v>15.296988850814232</v>
      </c>
      <c r="L75" s="11">
        <v>1.2764171566356497</v>
      </c>
      <c r="M75" s="11">
        <v>5.8677682138665963</v>
      </c>
      <c r="N75" s="11">
        <v>7.144185370502246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3.5380799014701863</v>
      </c>
      <c r="C76" s="11">
        <v>5.8294440914474084</v>
      </c>
      <c r="D76" s="11">
        <f t="shared" si="50"/>
        <v>2.2913641899772221</v>
      </c>
      <c r="E76" s="11">
        <v>2.6042503051172869</v>
      </c>
      <c r="F76" s="11">
        <f t="shared" si="51"/>
        <v>4.8956144950945095</v>
      </c>
      <c r="G76" s="200">
        <f t="shared" si="52"/>
        <v>3.745922058551443E-2</v>
      </c>
      <c r="I76" s="11" t="str">
        <f>I65</f>
        <v>Associate professional occupations</v>
      </c>
      <c r="J76" s="11">
        <v>15.303277224267401</v>
      </c>
      <c r="K76" s="11">
        <v>15.517814680540212</v>
      </c>
      <c r="L76" s="11">
        <v>0.21453745627281107</v>
      </c>
      <c r="M76" s="11">
        <v>6.6866371568046237</v>
      </c>
      <c r="N76" s="11">
        <v>6.9011746130774352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0.71331496676353112</v>
      </c>
      <c r="C77" s="11">
        <v>1.2189226969382028</v>
      </c>
      <c r="D77" s="11">
        <f t="shared" si="50"/>
        <v>0.50560773017467164</v>
      </c>
      <c r="E77" s="11">
        <v>0.60649188209691152</v>
      </c>
      <c r="F77" s="11">
        <f t="shared" si="51"/>
        <v>1.1120996122715832</v>
      </c>
      <c r="G77" s="200">
        <f t="shared" si="52"/>
        <v>4.1874165730762192E-2</v>
      </c>
      <c r="I77" s="11" t="str">
        <f>I66</f>
        <v>Administrative and secretarial occupations</v>
      </c>
      <c r="J77" s="11">
        <v>13.190261198210683</v>
      </c>
      <c r="K77" s="11">
        <v>8.4384231776641592</v>
      </c>
      <c r="L77" s="11">
        <v>-4.7518380205465238</v>
      </c>
      <c r="M77" s="11">
        <v>5.5757823877234083</v>
      </c>
      <c r="N77" s="11">
        <v>0.82394436717688402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9.940437240869289E-2</v>
      </c>
      <c r="C78" s="11">
        <v>0.13499600043710447</v>
      </c>
      <c r="D78" s="11">
        <f t="shared" si="50"/>
        <v>3.5591628028411579E-2</v>
      </c>
      <c r="E78" s="11">
        <v>6.7733475766435569E-2</v>
      </c>
      <c r="F78" s="11">
        <f t="shared" si="51"/>
        <v>0.10332510379484715</v>
      </c>
      <c r="G78" s="200">
        <f t="shared" si="52"/>
        <v>3.5248527029489551E-2</v>
      </c>
      <c r="I78" s="11" t="str">
        <f t="shared" ref="I78:I82" si="58">I67</f>
        <v>Skilled trades occupations</v>
      </c>
      <c r="J78" s="11">
        <v>16.207720903729147</v>
      </c>
      <c r="K78" s="11">
        <v>15.615910500847823</v>
      </c>
      <c r="L78" s="11">
        <v>-0.59181040288132447</v>
      </c>
      <c r="M78" s="11">
        <v>5.9972522774695545</v>
      </c>
      <c r="N78" s="11">
        <v>5.40544187458823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0.43917938826949304</v>
      </c>
      <c r="C79" s="11">
        <v>0.94375938702586193</v>
      </c>
      <c r="D79" s="11">
        <f t="shared" si="50"/>
        <v>0.50457999875636883</v>
      </c>
      <c r="E79" s="11">
        <v>0.34333018734932341</v>
      </c>
      <c r="F79" s="11">
        <f t="shared" si="51"/>
        <v>0.84791018610569224</v>
      </c>
      <c r="G79" s="200">
        <f t="shared" si="52"/>
        <v>3.9257532051835797E-2</v>
      </c>
      <c r="I79" s="11" t="str">
        <f t="shared" si="58"/>
        <v>Caring, leisure and other service occupations</v>
      </c>
      <c r="J79" s="11">
        <v>19.816978516753171</v>
      </c>
      <c r="K79" s="11">
        <v>21.511682234965033</v>
      </c>
      <c r="L79" s="11">
        <v>1.6947037182118649</v>
      </c>
      <c r="M79" s="11">
        <v>11.161138473897397</v>
      </c>
      <c r="N79" s="11">
        <v>12.855842192109261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0.2031062963543043</v>
      </c>
      <c r="C80" s="11">
        <v>0.27971940847107263</v>
      </c>
      <c r="D80" s="11">
        <f t="shared" ref="D80" si="59">C80-B80</f>
        <v>7.6613112116768328E-2</v>
      </c>
      <c r="E80" s="11">
        <v>0.12277772426758082</v>
      </c>
      <c r="F80" s="11">
        <f t="shared" ref="F80" si="60">SUM(D80:E80)</f>
        <v>0.19939083638434915</v>
      </c>
      <c r="G80" s="200">
        <f t="shared" si="52"/>
        <v>3.2022847209346006E-2</v>
      </c>
      <c r="I80" s="11" t="str">
        <f t="shared" si="58"/>
        <v>Sales and customer service occupations</v>
      </c>
      <c r="J80" s="11">
        <v>12.086541673177942</v>
      </c>
      <c r="K80" s="11">
        <v>12.639604413352927</v>
      </c>
      <c r="L80" s="11">
        <v>0.55306274017498458</v>
      </c>
      <c r="M80" s="11">
        <v>5.4074076301437479</v>
      </c>
      <c r="N80" s="11">
        <v>5.9604703703187329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0.47177973248626243</v>
      </c>
      <c r="C81" s="11">
        <v>0.95390013213388836</v>
      </c>
      <c r="D81" s="11">
        <f t="shared" si="50"/>
        <v>0.48212039964762593</v>
      </c>
      <c r="E81" s="11">
        <v>0.39550867425978969</v>
      </c>
      <c r="F81" s="11">
        <f t="shared" si="51"/>
        <v>0.87762907390741562</v>
      </c>
      <c r="G81" s="200">
        <f t="shared" si="52"/>
        <v>4.1425683749600761E-2</v>
      </c>
      <c r="I81" s="11" t="str">
        <f t="shared" si="58"/>
        <v>Process, plant and machine operatives</v>
      </c>
      <c r="J81" s="11">
        <v>6.1734954467396186</v>
      </c>
      <c r="K81" s="11">
        <v>7.2229923337849646</v>
      </c>
      <c r="L81" s="11">
        <v>1.0494968870453456</v>
      </c>
      <c r="M81" s="11">
        <v>3.0723969826666533</v>
      </c>
      <c r="N81" s="11">
        <v>4.1218938697119984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2.2208783269490429</v>
      </c>
      <c r="C82" s="11">
        <v>3.8777028800977704</v>
      </c>
      <c r="D82" s="11">
        <f t="shared" si="50"/>
        <v>1.6568245531487276</v>
      </c>
      <c r="E82" s="11">
        <v>1.8762812898666257</v>
      </c>
      <c r="F82" s="11">
        <f t="shared" si="51"/>
        <v>3.5331058430153535</v>
      </c>
      <c r="G82" s="200">
        <f t="shared" si="52"/>
        <v>4.1670922163657753E-2</v>
      </c>
      <c r="I82" s="11" t="str">
        <f t="shared" si="58"/>
        <v>Elementary occupations</v>
      </c>
      <c r="J82" s="11">
        <v>12.313132493594981</v>
      </c>
      <c r="K82" s="11">
        <v>11.089514461838162</v>
      </c>
      <c r="L82" s="11">
        <v>-1.2236180317568188</v>
      </c>
      <c r="M82" s="11">
        <v>5.581276832041592</v>
      </c>
      <c r="N82" s="11">
        <v>4.3576588002847725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0.37085943119877607</v>
      </c>
      <c r="C83" s="11">
        <v>0.53461875256035374</v>
      </c>
      <c r="D83" s="11">
        <f t="shared" ref="D83:D84" si="61">C83-B83</f>
        <v>0.16375932136157767</v>
      </c>
      <c r="E83" s="11">
        <v>0.24933587608547317</v>
      </c>
      <c r="F83" s="11">
        <f t="shared" ref="F83:F84" si="62">SUM(D83:E83)</f>
        <v>0.41309519744705081</v>
      </c>
      <c r="G83" s="200">
        <f t="shared" si="52"/>
        <v>3.4875113413150638E-2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3.8173833819550113E-2</v>
      </c>
      <c r="C84" s="11">
        <v>4.6401362039043582E-2</v>
      </c>
      <c r="D84" s="11">
        <f t="shared" si="61"/>
        <v>8.2275282194934699E-3</v>
      </c>
      <c r="E84" s="11">
        <v>1.9597498455924442E-2</v>
      </c>
      <c r="F84" s="11">
        <f t="shared" si="62"/>
        <v>2.7825026675417912E-2</v>
      </c>
      <c r="G84" s="200">
        <f t="shared" si="52"/>
        <v>2.8007872001091449E-2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1.5036238667755086</v>
      </c>
      <c r="C85" s="11">
        <v>2.6142118838804445</v>
      </c>
      <c r="D85" s="11">
        <f t="shared" si="50"/>
        <v>1.1105880171049358</v>
      </c>
      <c r="E85" s="11">
        <v>0.9862778306594806</v>
      </c>
      <c r="F85" s="11">
        <f t="shared" si="51"/>
        <v>2.0968658477644162</v>
      </c>
      <c r="G85" s="200">
        <f t="shared" si="52"/>
        <v>3.4196029395674676E-2</v>
      </c>
      <c r="I85" s="11" t="str">
        <f>I74</f>
        <v>Managers, directors and senior officials</v>
      </c>
      <c r="J85" s="11">
        <f t="array" ref="J85:J93">MMULT(aggregation!$B$13:$AA$21,B210:B235)</f>
        <v>10.043153428361416</v>
      </c>
      <c r="K85" s="11">
        <f t="array" ref="K85:K93">MMULT(aggregation!$B$13:$AA$21,C210:C235)</f>
        <v>8.1326728238744792</v>
      </c>
      <c r="L85" s="11">
        <f t="array" ref="L85:L93">MMULT(aggregation!$B$13:$AA$21,D210:D235)</f>
        <v>-1.9104806044869362</v>
      </c>
      <c r="M85" s="11">
        <f t="array" ref="M85:M93">MMULT(aggregation!$B$13:$AA$21,E210:E235)</f>
        <v>4.2886553780793859</v>
      </c>
      <c r="N85" s="11">
        <f t="array" ref="N85:N93">MMULT(aggregation!$B$13:$AA$21,F210:F235)</f>
        <v>2.3781747735924501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0.44163692232263563</v>
      </c>
      <c r="C86" s="11">
        <v>0.76156807835566509</v>
      </c>
      <c r="D86" s="11">
        <f t="shared" si="50"/>
        <v>0.31993115603302946</v>
      </c>
      <c r="E86" s="11">
        <v>0.30435761273673706</v>
      </c>
      <c r="F86" s="11">
        <f t="shared" si="51"/>
        <v>0.62428876876976647</v>
      </c>
      <c r="G86" s="200">
        <f t="shared" si="52"/>
        <v>3.5566560276534265E-2</v>
      </c>
      <c r="I86" s="11" t="str">
        <f>I75</f>
        <v>Professional occupations</v>
      </c>
      <c r="J86" s="11">
        <v>9.0657785370396624</v>
      </c>
      <c r="K86" s="11">
        <v>8.2279149636423057</v>
      </c>
      <c r="L86" s="11">
        <v>-0.83786357339735684</v>
      </c>
      <c r="M86" s="11">
        <v>3.4834505903640638</v>
      </c>
      <c r="N86" s="11">
        <v>2.6455870169667066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0.14159876079874451</v>
      </c>
      <c r="C87" s="11">
        <v>0.29661006978516397</v>
      </c>
      <c r="D87" s="11">
        <f t="shared" ref="D87:D88" si="63">C87-B87</f>
        <v>0.15501130898641946</v>
      </c>
      <c r="E87" s="11">
        <v>0.10357695744879104</v>
      </c>
      <c r="F87" s="11">
        <f t="shared" ref="F87:F88" si="64">SUM(D87:E87)</f>
        <v>0.25858826643521049</v>
      </c>
      <c r="G87" s="200">
        <f t="shared" si="52"/>
        <v>3.7276487384184209E-2</v>
      </c>
      <c r="I87" s="11" t="str">
        <f>I76</f>
        <v>Associate professional occupations</v>
      </c>
      <c r="J87" s="11">
        <v>10.990355438553401</v>
      </c>
      <c r="K87" s="11">
        <v>9.206418594534771</v>
      </c>
      <c r="L87" s="11">
        <v>-1.783936844018631</v>
      </c>
      <c r="M87" s="11">
        <v>4.0719059702424998</v>
      </c>
      <c r="N87" s="11">
        <v>2.2879691262238691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0.44348767625067542</v>
      </c>
      <c r="C88" s="11">
        <v>0.70196649852089721</v>
      </c>
      <c r="D88" s="11">
        <f t="shared" si="63"/>
        <v>0.25847882227022179</v>
      </c>
      <c r="E88" s="11">
        <v>0.36121536075096877</v>
      </c>
      <c r="F88" s="11">
        <f t="shared" si="64"/>
        <v>0.61969418302119061</v>
      </c>
      <c r="G88" s="200">
        <f t="shared" si="52"/>
        <v>4.0519616701716776E-2</v>
      </c>
      <c r="I88" s="11" t="str">
        <f>I77</f>
        <v>Administrative and secretarial occupations</v>
      </c>
      <c r="J88" s="11">
        <v>13.185653340430832</v>
      </c>
      <c r="K88" s="11">
        <v>6.9815588093315997</v>
      </c>
      <c r="L88" s="11">
        <v>-6.2040945310992317</v>
      </c>
      <c r="M88" s="11">
        <v>4.3637395689682279</v>
      </c>
      <c r="N88" s="11">
        <v>-1.8403549621310042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8.7035162474099273E-2</v>
      </c>
      <c r="C89" s="11">
        <v>0.29480694158501808</v>
      </c>
      <c r="D89" s="11">
        <f t="shared" si="50"/>
        <v>0.20777177911091882</v>
      </c>
      <c r="E89" s="11">
        <v>0.11294750433507324</v>
      </c>
      <c r="F89" s="11">
        <f t="shared" si="51"/>
        <v>0.32071928344599204</v>
      </c>
      <c r="G89" s="200">
        <f t="shared" si="52"/>
        <v>5.7028038364185241E-2</v>
      </c>
      <c r="I89" s="11" t="str">
        <f t="shared" ref="I89:I93" si="65">I78</f>
        <v>Skilled trades occupations</v>
      </c>
      <c r="J89" s="11">
        <v>12.275317745156975</v>
      </c>
      <c r="K89" s="11">
        <v>11.288171110173858</v>
      </c>
      <c r="L89" s="11">
        <v>-0.98714663498311894</v>
      </c>
      <c r="M89" s="11">
        <v>4.9056556574000503</v>
      </c>
      <c r="N89" s="11">
        <v>3.9185090224169321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1.638752290994737</v>
      </c>
      <c r="C90" s="11">
        <v>2.6021410993753435</v>
      </c>
      <c r="D90" s="11">
        <f t="shared" ref="D90" si="66">C90-B90</f>
        <v>0.96338880838060659</v>
      </c>
      <c r="E90" s="11">
        <v>1.1997761597350503</v>
      </c>
      <c r="F90" s="11">
        <f t="shared" ref="F90" si="67">SUM(D90:E90)</f>
        <v>2.1631649681156571</v>
      </c>
      <c r="G90" s="200">
        <f t="shared" ref="G90:G91" si="68">IF(B90&gt;0,(1+(E90/B90))^(1/($C$6-$B$6))-1,0)</f>
        <v>3.7302272435784323E-2</v>
      </c>
      <c r="I90" s="11" t="str">
        <f t="shared" si="65"/>
        <v>Caring, leisure and other service occupations</v>
      </c>
      <c r="J90" s="11">
        <v>13.568974986528804</v>
      </c>
      <c r="K90" s="11">
        <v>10.541975971658818</v>
      </c>
      <c r="L90" s="11">
        <v>-3.0269990148699839</v>
      </c>
      <c r="M90" s="11">
        <v>5.5778466731754648</v>
      </c>
      <c r="N90" s="11">
        <v>2.5508476583054813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73.261421544528005</v>
      </c>
      <c r="C91" s="11">
        <f t="shared" ref="C91:F91" si="69">SUM(C65:C90)</f>
        <v>107.0639941211617</v>
      </c>
      <c r="D91" s="11">
        <f t="shared" si="69"/>
        <v>33.802572576633715</v>
      </c>
      <c r="E91" s="11">
        <f t="shared" si="69"/>
        <v>46.649942346428269</v>
      </c>
      <c r="F91" s="11">
        <f t="shared" si="69"/>
        <v>80.452514923061983</v>
      </c>
      <c r="G91" s="200">
        <f t="shared" si="68"/>
        <v>3.3393360170496544E-2</v>
      </c>
      <c r="I91" s="11" t="str">
        <f t="shared" si="65"/>
        <v>Sales and customer service occupations</v>
      </c>
      <c r="J91" s="11">
        <v>10.3117072411828</v>
      </c>
      <c r="K91" s="11">
        <v>8.635701379543562</v>
      </c>
      <c r="L91" s="11">
        <v>-1.6760058616392386</v>
      </c>
      <c r="M91" s="11">
        <v>4.1509706509468014</v>
      </c>
      <c r="N91" s="11">
        <v>2.4749647893075628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7.6954459560853783</v>
      </c>
      <c r="K92" s="11">
        <v>7.3145569597337579</v>
      </c>
      <c r="L92" s="11">
        <v>-0.38088899635162043</v>
      </c>
      <c r="M92" s="11">
        <v>3.7239841233099251</v>
      </c>
      <c r="N92" s="11">
        <v>3.3430951269583047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17.489561333528254</v>
      </c>
      <c r="K93" s="11">
        <v>15.711062191864357</v>
      </c>
      <c r="L93" s="11">
        <v>-1.778499141663898</v>
      </c>
      <c r="M93" s="11">
        <v>7.6113666315605615</v>
      </c>
      <c r="N93" s="11">
        <v>5.832867489896663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14.953312352841325</v>
      </c>
      <c r="C94" s="11">
        <v>15.645485904964202</v>
      </c>
      <c r="D94" s="11">
        <f>C94-B94</f>
        <v>0.69217355212287757</v>
      </c>
      <c r="E94" s="11">
        <v>8.3517837426831658</v>
      </c>
      <c r="F94" s="11">
        <f>SUM(D94:E94)</f>
        <v>9.0439572948060434</v>
      </c>
      <c r="G94" s="200">
        <f>IF(B94&gt;0,(1+(E94/B94))^(1/($C$6-$B$6))-1,0)</f>
        <v>3.0024526804540264E-2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4.9985644525075648</v>
      </c>
      <c r="C95" s="11">
        <v>6.4598959424043283</v>
      </c>
      <c r="D95" s="11">
        <f t="shared" ref="D95:D118" si="72">C95-B95</f>
        <v>1.4613314898967635</v>
      </c>
      <c r="E95" s="11">
        <v>3.6037363876436892</v>
      </c>
      <c r="F95" s="11">
        <f t="shared" ref="F95:F118" si="73">SUM(D95:E95)</f>
        <v>5.0650678775404527</v>
      </c>
      <c r="G95" s="200">
        <f t="shared" ref="G95:G120" si="74">IF(B95&gt;0,(1+(E95/B95))^(1/($C$6-$B$6))-1,0)</f>
        <v>3.685483061882322E-2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13.143515980900666</v>
      </c>
      <c r="C96" s="11">
        <v>17.276772682940017</v>
      </c>
      <c r="D96" s="11">
        <f t="shared" si="72"/>
        <v>4.1332567020393505</v>
      </c>
      <c r="E96" s="11">
        <v>6.4700014343478927</v>
      </c>
      <c r="F96" s="11">
        <f t="shared" si="73"/>
        <v>10.603258136387243</v>
      </c>
      <c r="G96" s="200">
        <f t="shared" si="74"/>
        <v>2.7045289826412411E-2</v>
      </c>
      <c r="I96" s="11" t="str">
        <f>I85</f>
        <v>Managers, directors and senior officials</v>
      </c>
      <c r="J96" s="11">
        <f t="array" ref="J96:J104">MMULT(aggregation!$B$13:$AA$21,B239:B264)</f>
        <v>6.1656429667859367</v>
      </c>
      <c r="K96" s="11">
        <f t="array" ref="K96:K104">MMULT(aggregation!$B$13:$AA$21,C239:C264)</f>
        <v>4.4710227426221012</v>
      </c>
      <c r="L96" s="11">
        <f t="array" ref="L96:L104">MMULT(aggregation!$B$13:$AA$21,D239:D264)</f>
        <v>-1.6946202241638362</v>
      </c>
      <c r="M96" s="11">
        <f t="array" ref="M96:M104">MMULT(aggregation!$B$13:$AA$21,E239:E264)</f>
        <v>2.3429808202813063</v>
      </c>
      <c r="N96" s="11">
        <f t="array" ref="N96:N104">MMULT(aggregation!$B$13:$AA$21,F239:F264)</f>
        <v>0.64836059611746999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9.8423680011218995</v>
      </c>
      <c r="C97" s="11">
        <v>10.528701177235323</v>
      </c>
      <c r="D97" s="11">
        <f t="shared" si="72"/>
        <v>0.6863331761134237</v>
      </c>
      <c r="E97" s="11">
        <v>5.7497668990028963</v>
      </c>
      <c r="F97" s="11">
        <f t="shared" si="73"/>
        <v>6.43610007511632</v>
      </c>
      <c r="G97" s="200">
        <f t="shared" si="74"/>
        <v>3.114656403497329E-2</v>
      </c>
      <c r="I97" s="11" t="str">
        <f>I86</f>
        <v>Professional occupations</v>
      </c>
      <c r="J97" s="11">
        <v>5.1884233062757605</v>
      </c>
      <c r="K97" s="11">
        <v>3.8938225293463149</v>
      </c>
      <c r="L97" s="11">
        <v>-1.2946007769294461</v>
      </c>
      <c r="M97" s="11">
        <v>1.7980141192114707</v>
      </c>
      <c r="N97" s="11">
        <v>0.5034133422820245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8.3126158189253125</v>
      </c>
      <c r="C98" s="11">
        <v>5.8654987932603753</v>
      </c>
      <c r="D98" s="11">
        <f t="shared" ref="D98" si="75">C98-B98</f>
        <v>-2.4471170256649373</v>
      </c>
      <c r="E98" s="11">
        <v>3.4806565314933451</v>
      </c>
      <c r="F98" s="11">
        <f t="shared" ref="F98" si="76">SUM(D98:E98)</f>
        <v>1.0335395058284078</v>
      </c>
      <c r="G98" s="200">
        <f t="shared" si="74"/>
        <v>2.3590958959446517E-2</v>
      </c>
      <c r="I98" s="11" t="str">
        <f>I87</f>
        <v>Associate professional occupations</v>
      </c>
      <c r="J98" s="11">
        <v>6.0530269651596349</v>
      </c>
      <c r="K98" s="11">
        <v>3.9976107027630978</v>
      </c>
      <c r="L98" s="11">
        <v>-2.0554162623965375</v>
      </c>
      <c r="M98" s="11">
        <v>1.8646735069581755</v>
      </c>
      <c r="N98" s="11">
        <v>-0.19074275543836205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15.521575491164977</v>
      </c>
      <c r="C99" s="11">
        <v>17.364839664941936</v>
      </c>
      <c r="D99" s="11">
        <f t="shared" si="72"/>
        <v>1.8432641737769586</v>
      </c>
      <c r="E99" s="11">
        <v>8.4186673159288592</v>
      </c>
      <c r="F99" s="11">
        <f t="shared" si="73"/>
        <v>10.261931489705818</v>
      </c>
      <c r="G99" s="200">
        <f t="shared" si="74"/>
        <v>2.9309979175819567E-2</v>
      </c>
      <c r="I99" s="11" t="str">
        <f>I88</f>
        <v>Administrative and secretarial occupations</v>
      </c>
      <c r="J99" s="11">
        <v>6.9696207295210062</v>
      </c>
      <c r="K99" s="11">
        <v>1.2920857306913012</v>
      </c>
      <c r="L99" s="11">
        <v>-5.6775349988297057</v>
      </c>
      <c r="M99" s="11">
        <v>1.4309083823292412</v>
      </c>
      <c r="N99" s="11">
        <v>-4.2466266165004649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2.9195082157505525</v>
      </c>
      <c r="C100" s="11">
        <v>3.1314948028598524</v>
      </c>
      <c r="D100" s="11">
        <f t="shared" si="72"/>
        <v>0.21198658710929985</v>
      </c>
      <c r="E100" s="11">
        <v>1.3216699007040107</v>
      </c>
      <c r="F100" s="11">
        <f t="shared" si="73"/>
        <v>1.5336564878133105</v>
      </c>
      <c r="G100" s="200">
        <f t="shared" si="74"/>
        <v>2.5207529974961229E-2</v>
      </c>
      <c r="I100" s="11" t="str">
        <f t="shared" ref="I100:I104" si="77">I89</f>
        <v>Skilled trades occupations</v>
      </c>
      <c r="J100" s="11">
        <v>7.1736226748929877</v>
      </c>
      <c r="K100" s="11">
        <v>6.3326605712172173</v>
      </c>
      <c r="L100" s="11">
        <v>-0.84096210367576951</v>
      </c>
      <c r="M100" s="11">
        <v>2.734900206789074</v>
      </c>
      <c r="N100" s="11">
        <v>1.8939381031133045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3.6342970160772969</v>
      </c>
      <c r="C101" s="11">
        <v>7.6035844586075507</v>
      </c>
      <c r="D101" s="11">
        <f t="shared" si="72"/>
        <v>3.9692874425302538</v>
      </c>
      <c r="E101" s="11">
        <v>4.0168672496705913</v>
      </c>
      <c r="F101" s="11">
        <f t="shared" si="73"/>
        <v>7.9861546922008451</v>
      </c>
      <c r="G101" s="200">
        <f t="shared" si="74"/>
        <v>5.0881646565667182E-2</v>
      </c>
      <c r="I101" s="11" t="str">
        <f t="shared" si="77"/>
        <v>Caring, leisure and other service occupations</v>
      </c>
      <c r="J101" s="11">
        <v>3.80911723919706</v>
      </c>
      <c r="K101" s="11">
        <v>2.5318871457851815</v>
      </c>
      <c r="L101" s="11">
        <v>-1.2772300934118783</v>
      </c>
      <c r="M101" s="11">
        <v>1.1564145135514938</v>
      </c>
      <c r="N101" s="11">
        <v>-0.12081557986038444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2.6181303681338459</v>
      </c>
      <c r="C102" s="11">
        <v>3.2481530592211123</v>
      </c>
      <c r="D102" s="11">
        <f t="shared" si="72"/>
        <v>0.63002269108726638</v>
      </c>
      <c r="E102" s="11">
        <v>1.1525473366808163</v>
      </c>
      <c r="F102" s="11">
        <f t="shared" si="73"/>
        <v>1.7825700277680827</v>
      </c>
      <c r="G102" s="200">
        <f t="shared" si="74"/>
        <v>2.4617752846075147E-2</v>
      </c>
      <c r="I102" s="11" t="str">
        <f t="shared" si="77"/>
        <v>Sales and customer service occupations</v>
      </c>
      <c r="J102" s="11">
        <v>6.177023254471198</v>
      </c>
      <c r="K102" s="11">
        <v>2.8800225848316225</v>
      </c>
      <c r="L102" s="11">
        <v>-3.2970006696395755</v>
      </c>
      <c r="M102" s="11">
        <v>1.5740233153907319</v>
      </c>
      <c r="N102" s="11">
        <v>-1.7229773542488436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5.0689392263884478</v>
      </c>
      <c r="C103" s="11">
        <v>5.0041687934656327</v>
      </c>
      <c r="D103" s="11">
        <f t="shared" ref="D103:D104" si="78">C103-B103</f>
        <v>-6.4770432922815147E-2</v>
      </c>
      <c r="E103" s="11">
        <v>2.3327037191095754</v>
      </c>
      <c r="F103" s="11">
        <f t="shared" ref="F103:F104" si="79">SUM(D103:E103)</f>
        <v>2.2679332861867603</v>
      </c>
      <c r="G103" s="200">
        <f t="shared" si="74"/>
        <v>2.5559203627464111E-2</v>
      </c>
      <c r="I103" s="11" t="str">
        <f t="shared" si="77"/>
        <v>Process, plant and machine operatives</v>
      </c>
      <c r="J103" s="11">
        <v>5.8372197265835908</v>
      </c>
      <c r="K103" s="11">
        <v>3.3511044055336328</v>
      </c>
      <c r="L103" s="11">
        <v>-2.486115321049958</v>
      </c>
      <c r="M103" s="11">
        <v>1.9549322914719158</v>
      </c>
      <c r="N103" s="11">
        <v>-0.53118302957804231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11.049274738258664</v>
      </c>
      <c r="C104" s="11">
        <v>12.28363591801366</v>
      </c>
      <c r="D104" s="11">
        <f t="shared" si="78"/>
        <v>1.2343611797549965</v>
      </c>
      <c r="E104" s="11">
        <v>5.8594620807785187</v>
      </c>
      <c r="F104" s="11">
        <f t="shared" si="79"/>
        <v>7.0938232605335152</v>
      </c>
      <c r="G104" s="200">
        <f t="shared" si="74"/>
        <v>2.8770477368700975E-2</v>
      </c>
      <c r="I104" s="11" t="str">
        <f t="shared" si="77"/>
        <v>Elementary occupations</v>
      </c>
      <c r="J104" s="11">
        <v>14.486554875576759</v>
      </c>
      <c r="K104" s="11">
        <v>10.195583562944053</v>
      </c>
      <c r="L104" s="11">
        <v>-4.2909713126327071</v>
      </c>
      <c r="M104" s="11">
        <v>5.0976566444557276</v>
      </c>
      <c r="N104" s="11">
        <v>0.80668533182302049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10.421392371395994</v>
      </c>
      <c r="C105" s="11">
        <v>14.495467121544941</v>
      </c>
      <c r="D105" s="11">
        <f t="shared" si="72"/>
        <v>4.0740747501489469</v>
      </c>
      <c r="E105" s="11">
        <v>7.0919855352022054</v>
      </c>
      <c r="F105" s="11">
        <f t="shared" si="73"/>
        <v>11.166060285351152</v>
      </c>
      <c r="G105" s="200">
        <f t="shared" si="74"/>
        <v>3.521274800961538E-2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2.0764126634442772</v>
      </c>
      <c r="C106" s="11">
        <v>3.8545877328143296</v>
      </c>
      <c r="D106" s="11">
        <f t="shared" si="72"/>
        <v>1.7781750693700524</v>
      </c>
      <c r="E106" s="11">
        <v>1.791756576988089</v>
      </c>
      <c r="F106" s="11">
        <f t="shared" si="73"/>
        <v>3.5699316463581416</v>
      </c>
      <c r="G106" s="200">
        <f t="shared" si="74"/>
        <v>4.2348117880806502E-2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0.82588133805230535</v>
      </c>
      <c r="C107" s="11">
        <v>1.3242453378312773</v>
      </c>
      <c r="D107" s="11">
        <f t="shared" si="72"/>
        <v>0.49836399977897194</v>
      </c>
      <c r="E107" s="11">
        <v>0.71290713248713988</v>
      </c>
      <c r="F107" s="11">
        <f t="shared" si="73"/>
        <v>1.2112711322661118</v>
      </c>
      <c r="G107" s="200">
        <f t="shared" si="74"/>
        <v>4.2359234010083346E-2</v>
      </c>
      <c r="I107" s="11" t="str">
        <f>I96</f>
        <v>Managers, directors and senior officials</v>
      </c>
      <c r="J107" s="11">
        <f t="array" ref="J107:J115">MMULT(aggregation!$B$13:$AA$21,B268:B293)</f>
        <v>1.3825047485134154</v>
      </c>
      <c r="K107" s="11">
        <f t="array" ref="K107:K115">MMULT(aggregation!$B$13:$AA$21,C268:C293)</f>
        <v>1.937108125775064</v>
      </c>
      <c r="L107" s="11">
        <f t="array" ref="L107:L115">MMULT(aggregation!$B$13:$AA$21,D268:D293)</f>
        <v>0.55460337726164843</v>
      </c>
      <c r="M107" s="11">
        <f t="array" ref="M107:M115">MMULT(aggregation!$B$13:$AA$21,E268:E293)</f>
        <v>0.52612224807375441</v>
      </c>
      <c r="N107" s="11">
        <f t="array" ref="N107:N115">MMULT(aggregation!$B$13:$AA$21,F268:F293)</f>
        <v>1.0807256253354027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1.105662701884957</v>
      </c>
      <c r="C108" s="11">
        <v>1.5952946833765045</v>
      </c>
      <c r="D108" s="11">
        <f t="shared" si="72"/>
        <v>0.48963198149154752</v>
      </c>
      <c r="E108" s="11">
        <v>0.68669586265974247</v>
      </c>
      <c r="F108" s="11">
        <f t="shared" si="73"/>
        <v>1.1763278441512899</v>
      </c>
      <c r="G108" s="200">
        <f t="shared" si="74"/>
        <v>3.2730053763893041E-2</v>
      </c>
      <c r="I108" s="11" t="str">
        <f>I97</f>
        <v>Professional occupations</v>
      </c>
      <c r="J108" s="11">
        <v>1.1182856767851004</v>
      </c>
      <c r="K108" s="11">
        <v>2.3551800018643321</v>
      </c>
      <c r="L108" s="11">
        <v>1.2368943250792315</v>
      </c>
      <c r="M108" s="11">
        <v>0.55784235064543009</v>
      </c>
      <c r="N108" s="11">
        <v>1.7947366757246617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0.6315123351609665</v>
      </c>
      <c r="C109" s="11">
        <v>0.75559869661967638</v>
      </c>
      <c r="D109" s="11">
        <f t="shared" ref="D109" si="80">C109-B109</f>
        <v>0.12408636145870988</v>
      </c>
      <c r="E109" s="11">
        <v>0.37458146397988551</v>
      </c>
      <c r="F109" s="11">
        <f t="shared" ref="F109" si="81">SUM(D109:E109)</f>
        <v>0.49866782543859539</v>
      </c>
      <c r="G109" s="200">
        <f t="shared" si="74"/>
        <v>3.1534542650284658E-2</v>
      </c>
      <c r="I109" s="11" t="str">
        <f>I98</f>
        <v>Associate professional occupations</v>
      </c>
      <c r="J109" s="11">
        <v>1.288476633787107</v>
      </c>
      <c r="K109" s="11">
        <v>2.0759280302241327</v>
      </c>
      <c r="L109" s="11">
        <v>0.78745139643702577</v>
      </c>
      <c r="M109" s="11">
        <v>0.5033564879246033</v>
      </c>
      <c r="N109" s="11">
        <v>1.2908078843616291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1.1656767513228399</v>
      </c>
      <c r="C110" s="11">
        <v>1.9705063943145451</v>
      </c>
      <c r="D110" s="11">
        <f t="shared" si="72"/>
        <v>0.80482964299170523</v>
      </c>
      <c r="E110" s="11">
        <v>0.88503123538523265</v>
      </c>
      <c r="F110" s="11">
        <f t="shared" si="73"/>
        <v>1.6898608783769378</v>
      </c>
      <c r="G110" s="200">
        <f t="shared" si="74"/>
        <v>3.8376966300508908E-2</v>
      </c>
      <c r="I110" s="11" t="str">
        <f>I99</f>
        <v>Administrative and secretarial occupations</v>
      </c>
      <c r="J110" s="11">
        <v>1.5980281270485581</v>
      </c>
      <c r="K110" s="11">
        <v>0.86202967302121714</v>
      </c>
      <c r="L110" s="11">
        <v>-0.73599845402734099</v>
      </c>
      <c r="M110" s="11">
        <v>0.33444195916112995</v>
      </c>
      <c r="N110" s="11">
        <v>-0.40155649486621103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5.9631342732805956</v>
      </c>
      <c r="C111" s="11">
        <v>8.0811452182643304</v>
      </c>
      <c r="D111" s="11">
        <f>C111-B111</f>
        <v>2.1180109449837348</v>
      </c>
      <c r="E111" s="11">
        <v>4.5860881988057693</v>
      </c>
      <c r="F111" s="11">
        <f>SUM(D111:E111)</f>
        <v>6.7040991437895041</v>
      </c>
      <c r="G111" s="200">
        <f t="shared" si="74"/>
        <v>3.876280595777426E-2</v>
      </c>
      <c r="I111" s="11" t="str">
        <f t="shared" ref="I111:I115" si="82">I100</f>
        <v>Skilled trades occupations</v>
      </c>
      <c r="J111" s="11">
        <v>2.8185618643437911</v>
      </c>
      <c r="K111" s="11">
        <v>1.4543718872590574</v>
      </c>
      <c r="L111" s="11">
        <v>-1.3641899770847337</v>
      </c>
      <c r="M111" s="11">
        <v>0.62093798151856328</v>
      </c>
      <c r="N111" s="11">
        <v>-0.74325199556617039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1.6958801461362192</v>
      </c>
      <c r="C112" s="11">
        <v>2.5063795097720827</v>
      </c>
      <c r="D112" s="11">
        <f t="shared" ref="D112:D113" si="83">C112-B112</f>
        <v>0.8104993636358635</v>
      </c>
      <c r="E112" s="11">
        <v>1.2568058262448929</v>
      </c>
      <c r="F112" s="11">
        <f t="shared" ref="F112:F113" si="84">SUM(D112:E112)</f>
        <v>2.0673051898807566</v>
      </c>
      <c r="G112" s="200">
        <f t="shared" si="74"/>
        <v>3.76593578540243E-2</v>
      </c>
      <c r="I112" s="11" t="str">
        <f t="shared" si="82"/>
        <v>Caring, leisure and other service occupations</v>
      </c>
      <c r="J112" s="11">
        <v>1.0618981232895497</v>
      </c>
      <c r="K112" s="11">
        <v>0.98901149683619471</v>
      </c>
      <c r="L112" s="11">
        <v>-7.288662645335503E-2</v>
      </c>
      <c r="M112" s="11">
        <v>0.26503337063005344</v>
      </c>
      <c r="N112" s="11">
        <v>0.19214674417669836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0.1575279198189439</v>
      </c>
      <c r="C113" s="11">
        <v>0.20761058876165742</v>
      </c>
      <c r="D113" s="11">
        <f t="shared" si="83"/>
        <v>5.0082668942713515E-2</v>
      </c>
      <c r="E113" s="11">
        <v>0.11476678692603523</v>
      </c>
      <c r="F113" s="11">
        <f t="shared" si="84"/>
        <v>0.16484945586874875</v>
      </c>
      <c r="G113" s="200">
        <f t="shared" si="74"/>
        <v>3.7159247757196479E-2</v>
      </c>
      <c r="I113" s="11" t="str">
        <f t="shared" si="82"/>
        <v>Sales and customer service occupations</v>
      </c>
      <c r="J113" s="11">
        <v>2.1989935841292292</v>
      </c>
      <c r="K113" s="11">
        <v>1.9620766882087164</v>
      </c>
      <c r="L113" s="11">
        <v>-0.23691689592051285</v>
      </c>
      <c r="M113" s="11">
        <v>0.52895995350012959</v>
      </c>
      <c r="N113" s="11">
        <v>0.29204305757961674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5.2326703470639293</v>
      </c>
      <c r="C114" s="11">
        <v>7.3158164663091094</v>
      </c>
      <c r="D114" s="11">
        <f t="shared" si="72"/>
        <v>2.0831461192451801</v>
      </c>
      <c r="E114" s="11">
        <v>3.2933379180863565</v>
      </c>
      <c r="F114" s="11">
        <f t="shared" si="73"/>
        <v>5.3764840373315366</v>
      </c>
      <c r="G114" s="200">
        <f t="shared" si="74"/>
        <v>3.3082072031731746E-2</v>
      </c>
      <c r="I114" s="11" t="str">
        <f t="shared" si="82"/>
        <v>Process, plant and machine operatives</v>
      </c>
      <c r="J114" s="11">
        <v>2.4248814873315654</v>
      </c>
      <c r="K114" s="11">
        <v>1.4774571142605115</v>
      </c>
      <c r="L114" s="11">
        <v>-0.94742437307105387</v>
      </c>
      <c r="M114" s="11">
        <v>0.65307059453091676</v>
      </c>
      <c r="N114" s="11">
        <v>-0.29435377854013717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1.687472556000027</v>
      </c>
      <c r="C115" s="11">
        <v>2.6034341221346646</v>
      </c>
      <c r="D115" s="11">
        <f t="shared" si="72"/>
        <v>0.91596156613463764</v>
      </c>
      <c r="E115" s="11">
        <v>1.1024839682635501</v>
      </c>
      <c r="F115" s="11">
        <f t="shared" si="73"/>
        <v>2.0184455343981877</v>
      </c>
      <c r="G115" s="200">
        <f t="shared" si="74"/>
        <v>3.4087720780513253E-2</v>
      </c>
      <c r="I115" s="11" t="str">
        <f t="shared" si="82"/>
        <v>Elementary occupations</v>
      </c>
      <c r="J115" s="11">
        <v>5.5495764807671817</v>
      </c>
      <c r="K115" s="11">
        <v>4.1729958898967912</v>
      </c>
      <c r="L115" s="11">
        <v>-1.3765805908703905</v>
      </c>
      <c r="M115" s="11">
        <v>1.2107047663392849</v>
      </c>
      <c r="N115" s="11">
        <v>-0.16587582453110583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0.34101904308598269</v>
      </c>
      <c r="C116" s="11">
        <v>0.75514641408598382</v>
      </c>
      <c r="D116" s="11">
        <f t="shared" ref="D116:D117" si="85">C116-B116</f>
        <v>0.41412737100000113</v>
      </c>
      <c r="E116" s="11">
        <v>0.2757560144412482</v>
      </c>
      <c r="F116" s="11">
        <f t="shared" ref="F116:F117" si="86">SUM(D116:E116)</f>
        <v>0.68988338544124939</v>
      </c>
      <c r="G116" s="200">
        <f t="shared" si="74"/>
        <v>4.0295080498811808E-2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1.1337003958187151</v>
      </c>
      <c r="C117" s="11">
        <v>1.6908550580320549</v>
      </c>
      <c r="D117" s="11">
        <f t="shared" si="85"/>
        <v>0.55715466221333987</v>
      </c>
      <c r="E117" s="11">
        <v>0.92278213840236889</v>
      </c>
      <c r="F117" s="11">
        <f t="shared" si="86"/>
        <v>1.4799368006157088</v>
      </c>
      <c r="G117" s="200">
        <f t="shared" si="74"/>
        <v>4.0499274684041575E-2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0.28710606446904624</v>
      </c>
      <c r="C118" s="11">
        <v>1.0308833496262693</v>
      </c>
      <c r="D118" s="11">
        <f t="shared" si="72"/>
        <v>0.74377728515722308</v>
      </c>
      <c r="E118" s="11">
        <v>0.48778489417698734</v>
      </c>
      <c r="F118" s="11">
        <f t="shared" si="73"/>
        <v>1.2315621793342104</v>
      </c>
      <c r="G118" s="200">
        <f t="shared" si="74"/>
        <v>6.8431167607862609E-2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5.2547185274900841</v>
      </c>
      <c r="C119" s="11">
        <v>7.1555155170734013</v>
      </c>
      <c r="D119" s="11">
        <f t="shared" ref="D119" si="87">C119-B119</f>
        <v>1.9007969895833172</v>
      </c>
      <c r="E119" s="11">
        <v>3.8240332569510733</v>
      </c>
      <c r="F119" s="11">
        <f t="shared" ref="F119" si="88">SUM(D119:E119)</f>
        <v>5.7248302465343901</v>
      </c>
      <c r="G119" s="200">
        <f t="shared" si="74"/>
        <v>3.7126614069199704E-2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130.04186909649545</v>
      </c>
      <c r="C120" s="11">
        <f t="shared" ref="C120:F120" si="89">SUM(C94:C119)</f>
        <v>159.75471740847482</v>
      </c>
      <c r="D120" s="11">
        <f t="shared" si="89"/>
        <v>29.712848311979386</v>
      </c>
      <c r="E120" s="11">
        <f t="shared" si="89"/>
        <v>78.164659407043928</v>
      </c>
      <c r="F120" s="11">
        <f t="shared" si="89"/>
        <v>107.8775077190233</v>
      </c>
      <c r="G120" s="200">
        <f t="shared" si="74"/>
        <v>3.1875757301292218E-2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3.097971608995937</v>
      </c>
      <c r="C123" s="11">
        <v>3.0394206196179567</v>
      </c>
      <c r="D123" s="11">
        <f>C123-B123</f>
        <v>-5.8550989377980311E-2</v>
      </c>
      <c r="E123" s="11">
        <v>1.5431522089188623</v>
      </c>
      <c r="F123" s="11">
        <f>SUM(D123:E123)</f>
        <v>1.484601219540882</v>
      </c>
      <c r="G123" s="200">
        <f>IF(B123&gt;0,(1+(E123/B123))^(1/($C$6-$B$6))-1,0)</f>
        <v>2.7313625019290244E-2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1.5967023902972262</v>
      </c>
      <c r="C124" s="11">
        <v>1.9701808525152598</v>
      </c>
      <c r="D124" s="11">
        <f t="shared" ref="D124:D139" si="92">C124-B124</f>
        <v>0.3734784622180336</v>
      </c>
      <c r="E124" s="11">
        <v>1.1156307129894976</v>
      </c>
      <c r="F124" s="11">
        <f t="shared" ref="F124:F131" si="93">SUM(D124:E124)</f>
        <v>1.4891091752075312</v>
      </c>
      <c r="G124" s="200">
        <f t="shared" ref="G124:G147" si="94">IF(B124&gt;0,(1+(E124/B124))^(1/($C$6-$B$6))-1,0)</f>
        <v>3.5955904239830749E-2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1.4642668508565848</v>
      </c>
      <c r="C125" s="11">
        <v>2.0496675288436519</v>
      </c>
      <c r="D125" s="11">
        <f t="shared" si="92"/>
        <v>0.58540067798706708</v>
      </c>
      <c r="E125" s="11">
        <v>0.7219095133148612</v>
      </c>
      <c r="F125" s="11">
        <f t="shared" si="93"/>
        <v>1.3073101913019283</v>
      </c>
      <c r="G125" s="200">
        <f t="shared" si="94"/>
        <v>2.7080138371575746E-2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3.1398764820117386</v>
      </c>
      <c r="C126" s="11">
        <v>0.63103887140262738</v>
      </c>
      <c r="D126" s="11">
        <f t="shared" si="92"/>
        <v>-2.5088376106091115</v>
      </c>
      <c r="E126" s="11">
        <v>0.56446890436510466</v>
      </c>
      <c r="F126" s="11">
        <f t="shared" si="93"/>
        <v>-1.9443687062440067</v>
      </c>
      <c r="G126" s="200">
        <f t="shared" si="94"/>
        <v>1.1082500731165679E-2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0.64034293288136324</v>
      </c>
      <c r="C127" s="11">
        <v>0.38002456291281195</v>
      </c>
      <c r="D127" s="11">
        <f t="shared" si="92"/>
        <v>-0.26031836996855129</v>
      </c>
      <c r="E127" s="11">
        <v>0.12352354752247938</v>
      </c>
      <c r="F127" s="11">
        <f t="shared" si="93"/>
        <v>-0.13679482244607191</v>
      </c>
      <c r="G127" s="200">
        <f>IF(B127&gt;0,(1+(E127/B127))^(1/($C$6-$B$6))-1,0)</f>
        <v>1.1828688404813992E-2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1.6140363753876772</v>
      </c>
      <c r="C128" s="11">
        <v>1.5765367530081269</v>
      </c>
      <c r="D128" s="11">
        <f t="shared" si="92"/>
        <v>-3.749962237955029E-2</v>
      </c>
      <c r="E128" s="11">
        <v>0.57680017844086373</v>
      </c>
      <c r="F128" s="11">
        <f t="shared" si="93"/>
        <v>0.53930055606131344</v>
      </c>
      <c r="G128" s="200">
        <f t="shared" si="94"/>
        <v>2.0578568115897422E-2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0.56083074823176615</v>
      </c>
      <c r="C129" s="11">
        <v>0.76863019947630851</v>
      </c>
      <c r="D129" s="11">
        <f t="shared" si="92"/>
        <v>0.20779945124454235</v>
      </c>
      <c r="E129" s="11">
        <v>0.31346129047267912</v>
      </c>
      <c r="F129" s="11">
        <f t="shared" si="93"/>
        <v>0.52126074171722148</v>
      </c>
      <c r="G129" s="200">
        <f t="shared" si="94"/>
        <v>3.0042111598341137E-2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1.7470824143933295</v>
      </c>
      <c r="C130" s="11">
        <v>1.2179801640490542</v>
      </c>
      <c r="D130" s="11">
        <f t="shared" si="92"/>
        <v>-0.52910225034427527</v>
      </c>
      <c r="E130" s="11">
        <v>0.73663331785677066</v>
      </c>
      <c r="F130" s="11">
        <f t="shared" si="93"/>
        <v>0.20753106751249539</v>
      </c>
      <c r="G130" s="200">
        <f t="shared" si="94"/>
        <v>2.3731106552995263E-2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0.69078634154365848</v>
      </c>
      <c r="C131" s="11">
        <v>0.7961006636760477</v>
      </c>
      <c r="D131" s="11">
        <f t="shared" si="92"/>
        <v>0.10531432213238923</v>
      </c>
      <c r="E131" s="11">
        <v>0.25999478246557373</v>
      </c>
      <c r="F131" s="11">
        <f t="shared" si="93"/>
        <v>0.36530910459796295</v>
      </c>
      <c r="G131" s="200">
        <f t="shared" si="94"/>
        <v>2.1525284431425096E-2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0.66027065082733472</v>
      </c>
      <c r="C132" s="11">
        <v>0.71117338102902472</v>
      </c>
      <c r="D132" s="11">
        <f t="shared" si="92"/>
        <v>5.0902730201690005E-2</v>
      </c>
      <c r="E132" s="11">
        <v>0.28620082849179201</v>
      </c>
      <c r="F132" s="11">
        <f t="shared" ref="F132:F133" si="95">SUM(D132:E132)</f>
        <v>0.33710355869348202</v>
      </c>
      <c r="G132" s="200">
        <f t="shared" si="94"/>
        <v>2.4296532581854269E-2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3.1564744367971587</v>
      </c>
      <c r="C133" s="11">
        <v>3.6478061825011441</v>
      </c>
      <c r="D133" s="11">
        <f t="shared" si="92"/>
        <v>0.49133174570398541</v>
      </c>
      <c r="E133" s="11">
        <v>1.6284705607594667</v>
      </c>
      <c r="F133" s="11">
        <f t="shared" si="95"/>
        <v>2.1198023064634519</v>
      </c>
      <c r="G133" s="200">
        <f t="shared" si="94"/>
        <v>2.8122771390666657E-2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4.122540013428357</v>
      </c>
      <c r="C134" s="11">
        <v>5.5161907543310527</v>
      </c>
      <c r="D134" s="11">
        <f t="shared" si="92"/>
        <v>1.3936507409026957</v>
      </c>
      <c r="E134" s="11">
        <v>2.8565073091993791</v>
      </c>
      <c r="F134" s="11">
        <f t="shared" ref="F134:F137" si="96">SUM(D134:E134)</f>
        <v>4.2501580501020744</v>
      </c>
      <c r="G134" s="200">
        <f t="shared" si="94"/>
        <v>3.571933601089694E-2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1.0644285715405262</v>
      </c>
      <c r="C135" s="11">
        <v>1.4400318754471015</v>
      </c>
      <c r="D135" s="11">
        <f t="shared" si="92"/>
        <v>0.37560330390657537</v>
      </c>
      <c r="E135" s="11">
        <v>0.76027917786633992</v>
      </c>
      <c r="F135" s="11">
        <f t="shared" si="96"/>
        <v>1.1358824817729154</v>
      </c>
      <c r="G135" s="200">
        <f t="shared" si="94"/>
        <v>3.6585476138565776E-2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0.32158740983605549</v>
      </c>
      <c r="C136" s="11">
        <v>0.44775073710575253</v>
      </c>
      <c r="D136" s="11">
        <f t="shared" si="92"/>
        <v>0.12616332726969703</v>
      </c>
      <c r="E136" s="11">
        <v>0.26935436726080131</v>
      </c>
      <c r="F136" s="11">
        <f t="shared" si="96"/>
        <v>0.39551769453049834</v>
      </c>
      <c r="G136" s="200">
        <f t="shared" si="94"/>
        <v>4.1397131462363124E-2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0.4151415645857871</v>
      </c>
      <c r="C137" s="11">
        <v>0.57142668134716834</v>
      </c>
      <c r="D137" s="11">
        <f t="shared" si="92"/>
        <v>0.15628511676138124</v>
      </c>
      <c r="E137" s="11">
        <v>0.2272320777244172</v>
      </c>
      <c r="F137" s="11">
        <f t="shared" si="96"/>
        <v>0.38351719448579846</v>
      </c>
      <c r="G137" s="200">
        <f t="shared" si="94"/>
        <v>2.9531011610401947E-2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0.41979937130572448</v>
      </c>
      <c r="C138" s="11">
        <v>0.5288249481642453</v>
      </c>
      <c r="D138" s="11">
        <f t="shared" si="92"/>
        <v>0.10902557685852082</v>
      </c>
      <c r="E138" s="11">
        <v>0.27749382929812955</v>
      </c>
      <c r="F138" s="11">
        <f t="shared" ref="F138" si="97">SUM(D138:E138)</f>
        <v>0.38651940615665037</v>
      </c>
      <c r="G138" s="200">
        <f t="shared" si="94"/>
        <v>3.4407299181872464E-2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0.43414887180546519</v>
      </c>
      <c r="C139" s="11">
        <v>0.62882118007434273</v>
      </c>
      <c r="D139" s="11">
        <f t="shared" si="92"/>
        <v>0.19467230826887755</v>
      </c>
      <c r="E139" s="11">
        <v>0.28591659770717603</v>
      </c>
      <c r="F139" s="11">
        <f t="shared" ref="F139" si="98">SUM(D139:E139)</f>
        <v>0.48058890597605358</v>
      </c>
      <c r="G139" s="200">
        <f t="shared" si="94"/>
        <v>3.430562652840341E-2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4.779175408292498</v>
      </c>
      <c r="C140" s="11">
        <v>4.9748134564852471</v>
      </c>
      <c r="D140" s="11">
        <f>C140-B140</f>
        <v>0.1956380481927491</v>
      </c>
      <c r="E140" s="11">
        <v>2.7900026315018001</v>
      </c>
      <c r="F140" s="11">
        <f>SUM(D140:E140)</f>
        <v>2.9856406796945492</v>
      </c>
      <c r="G140" s="200">
        <f t="shared" si="94"/>
        <v>3.1129115531038254E-2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1.0251639682682367</v>
      </c>
      <c r="C141" s="11">
        <v>1.385416261609858</v>
      </c>
      <c r="D141" s="11">
        <f t="shared" ref="D141:D147" si="99">C141-B141</f>
        <v>0.36025229334162123</v>
      </c>
      <c r="E141" s="11">
        <v>0.70528681644233027</v>
      </c>
      <c r="F141" s="11">
        <f t="shared" ref="F141:F142" si="100">SUM(D141:E141)</f>
        <v>1.0655391097839515</v>
      </c>
      <c r="G141" s="200">
        <f t="shared" si="94"/>
        <v>3.5518179889303836E-2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4.6896840661406848E-2</v>
      </c>
      <c r="C142" s="11">
        <v>4.6193818005766246E-2</v>
      </c>
      <c r="D142" s="11">
        <f t="shared" si="99"/>
        <v>-7.030226556406019E-4</v>
      </c>
      <c r="E142" s="11">
        <v>2.4959007374408645E-2</v>
      </c>
      <c r="F142" s="11">
        <f t="shared" si="100"/>
        <v>2.4255984718768043E-2</v>
      </c>
      <c r="G142" s="200">
        <f t="shared" si="94"/>
        <v>2.8855939029296618E-2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1.61564209471312</v>
      </c>
      <c r="C143" s="11">
        <v>2.0299663210487573</v>
      </c>
      <c r="D143" s="11">
        <f t="shared" si="99"/>
        <v>0.41432422633563726</v>
      </c>
      <c r="E143" s="11">
        <v>0.93639514911106803</v>
      </c>
      <c r="F143" s="11">
        <f t="shared" ref="F143:F144" si="101">SUM(D143:E143)</f>
        <v>1.3507193754467053</v>
      </c>
      <c r="G143" s="200">
        <f t="shared" si="94"/>
        <v>3.0946487285901991E-2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0.61633096696322598</v>
      </c>
      <c r="C144" s="11">
        <v>0.87528079848455231</v>
      </c>
      <c r="D144" s="11">
        <f t="shared" si="99"/>
        <v>0.25894983152132633</v>
      </c>
      <c r="E144" s="11">
        <v>0.41118357813566375</v>
      </c>
      <c r="F144" s="11">
        <f t="shared" si="101"/>
        <v>0.67013340965699009</v>
      </c>
      <c r="G144" s="200">
        <f t="shared" si="94"/>
        <v>3.46614446490221E-2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0.17965556832272919</v>
      </c>
      <c r="C145" s="11">
        <v>0.38356495494489512</v>
      </c>
      <c r="D145" s="11">
        <f t="shared" si="99"/>
        <v>0.20390938662216593</v>
      </c>
      <c r="E145" s="11">
        <v>0.13792156079279339</v>
      </c>
      <c r="F145" s="11">
        <f t="shared" ref="F145:F146" si="102">SUM(D145:E145)</f>
        <v>0.34183094741495934</v>
      </c>
      <c r="G145" s="200">
        <f t="shared" si="94"/>
        <v>3.8709018581699839E-2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0.50028367958962683</v>
      </c>
      <c r="C146" s="11">
        <v>0.65757719138942883</v>
      </c>
      <c r="D146" s="11">
        <f t="shared" si="99"/>
        <v>0.157293511799802</v>
      </c>
      <c r="E146" s="11">
        <v>0.38751938245089712</v>
      </c>
      <c r="F146" s="11">
        <f t="shared" si="102"/>
        <v>0.54481289425069912</v>
      </c>
      <c r="G146" s="200">
        <f t="shared" si="94"/>
        <v>3.8978802049513872E-2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0.21738052479099396</v>
      </c>
      <c r="C147" s="11">
        <v>0.74250519828068884</v>
      </c>
      <c r="D147" s="11">
        <f t="shared" si="99"/>
        <v>0.52512467348969483</v>
      </c>
      <c r="E147" s="11">
        <v>0.34489882071693889</v>
      </c>
      <c r="F147" s="11">
        <f t="shared" ref="F147" si="103">SUM(D147:E147)</f>
        <v>0.87002349420663372</v>
      </c>
      <c r="G147" s="200">
        <f t="shared" si="94"/>
        <v>6.5406723523281141E-2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2.6573993440738741</v>
      </c>
      <c r="C148" s="11">
        <v>3.4655447251930402</v>
      </c>
      <c r="D148" s="11">
        <f t="shared" ref="D148" si="104">C148-B148</f>
        <v>0.80814538111916612</v>
      </c>
      <c r="E148" s="11">
        <v>1.8012490473179241</v>
      </c>
      <c r="F148" s="11">
        <f t="shared" ref="F148" si="105">SUM(D148:E148)</f>
        <v>2.6093944284370902</v>
      </c>
      <c r="G148" s="200">
        <f t="shared" ref="G148:G149" si="106">IF(B148&gt;0,(1+(E148/B148))^(1/($C$6-$B$6))-1,0)</f>
        <v>3.5101870661095047E-2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36.784215430401403</v>
      </c>
      <c r="C149" s="11">
        <f t="shared" ref="C149:F149" si="107">SUM(C123:C148)</f>
        <v>40.482468680943917</v>
      </c>
      <c r="D149" s="11">
        <f t="shared" si="107"/>
        <v>3.6982532505425088</v>
      </c>
      <c r="E149" s="11">
        <f t="shared" si="107"/>
        <v>20.086445198498019</v>
      </c>
      <c r="F149" s="11">
        <f t="shared" si="107"/>
        <v>23.784698449040533</v>
      </c>
      <c r="G149" s="200">
        <f t="shared" si="106"/>
        <v>2.9473373411448733E-2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4.3825809698622002</v>
      </c>
      <c r="C152" s="11">
        <v>4.1628697389778999</v>
      </c>
      <c r="D152" s="11">
        <f>C152-B152</f>
        <v>-0.21971123088430033</v>
      </c>
      <c r="E152" s="11">
        <v>2.1077279453864111</v>
      </c>
      <c r="F152" s="11">
        <f>SUM(D152:E152)</f>
        <v>1.8880167145021107</v>
      </c>
      <c r="G152" s="200">
        <f>IF(B152&gt;0,(1+(E152/B152))^(1/($C$6-$B$6))-1,0)</f>
        <v>2.6523811840310385E-2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1.6549052871461112</v>
      </c>
      <c r="C153" s="11">
        <v>2.0818069207930692</v>
      </c>
      <c r="D153" s="11">
        <f t="shared" ref="D153:D168" si="110">C153-B153</f>
        <v>0.42690163364695799</v>
      </c>
      <c r="E153" s="11">
        <v>1.1208156365582447</v>
      </c>
      <c r="F153" s="11">
        <f t="shared" ref="F153:F160" si="111">SUM(D153:E153)</f>
        <v>1.5477172702052027</v>
      </c>
      <c r="G153" s="200">
        <f t="shared" ref="G153:G155" si="112">IF(B153&gt;0,(1+(E153/B153))^(1/($C$6-$B$6))-1,0)</f>
        <v>3.5079030521033561E-2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3.5551617594195148</v>
      </c>
      <c r="C154" s="11">
        <v>3.8924983852263186</v>
      </c>
      <c r="D154" s="11">
        <f t="shared" si="110"/>
        <v>0.33733662580680379</v>
      </c>
      <c r="E154" s="11">
        <v>1.4075669989948487</v>
      </c>
      <c r="F154" s="11">
        <f t="shared" si="111"/>
        <v>1.7449036248016525</v>
      </c>
      <c r="G154" s="200">
        <f t="shared" si="112"/>
        <v>2.2486097105822278E-2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0.74538067018407195</v>
      </c>
      <c r="C155" s="11">
        <v>0.81313181128550038</v>
      </c>
      <c r="D155" s="11">
        <f t="shared" si="110"/>
        <v>6.7751141101428436E-2</v>
      </c>
      <c r="E155" s="11">
        <v>0.39864751464303766</v>
      </c>
      <c r="F155" s="11">
        <f t="shared" si="111"/>
        <v>0.4663986557444661</v>
      </c>
      <c r="G155" s="200">
        <f t="shared" si="112"/>
        <v>2.8972827992993055E-2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0.31643516972811142</v>
      </c>
      <c r="C156" s="11">
        <v>0.23249327328101019</v>
      </c>
      <c r="D156" s="11">
        <f t="shared" si="110"/>
        <v>-8.3941896447101233E-2</v>
      </c>
      <c r="E156" s="11">
        <v>0.12363479836552328</v>
      </c>
      <c r="F156" s="11">
        <f t="shared" si="111"/>
        <v>3.9692901918422049E-2</v>
      </c>
      <c r="G156" s="200">
        <f>IF(B156&gt;0,(1+(E156/B156))^(1/($C$6-$B$6))-1,0)</f>
        <v>2.223120052548655E-2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2.5042006021190786</v>
      </c>
      <c r="C157" s="11">
        <v>2.8289974895883883</v>
      </c>
      <c r="D157" s="11">
        <f t="shared" si="110"/>
        <v>0.32479688746930968</v>
      </c>
      <c r="E157" s="11">
        <v>1.2826671626997197</v>
      </c>
      <c r="F157" s="11">
        <f t="shared" si="111"/>
        <v>1.6074640501690294</v>
      </c>
      <c r="G157" s="200">
        <f t="shared" ref="G157:G178" si="113">IF(B157&gt;0,(1+(E157/B157))^(1/($C$6-$B$6))-1,0)</f>
        <v>2.7954917152862579E-2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1.2423100212861271</v>
      </c>
      <c r="C158" s="11">
        <v>1.0749842459806931</v>
      </c>
      <c r="D158" s="11">
        <f t="shared" si="110"/>
        <v>-0.16732577530543402</v>
      </c>
      <c r="E158" s="11">
        <v>0.42315154928263388</v>
      </c>
      <c r="F158" s="11">
        <f t="shared" si="111"/>
        <v>0.25582577397719986</v>
      </c>
      <c r="G158" s="200">
        <f t="shared" si="113"/>
        <v>1.9734176962304728E-2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0.58437696273574058</v>
      </c>
      <c r="C159" s="11">
        <v>0.96668669028749987</v>
      </c>
      <c r="D159" s="11">
        <f t="shared" si="110"/>
        <v>0.38230972755175929</v>
      </c>
      <c r="E159" s="11">
        <v>0.49131001247686296</v>
      </c>
      <c r="F159" s="11">
        <f t="shared" si="111"/>
        <v>0.8736197400286223</v>
      </c>
      <c r="G159" s="200">
        <f t="shared" si="113"/>
        <v>4.151658071858888E-2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0.54898794962211395</v>
      </c>
      <c r="C160" s="11">
        <v>0.45036917560808898</v>
      </c>
      <c r="D160" s="11">
        <f t="shared" si="110"/>
        <v>-9.8618774014024968E-2</v>
      </c>
      <c r="E160" s="11">
        <v>0.16149859583012977</v>
      </c>
      <c r="F160" s="11">
        <f t="shared" si="111"/>
        <v>6.2879821816104797E-2</v>
      </c>
      <c r="G160" s="200">
        <f t="shared" si="113"/>
        <v>1.7340193420464889E-2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0.79066395672774958</v>
      </c>
      <c r="C161" s="11">
        <v>0.65532360760245867</v>
      </c>
      <c r="D161" s="11">
        <f t="shared" si="110"/>
        <v>-0.13534034912529092</v>
      </c>
      <c r="E161" s="11">
        <v>0.30899685124188492</v>
      </c>
      <c r="F161" s="11">
        <f t="shared" ref="F161:F162" si="114">SUM(D161:E161)</f>
        <v>0.173656502116594</v>
      </c>
      <c r="G161" s="200">
        <f t="shared" si="113"/>
        <v>2.2235879885768917E-2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2.8272128399428214</v>
      </c>
      <c r="C162" s="11">
        <v>3.1963517030273048</v>
      </c>
      <c r="D162" s="11">
        <f t="shared" si="110"/>
        <v>0.3691388630844834</v>
      </c>
      <c r="E162" s="11">
        <v>1.4169696238111018</v>
      </c>
      <c r="F162" s="11">
        <f t="shared" si="114"/>
        <v>1.7861084868955852</v>
      </c>
      <c r="G162" s="200">
        <f t="shared" si="113"/>
        <v>2.7453957948266883E-2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3.5836254679824768</v>
      </c>
      <c r="C163" s="11">
        <v>4.3762444882624409</v>
      </c>
      <c r="D163" s="11">
        <f t="shared" si="110"/>
        <v>0.79261902027996411</v>
      </c>
      <c r="E163" s="11">
        <v>2.1914238386354703</v>
      </c>
      <c r="F163" s="11">
        <f t="shared" ref="F163:F166" si="115">SUM(D163:E163)</f>
        <v>2.9840428589154344</v>
      </c>
      <c r="G163" s="200">
        <f t="shared" si="113"/>
        <v>3.2322846320965493E-2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0.81773376504125517</v>
      </c>
      <c r="C164" s="11">
        <v>0.95237183841948037</v>
      </c>
      <c r="D164" s="11">
        <f t="shared" si="110"/>
        <v>0.1346380733782252</v>
      </c>
      <c r="E164" s="11">
        <v>0.52554182880580191</v>
      </c>
      <c r="F164" s="11">
        <f t="shared" si="115"/>
        <v>0.66017990218402711</v>
      </c>
      <c r="G164" s="200">
        <f t="shared" si="113"/>
        <v>3.3642155160127585E-2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0.47690824947023613</v>
      </c>
      <c r="C165" s="11">
        <v>0.64167094294105143</v>
      </c>
      <c r="D165" s="11">
        <f t="shared" si="110"/>
        <v>0.16476269347081529</v>
      </c>
      <c r="E165" s="11">
        <v>0.34501155125641653</v>
      </c>
      <c r="F165" s="11">
        <f t="shared" si="115"/>
        <v>0.50977424472723176</v>
      </c>
      <c r="G165" s="200">
        <f t="shared" si="113"/>
        <v>3.6954356570950919E-2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1.634208321041634</v>
      </c>
      <c r="C166" s="11">
        <v>1.9557712441835751</v>
      </c>
      <c r="D166" s="11">
        <f t="shared" si="110"/>
        <v>0.32156292314194102</v>
      </c>
      <c r="E166" s="11">
        <v>0.81446608517362939</v>
      </c>
      <c r="F166" s="11">
        <f t="shared" si="115"/>
        <v>1.1360290083155704</v>
      </c>
      <c r="G166" s="200">
        <f t="shared" si="113"/>
        <v>2.7325910276012166E-2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0.56603832235129226</v>
      </c>
      <c r="C167" s="11">
        <v>0.65207431829341589</v>
      </c>
      <c r="D167" s="11">
        <f t="shared" si="110"/>
        <v>8.6035995942123633E-2</v>
      </c>
      <c r="E167" s="11">
        <v>0.35013482878041469</v>
      </c>
      <c r="F167" s="11">
        <f t="shared" ref="F167" si="116">SUM(D167:E167)</f>
        <v>0.43617082472253832</v>
      </c>
      <c r="G167" s="200">
        <f t="shared" si="113"/>
        <v>3.2623763237927372E-2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0.51815944009267056</v>
      </c>
      <c r="C168" s="11">
        <v>0.76851551958260789</v>
      </c>
      <c r="D168" s="11">
        <f t="shared" si="110"/>
        <v>0.25035607948993732</v>
      </c>
      <c r="E168" s="11">
        <v>0.34720103782977785</v>
      </c>
      <c r="F168" s="11">
        <f t="shared" ref="F168" si="117">SUM(D168:E168)</f>
        <v>0.59755711731971517</v>
      </c>
      <c r="G168" s="200">
        <f t="shared" si="113"/>
        <v>3.478210455477071E-2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2.8996840199145932</v>
      </c>
      <c r="C169" s="11">
        <v>3.1575112934481502</v>
      </c>
      <c r="D169" s="11">
        <f>C169-B169</f>
        <v>0.25782727353355694</v>
      </c>
      <c r="E169" s="11">
        <v>1.773478704356338</v>
      </c>
      <c r="F169" s="11">
        <f>SUM(D169:E169)</f>
        <v>2.031305977889895</v>
      </c>
      <c r="G169" s="200">
        <f t="shared" si="113"/>
        <v>3.2327148167279995E-2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1.3538485445751971</v>
      </c>
      <c r="C170" s="11">
        <v>1.9484034751354078</v>
      </c>
      <c r="D170" s="11">
        <f t="shared" ref="D170:D176" si="118">C170-B170</f>
        <v>0.59455493056021069</v>
      </c>
      <c r="E170" s="11">
        <v>0.98817461035213361</v>
      </c>
      <c r="F170" s="11">
        <f t="shared" ref="F170:F171" si="119">SUM(D170:E170)</f>
        <v>1.5827295409123443</v>
      </c>
      <c r="G170" s="200">
        <f t="shared" si="113"/>
        <v>3.7213291543757743E-2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4.0799766505691996E-2</v>
      </c>
      <c r="C171" s="11">
        <v>3.2059002678067564E-2</v>
      </c>
      <c r="D171" s="11">
        <f t="shared" si="118"/>
        <v>-8.7407638276244329E-3</v>
      </c>
      <c r="E171" s="11">
        <v>1.9459941967335286E-2</v>
      </c>
      <c r="F171" s="11">
        <f t="shared" si="119"/>
        <v>1.0719178139710853E-2</v>
      </c>
      <c r="G171" s="200">
        <f t="shared" si="113"/>
        <v>2.6340082062603409E-2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1.3445489060719626</v>
      </c>
      <c r="C172" s="11">
        <v>1.6319084367625922</v>
      </c>
      <c r="D172" s="11">
        <f t="shared" si="118"/>
        <v>0.28735953069062958</v>
      </c>
      <c r="E172" s="11">
        <v>0.6569634444552539</v>
      </c>
      <c r="F172" s="11">
        <f t="shared" ref="F172:F173" si="120">SUM(D172:E172)</f>
        <v>0.94432297514588348</v>
      </c>
      <c r="G172" s="200">
        <f t="shared" si="113"/>
        <v>2.6877830889263876E-2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0.61363157550558856</v>
      </c>
      <c r="C173" s="11">
        <v>0.76839008586873048</v>
      </c>
      <c r="D173" s="11">
        <f t="shared" si="118"/>
        <v>0.15475851036314192</v>
      </c>
      <c r="E173" s="11">
        <v>0.34939087195602847</v>
      </c>
      <c r="F173" s="11">
        <f t="shared" si="120"/>
        <v>0.50414938231917039</v>
      </c>
      <c r="G173" s="200">
        <f t="shared" si="113"/>
        <v>3.0501387264967317E-2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0.40829233596060255</v>
      </c>
      <c r="C174" s="11">
        <v>0.58629577979532577</v>
      </c>
      <c r="D174" s="11">
        <f t="shared" si="118"/>
        <v>0.17800344383472322</v>
      </c>
      <c r="E174" s="11">
        <v>0.24266737519419507</v>
      </c>
      <c r="F174" s="11">
        <f t="shared" ref="F174:F175" si="121">SUM(D174:E174)</f>
        <v>0.42067081902891829</v>
      </c>
      <c r="G174" s="200">
        <f t="shared" si="113"/>
        <v>3.1586204144363306E-2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0.85917118436995144</v>
      </c>
      <c r="C175" s="11">
        <v>1.0289681486999791</v>
      </c>
      <c r="D175" s="11">
        <f t="shared" si="118"/>
        <v>0.16979696433002767</v>
      </c>
      <c r="E175" s="11">
        <v>0.6347938722710772</v>
      </c>
      <c r="F175" s="11">
        <f t="shared" si="121"/>
        <v>0.80459083660110486</v>
      </c>
      <c r="G175" s="200">
        <f t="shared" si="113"/>
        <v>3.7569943275957973E-2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0.2617970270277778</v>
      </c>
      <c r="C176" s="11">
        <v>0.8189760032111767</v>
      </c>
      <c r="D176" s="11">
        <f t="shared" si="118"/>
        <v>0.55717897618339896</v>
      </c>
      <c r="E176" s="11">
        <v>0.36845701451201918</v>
      </c>
      <c r="F176" s="11">
        <f t="shared" ref="F176" si="122">SUM(D176:E176)</f>
        <v>0.92563599069541813</v>
      </c>
      <c r="G176" s="200">
        <f t="shared" si="113"/>
        <v>6.0319451514853739E-2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2.437046814961549</v>
      </c>
      <c r="C177" s="11">
        <v>3.1982674890487655</v>
      </c>
      <c r="D177" s="11">
        <f t="shared" ref="D177" si="123">C177-B177</f>
        <v>0.7612206740872165</v>
      </c>
      <c r="E177" s="11">
        <v>1.633613307907188</v>
      </c>
      <c r="F177" s="11">
        <f t="shared" ref="F177" si="124">SUM(D177:E177)</f>
        <v>2.3948339819944042</v>
      </c>
      <c r="G177" s="200">
        <f t="shared" si="113"/>
        <v>3.4792799484499426E-2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36.967709929646105</v>
      </c>
      <c r="C178" s="11">
        <f t="shared" ref="C178:F178" si="125">SUM(C152:C177)</f>
        <v>42.872941107989</v>
      </c>
      <c r="D178" s="11">
        <f t="shared" si="125"/>
        <v>5.9052311783428788</v>
      </c>
      <c r="E178" s="11">
        <f t="shared" si="125"/>
        <v>20.483765002743475</v>
      </c>
      <c r="F178" s="11">
        <f t="shared" si="125"/>
        <v>26.388996181086355</v>
      </c>
      <c r="G178" s="200">
        <f t="shared" si="113"/>
        <v>2.9829296223929713E-2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9.131035672757351</v>
      </c>
      <c r="C181" s="11">
        <v>8.3016783324069543</v>
      </c>
      <c r="D181" s="11">
        <f>C181-B181</f>
        <v>-0.82935734035039665</v>
      </c>
      <c r="E181" s="11">
        <v>3.608867333794477</v>
      </c>
      <c r="F181" s="11">
        <f>SUM(D181:E181)</f>
        <v>2.7795099934440803</v>
      </c>
      <c r="G181" s="200">
        <f>IF(B181&gt;0,(1+(E181/B181))^(1/($C$6-$B$6))-1,0)</f>
        <v>2.2452337504567099E-2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3.6626653844248449</v>
      </c>
      <c r="C182" s="11">
        <v>3.5683957134233482</v>
      </c>
      <c r="D182" s="11">
        <f t="shared" ref="D182:D197" si="128">C182-B182</f>
        <v>-9.4269671001496746E-2</v>
      </c>
      <c r="E182" s="11">
        <v>1.688275228793487</v>
      </c>
      <c r="F182" s="11">
        <f t="shared" ref="F182:F189" si="129">SUM(D182:E182)</f>
        <v>1.5940055577919903</v>
      </c>
      <c r="G182" s="200">
        <f t="shared" ref="G182:G184" si="130">IF(B182&gt;0,(1+(E182/B182))^(1/($C$6-$B$6))-1,0)</f>
        <v>2.5594128372321556E-2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4.7146814159385517</v>
      </c>
      <c r="C183" s="11">
        <v>5.1062597731295387</v>
      </c>
      <c r="D183" s="11">
        <f t="shared" si="128"/>
        <v>0.39157835719098699</v>
      </c>
      <c r="E183" s="11">
        <v>1.4533711267939604</v>
      </c>
      <c r="F183" s="11">
        <f t="shared" si="129"/>
        <v>1.8449494839849474</v>
      </c>
      <c r="G183" s="200">
        <f t="shared" si="130"/>
        <v>1.807486221712562E-2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2.6982097385143069</v>
      </c>
      <c r="C184" s="11">
        <v>2.916584977979821</v>
      </c>
      <c r="D184" s="11">
        <f t="shared" si="128"/>
        <v>0.21837523946551407</v>
      </c>
      <c r="E184" s="11">
        <v>1.5755888789336694</v>
      </c>
      <c r="F184" s="11">
        <f t="shared" si="129"/>
        <v>1.7939641183991835</v>
      </c>
      <c r="G184" s="200">
        <f t="shared" si="130"/>
        <v>3.1135858248496628E-2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1.1752142373057191</v>
      </c>
      <c r="C185" s="11">
        <v>1.3127930911426993</v>
      </c>
      <c r="D185" s="11">
        <f t="shared" si="128"/>
        <v>0.13757885383698021</v>
      </c>
      <c r="E185" s="11">
        <v>0.49145993918413788</v>
      </c>
      <c r="F185" s="11">
        <f t="shared" si="129"/>
        <v>0.62903879302111809</v>
      </c>
      <c r="G185" s="200">
        <f>IF(B185&gt;0,(1+(E185/B185))^(1/($C$6-$B$6))-1,0)</f>
        <v>2.3565354421767548E-2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5.4324663024200035</v>
      </c>
      <c r="C186" s="11">
        <v>5.9613510085621719</v>
      </c>
      <c r="D186" s="11">
        <f t="shared" si="128"/>
        <v>0.52888470614216843</v>
      </c>
      <c r="E186" s="11">
        <v>2.3473482689548288</v>
      </c>
      <c r="F186" s="11">
        <f t="shared" si="129"/>
        <v>2.8762329750969973</v>
      </c>
      <c r="G186" s="200">
        <f t="shared" ref="G186:G205" si="131">IF(B186&gt;0,(1+(E186/B186))^(1/($C$6-$B$6))-1,0)</f>
        <v>2.4231544004153838E-2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1.9686446306923446</v>
      </c>
      <c r="C187" s="11">
        <v>1.2311310297962947</v>
      </c>
      <c r="D187" s="11">
        <f t="shared" si="128"/>
        <v>-0.73751360089604989</v>
      </c>
      <c r="E187" s="11">
        <v>0.51301159451703326</v>
      </c>
      <c r="F187" s="11">
        <f t="shared" si="129"/>
        <v>-0.22450200637901663</v>
      </c>
      <c r="G187" s="200">
        <f t="shared" si="131"/>
        <v>1.5558517382468828E-2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2.1658685867304168</v>
      </c>
      <c r="C188" s="11">
        <v>4.2315732168102453</v>
      </c>
      <c r="D188" s="11">
        <f t="shared" si="128"/>
        <v>2.0657046300798285</v>
      </c>
      <c r="E188" s="11">
        <v>2.1452182239848137</v>
      </c>
      <c r="F188" s="11">
        <f t="shared" si="129"/>
        <v>4.2109228540646422</v>
      </c>
      <c r="G188" s="200">
        <f t="shared" si="131"/>
        <v>4.6960534320991565E-2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1.7821100137092218</v>
      </c>
      <c r="C189" s="11">
        <v>1.3372538512594012</v>
      </c>
      <c r="D189" s="11">
        <f t="shared" si="128"/>
        <v>-0.44485616244982062</v>
      </c>
      <c r="E189" s="11">
        <v>0.36500423512830005</v>
      </c>
      <c r="F189" s="11">
        <f t="shared" si="129"/>
        <v>-7.9851927321520577E-2</v>
      </c>
      <c r="G189" s="200">
        <f t="shared" si="131"/>
        <v>1.2499248557642284E-2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1.8487906142779922</v>
      </c>
      <c r="C190" s="11">
        <v>1.5095581595108318</v>
      </c>
      <c r="D190" s="11">
        <f t="shared" si="128"/>
        <v>-0.33923245476716035</v>
      </c>
      <c r="E190" s="11">
        <v>0.56204730363143218</v>
      </c>
      <c r="F190" s="11">
        <f t="shared" ref="F190:F191" si="132">SUM(D190:E190)</f>
        <v>0.22281484886427183</v>
      </c>
      <c r="G190" s="200">
        <f t="shared" si="131"/>
        <v>1.7853682898862022E-2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7.5378633788574252</v>
      </c>
      <c r="C191" s="11">
        <v>7.2082984231634386</v>
      </c>
      <c r="D191" s="11">
        <f t="shared" si="128"/>
        <v>-0.32956495569398658</v>
      </c>
      <c r="E191" s="11">
        <v>3.1013557995430445</v>
      </c>
      <c r="F191" s="11">
        <f t="shared" si="132"/>
        <v>2.7717908438490579</v>
      </c>
      <c r="G191" s="200">
        <f t="shared" si="131"/>
        <v>2.3239820726757676E-2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10.502625325902498</v>
      </c>
      <c r="C192" s="11">
        <v>7.941076902366845</v>
      </c>
      <c r="D192" s="11">
        <f t="shared" si="128"/>
        <v>-2.5615484235356529</v>
      </c>
      <c r="E192" s="11">
        <v>4.6691938756657949</v>
      </c>
      <c r="F192" s="11">
        <f t="shared" ref="F192:F195" si="133">SUM(D192:E192)</f>
        <v>2.107645452130142</v>
      </c>
      <c r="G192" s="200">
        <f t="shared" si="131"/>
        <v>2.482407462580638E-2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2.687635872308185</v>
      </c>
      <c r="C193" s="11">
        <v>0.49734627529731368</v>
      </c>
      <c r="D193" s="11">
        <f t="shared" si="128"/>
        <v>-2.1902895970108713</v>
      </c>
      <c r="E193" s="11">
        <v>0.90658851205761337</v>
      </c>
      <c r="F193" s="11">
        <f t="shared" si="133"/>
        <v>-1.283701084953258</v>
      </c>
      <c r="G193" s="200">
        <f t="shared" si="131"/>
        <v>1.9566718579657971E-2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0.68926897020999367</v>
      </c>
      <c r="C194" s="11">
        <v>0.64314431323505061</v>
      </c>
      <c r="D194" s="11">
        <f t="shared" si="128"/>
        <v>-4.6124656974943057E-2</v>
      </c>
      <c r="E194" s="11">
        <v>0.34152259773453181</v>
      </c>
      <c r="F194" s="11">
        <f t="shared" si="133"/>
        <v>0.29539794075958875</v>
      </c>
      <c r="G194" s="200">
        <f t="shared" si="131"/>
        <v>2.7193214807190058E-2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7.3931560273618935</v>
      </c>
      <c r="C195" s="11">
        <v>6.8676281228241711</v>
      </c>
      <c r="D195" s="11">
        <f t="shared" si="128"/>
        <v>-0.52552790453772236</v>
      </c>
      <c r="E195" s="11">
        <v>2.4547686439149516</v>
      </c>
      <c r="F195" s="11">
        <f t="shared" si="133"/>
        <v>1.9292407393772293</v>
      </c>
      <c r="G195" s="200">
        <f t="shared" si="131"/>
        <v>1.9297572080262615E-2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4.9137807661214161</v>
      </c>
      <c r="C196" s="11">
        <v>3.9838333366840288</v>
      </c>
      <c r="D196" s="11">
        <f t="shared" si="128"/>
        <v>-0.92994742943738729</v>
      </c>
      <c r="E196" s="11">
        <v>1.6706589557761435</v>
      </c>
      <c r="F196" s="11">
        <f t="shared" ref="F196" si="134">SUM(D196:E196)</f>
        <v>0.74071152633875625</v>
      </c>
      <c r="G196" s="200">
        <f t="shared" si="131"/>
        <v>1.9702623541620889E-2</v>
      </c>
    </row>
    <row r="197" spans="1:14" x14ac:dyDescent="0.2">
      <c r="A197" t="str">
        <f t="shared" si="127"/>
        <v>54 Textiles, printing and other skilled trades</v>
      </c>
      <c r="B197" s="11">
        <v>3.2115151400358442</v>
      </c>
      <c r="C197" s="11">
        <v>4.1213047281045725</v>
      </c>
      <c r="D197" s="11">
        <f t="shared" si="128"/>
        <v>0.90978958806872834</v>
      </c>
      <c r="E197" s="11">
        <v>1.5303020800439275</v>
      </c>
      <c r="F197" s="11">
        <f t="shared" ref="F197" si="135">SUM(D197:E197)</f>
        <v>2.4400916681126557</v>
      </c>
      <c r="G197" s="200">
        <f t="shared" si="131"/>
        <v>2.6318889904936471E-2</v>
      </c>
    </row>
    <row r="198" spans="1:14" x14ac:dyDescent="0.2">
      <c r="A198" t="str">
        <f t="shared" si="127"/>
        <v>61 Caring personal service occupations</v>
      </c>
      <c r="B198" s="11">
        <v>15.976985581103069</v>
      </c>
      <c r="C198" s="11">
        <v>18.407234114264774</v>
      </c>
      <c r="D198" s="11">
        <f>C198-B198</f>
        <v>2.4302485331617056</v>
      </c>
      <c r="E198" s="11">
        <v>9.6366592734837973</v>
      </c>
      <c r="F198" s="11">
        <f>SUM(D198:E198)</f>
        <v>12.066907806645503</v>
      </c>
      <c r="G198" s="200">
        <f t="shared" si="131"/>
        <v>3.1965319890101762E-2</v>
      </c>
    </row>
    <row r="199" spans="1:14" x14ac:dyDescent="0.2">
      <c r="A199" t="str">
        <f t="shared" si="127"/>
        <v>62 Leisure, travel and related personal service occupations</v>
      </c>
      <c r="B199" s="11">
        <v>3.7059717359090913</v>
      </c>
      <c r="C199" s="11">
        <v>3.0100796606656282</v>
      </c>
      <c r="D199" s="11">
        <f t="shared" ref="D199:D205" si="136">C199-B199</f>
        <v>-0.69589207524346319</v>
      </c>
      <c r="E199" s="11">
        <v>1.4892565337343302</v>
      </c>
      <c r="F199" s="11">
        <f t="shared" ref="F199:F200" si="137">SUM(D199:E199)</f>
        <v>0.79336445849086701</v>
      </c>
      <c r="G199" s="200">
        <f t="shared" si="131"/>
        <v>2.2775152812031463E-2</v>
      </c>
    </row>
    <row r="200" spans="1:14" x14ac:dyDescent="0.2">
      <c r="A200" t="str">
        <f t="shared" si="127"/>
        <v>63 Community and civil enforcement occupations</v>
      </c>
      <c r="B200" s="11">
        <v>0.13402119974100843</v>
      </c>
      <c r="C200" s="11">
        <v>9.4368460034630855E-2</v>
      </c>
      <c r="D200" s="11">
        <f t="shared" si="136"/>
        <v>-3.9652739706377574E-2</v>
      </c>
      <c r="E200" s="11">
        <v>3.5222666679268357E-2</v>
      </c>
      <c r="F200" s="11">
        <f t="shared" si="137"/>
        <v>-4.4300730271092173E-3</v>
      </c>
      <c r="G200" s="200">
        <f t="shared" si="131"/>
        <v>1.5677805671499678E-2</v>
      </c>
    </row>
    <row r="201" spans="1:14" x14ac:dyDescent="0.2">
      <c r="A201" t="str">
        <f t="shared" si="127"/>
        <v>71 Sales occupations</v>
      </c>
      <c r="B201" s="11">
        <v>9.754876336908195</v>
      </c>
      <c r="C201" s="11">
        <v>10.040447366681661</v>
      </c>
      <c r="D201" s="11">
        <f t="shared" si="136"/>
        <v>0.28557102977346638</v>
      </c>
      <c r="E201" s="11">
        <v>4.3028399226237219</v>
      </c>
      <c r="F201" s="11">
        <f t="shared" ref="F201:F202" si="138">SUM(D201:E201)</f>
        <v>4.5884109523971883</v>
      </c>
      <c r="G201" s="200">
        <f t="shared" si="131"/>
        <v>2.4659412131947223E-2</v>
      </c>
    </row>
    <row r="202" spans="1:14" x14ac:dyDescent="0.2">
      <c r="A202" t="str">
        <f t="shared" si="127"/>
        <v>72 Customer service occupations</v>
      </c>
      <c r="B202" s="11">
        <v>2.3316653362697468</v>
      </c>
      <c r="C202" s="11">
        <v>2.599157046671265</v>
      </c>
      <c r="D202" s="11">
        <f t="shared" si="136"/>
        <v>0.2674917104015182</v>
      </c>
      <c r="E202" s="11">
        <v>1.1045677075200262</v>
      </c>
      <c r="F202" s="11">
        <f t="shared" si="138"/>
        <v>1.3720594179215444</v>
      </c>
      <c r="G202" s="200">
        <f t="shared" si="131"/>
        <v>2.6189955892098382E-2</v>
      </c>
    </row>
    <row r="203" spans="1:14" x14ac:dyDescent="0.2">
      <c r="A203" t="str">
        <f t="shared" si="127"/>
        <v>81 Process, plant and machine operatives</v>
      </c>
      <c r="B203" s="11">
        <v>2.262028057943597</v>
      </c>
      <c r="C203" s="11">
        <v>2.7206163279669591</v>
      </c>
      <c r="D203" s="11">
        <f t="shared" si="136"/>
        <v>0.45858827002336211</v>
      </c>
      <c r="E203" s="11">
        <v>0.93148964914242316</v>
      </c>
      <c r="F203" s="11">
        <f t="shared" ref="F203:F204" si="139">SUM(D203:E203)</f>
        <v>1.3900779191657853</v>
      </c>
      <c r="G203" s="200">
        <f t="shared" si="131"/>
        <v>2.3257074857933491E-2</v>
      </c>
    </row>
    <row r="204" spans="1:14" x14ac:dyDescent="0.2">
      <c r="A204" t="str">
        <f t="shared" si="127"/>
        <v>82 Transport and mobile machine drivers and operatives</v>
      </c>
      <c r="B204" s="11">
        <v>3.9114673887960221</v>
      </c>
      <c r="C204" s="11">
        <v>4.5023760058180056</v>
      </c>
      <c r="D204" s="11">
        <f t="shared" si="136"/>
        <v>0.5909086170219835</v>
      </c>
      <c r="E204" s="11">
        <v>2.1409073335242299</v>
      </c>
      <c r="F204" s="11">
        <f t="shared" si="139"/>
        <v>2.7318159505462134</v>
      </c>
      <c r="G204" s="200">
        <f t="shared" si="131"/>
        <v>2.9530158201789503E-2</v>
      </c>
    </row>
    <row r="205" spans="1:14" x14ac:dyDescent="0.2">
      <c r="A205" t="str">
        <f t="shared" si="127"/>
        <v>91 Elementary trades and related occupations</v>
      </c>
      <c r="B205" s="11">
        <v>1.1401297192823472</v>
      </c>
      <c r="C205" s="11">
        <v>2.5303633032780124</v>
      </c>
      <c r="D205" s="11">
        <f t="shared" si="136"/>
        <v>1.3902335839956652</v>
      </c>
      <c r="E205" s="11">
        <v>0.94317833997575196</v>
      </c>
      <c r="F205" s="11">
        <f t="shared" ref="F205" si="140">SUM(D205:E205)</f>
        <v>2.3334119239714171</v>
      </c>
      <c r="G205" s="200">
        <f t="shared" si="131"/>
        <v>4.100611791813269E-2</v>
      </c>
    </row>
    <row r="206" spans="1:14" x14ac:dyDescent="0.2">
      <c r="A206" t="str">
        <f t="shared" si="127"/>
        <v>92 Elementary administration and service occupations</v>
      </c>
      <c r="B206" s="11">
        <v>11.173002774312634</v>
      </c>
      <c r="C206" s="11">
        <v>8.5591511585601499</v>
      </c>
      <c r="D206" s="11">
        <f t="shared" ref="D206" si="141">C206-B206</f>
        <v>-2.613851615752484</v>
      </c>
      <c r="E206" s="11">
        <v>4.6380984920658399</v>
      </c>
      <c r="F206" s="11">
        <f t="shared" ref="F206" si="142">SUM(D206:E206)</f>
        <v>2.0242468763133559</v>
      </c>
      <c r="G206" s="200">
        <f t="shared" ref="G206:G207" si="143">IF(B206&gt;0,(1+(E206/B206))^(1/($C$6-$B$6))-1,0)</f>
        <v>2.3417441778111003E-2</v>
      </c>
    </row>
    <row r="207" spans="1:14" x14ac:dyDescent="0.2">
      <c r="A207" t="str">
        <f t="shared" si="127"/>
        <v>All occupations</v>
      </c>
      <c r="B207" s="11">
        <f>SUM(B181:B206)</f>
        <v>121.90568020783373</v>
      </c>
      <c r="C207" s="11">
        <f t="shared" ref="C207:F207" si="144">SUM(C181:C206)</f>
        <v>119.20300469963782</v>
      </c>
      <c r="D207" s="11">
        <f t="shared" si="144"/>
        <v>-2.7026755081959042</v>
      </c>
      <c r="E207" s="11">
        <f t="shared" si="144"/>
        <v>54.646802517201536</v>
      </c>
      <c r="F207" s="11">
        <f t="shared" si="144"/>
        <v>51.944127009005619</v>
      </c>
      <c r="G207" s="200">
        <f t="shared" si="143"/>
        <v>2.4998726485464973E-2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6.5110537192653961</v>
      </c>
      <c r="C210" s="11">
        <v>4.6366429768937127</v>
      </c>
      <c r="D210" s="11">
        <f>C210-B210</f>
        <v>-1.8744107423716834</v>
      </c>
      <c r="E210" s="11">
        <v>2.3949227596984484</v>
      </c>
      <c r="F210" s="11">
        <f>SUM(D210:E210)</f>
        <v>0.520512017326765</v>
      </c>
      <c r="G210" s="200">
        <f>IF(B210&gt;0,(1+(E210/B210))^(1/($C$6-$B$6))-1,0)</f>
        <v>2.1100959658311824E-2</v>
      </c>
    </row>
    <row r="211" spans="1:7" x14ac:dyDescent="0.2">
      <c r="A211" t="str">
        <f t="shared" si="146"/>
        <v>12 Other managers and proprietors</v>
      </c>
      <c r="B211" s="11">
        <v>3.5320997090960193</v>
      </c>
      <c r="C211" s="11">
        <v>3.4960298469807665</v>
      </c>
      <c r="D211" s="11">
        <f t="shared" ref="D211:D226" si="147">C211-B211</f>
        <v>-3.6069862115252871E-2</v>
      </c>
      <c r="E211" s="11">
        <v>1.8937326183809378</v>
      </c>
      <c r="F211" s="11">
        <f t="shared" ref="F211:F218" si="148">SUM(D211:E211)</f>
        <v>1.8576627562656849</v>
      </c>
      <c r="G211" s="200">
        <f t="shared" ref="G211:G213" si="149">IF(B211&gt;0,(1+(E211/B211))^(1/($C$6-$B$6))-1,0)</f>
        <v>2.9032033045473193E-2</v>
      </c>
    </row>
    <row r="212" spans="1:7" x14ac:dyDescent="0.2">
      <c r="A212" t="str">
        <f t="shared" si="146"/>
        <v>21 Science, research, engineering and technology professionals</v>
      </c>
      <c r="B212" s="11">
        <v>3.1379804596661209</v>
      </c>
      <c r="C212" s="11">
        <v>3.3262618399197561</v>
      </c>
      <c r="D212" s="11">
        <f t="shared" si="147"/>
        <v>0.18828138025363517</v>
      </c>
      <c r="E212" s="11">
        <v>1.1452345651804816</v>
      </c>
      <c r="F212" s="11">
        <f t="shared" si="148"/>
        <v>1.3335159454341168</v>
      </c>
      <c r="G212" s="200">
        <f t="shared" si="149"/>
        <v>2.0958234235950002E-2</v>
      </c>
    </row>
    <row r="213" spans="1:7" x14ac:dyDescent="0.2">
      <c r="A213" t="str">
        <f t="shared" si="146"/>
        <v>22 Health professionals</v>
      </c>
      <c r="B213" s="11">
        <v>1.6959992621937483</v>
      </c>
      <c r="C213" s="11">
        <v>1.3319877872631767</v>
      </c>
      <c r="D213" s="11">
        <f t="shared" si="147"/>
        <v>-0.36401147493057162</v>
      </c>
      <c r="E213" s="11">
        <v>0.72845000825378714</v>
      </c>
      <c r="F213" s="11">
        <f t="shared" si="148"/>
        <v>0.36443853332321552</v>
      </c>
      <c r="G213" s="200">
        <f t="shared" si="149"/>
        <v>2.4108166874766246E-2</v>
      </c>
    </row>
    <row r="214" spans="1:7" x14ac:dyDescent="0.2">
      <c r="A214" t="str">
        <f t="shared" si="146"/>
        <v>23 Teaching and other educational professionals</v>
      </c>
      <c r="B214" s="11">
        <v>0.8597923260134982</v>
      </c>
      <c r="C214" s="11">
        <v>0.69671095264496219</v>
      </c>
      <c r="D214" s="11">
        <f t="shared" si="147"/>
        <v>-0.16308137336853601</v>
      </c>
      <c r="E214" s="11">
        <v>0.34197517091076673</v>
      </c>
      <c r="F214" s="11">
        <f t="shared" si="148"/>
        <v>0.17889379754223073</v>
      </c>
      <c r="G214" s="200">
        <f>IF(B214&gt;0,(1+(E214/B214))^(1/($C$6-$B$6))-1,0)</f>
        <v>2.257489428806192E-2</v>
      </c>
    </row>
    <row r="215" spans="1:7" x14ac:dyDescent="0.2">
      <c r="A215" t="str">
        <f t="shared" si="146"/>
        <v>24 Business, media and public service professionals</v>
      </c>
      <c r="B215" s="11">
        <v>3.3720064891662949</v>
      </c>
      <c r="C215" s="11">
        <v>2.8729543838144105</v>
      </c>
      <c r="D215" s="11">
        <f t="shared" si="147"/>
        <v>-0.49905210535188438</v>
      </c>
      <c r="E215" s="11">
        <v>1.2677908460190281</v>
      </c>
      <c r="F215" s="11">
        <f t="shared" si="148"/>
        <v>0.76873874066714376</v>
      </c>
      <c r="G215" s="200">
        <f t="shared" ref="G215:G234" si="150">IF(B215&gt;0,(1+(E215/B215))^(1/($C$6-$B$6))-1,0)</f>
        <v>2.1505495264269481E-2</v>
      </c>
    </row>
    <row r="216" spans="1:7" x14ac:dyDescent="0.2">
      <c r="A216" t="str">
        <f t="shared" si="146"/>
        <v>31 Science, engineering and technology associate professionals</v>
      </c>
      <c r="B216" s="11">
        <v>1.4328626694840318</v>
      </c>
      <c r="C216" s="11">
        <v>1.2607707438150453</v>
      </c>
      <c r="D216" s="11">
        <f t="shared" si="147"/>
        <v>-0.17209192566898657</v>
      </c>
      <c r="E216" s="11">
        <v>0.49641779408358927</v>
      </c>
      <c r="F216" s="11">
        <f t="shared" si="148"/>
        <v>0.3243258684146027</v>
      </c>
      <c r="G216" s="200">
        <f t="shared" si="150"/>
        <v>2.0029471433834711E-2</v>
      </c>
    </row>
    <row r="217" spans="1:7" x14ac:dyDescent="0.2">
      <c r="A217" t="str">
        <f t="shared" si="146"/>
        <v>32 Health and social care associate professionals</v>
      </c>
      <c r="B217" s="11">
        <v>1.4236736061317692</v>
      </c>
      <c r="C217" s="11">
        <v>1.8878557638212385</v>
      </c>
      <c r="D217" s="11">
        <f t="shared" si="147"/>
        <v>0.46418215768946935</v>
      </c>
      <c r="E217" s="11">
        <v>1.020173953243144</v>
      </c>
      <c r="F217" s="11">
        <f t="shared" si="148"/>
        <v>1.4843561109326133</v>
      </c>
      <c r="G217" s="200">
        <f t="shared" si="150"/>
        <v>3.6678866616307815E-2</v>
      </c>
    </row>
    <row r="218" spans="1:7" x14ac:dyDescent="0.2">
      <c r="A218" t="str">
        <f t="shared" si="146"/>
        <v>33 Protective service occupations</v>
      </c>
      <c r="B218" s="11">
        <v>1.8384782025758664</v>
      </c>
      <c r="C218" s="11">
        <v>1.1472329975793469</v>
      </c>
      <c r="D218" s="11">
        <f t="shared" si="147"/>
        <v>-0.69124520499651942</v>
      </c>
      <c r="E218" s="11">
        <v>0.41011084462910297</v>
      </c>
      <c r="F218" s="11">
        <f t="shared" si="148"/>
        <v>-0.28113436036741646</v>
      </c>
      <c r="G218" s="200">
        <f t="shared" si="150"/>
        <v>1.3514828298311299E-2</v>
      </c>
    </row>
    <row r="219" spans="1:7" x14ac:dyDescent="0.2">
      <c r="A219" t="str">
        <f t="shared" si="146"/>
        <v>34 Culture, media and sports occupations</v>
      </c>
      <c r="B219" s="11">
        <v>0.86239357373914782</v>
      </c>
      <c r="C219" s="11">
        <v>0.35680433558747515</v>
      </c>
      <c r="D219" s="11">
        <f t="shared" si="147"/>
        <v>-0.50558923815167267</v>
      </c>
      <c r="E219" s="11">
        <v>0.21110762767090152</v>
      </c>
      <c r="F219" s="11">
        <f t="shared" ref="F219:F220" si="151">SUM(D219:E219)</f>
        <v>-0.29448161048077115</v>
      </c>
      <c r="G219" s="200">
        <f t="shared" si="150"/>
        <v>1.4705002713416349E-2</v>
      </c>
    </row>
    <row r="220" spans="1:7" x14ac:dyDescent="0.2">
      <c r="A220" t="str">
        <f t="shared" si="146"/>
        <v>35 Business and public service associate professionals</v>
      </c>
      <c r="B220" s="11">
        <v>5.4329473866225859</v>
      </c>
      <c r="C220" s="11">
        <v>4.5537547537316643</v>
      </c>
      <c r="D220" s="11">
        <f t="shared" si="147"/>
        <v>-0.87919263289092164</v>
      </c>
      <c r="E220" s="11">
        <v>1.9340957506157623</v>
      </c>
      <c r="F220" s="11">
        <f t="shared" si="151"/>
        <v>1.0549031177248407</v>
      </c>
      <c r="G220" s="200">
        <f t="shared" si="150"/>
        <v>2.0509803014385319E-2</v>
      </c>
    </row>
    <row r="221" spans="1:7" x14ac:dyDescent="0.2">
      <c r="A221" t="str">
        <f t="shared" si="146"/>
        <v>41 Administrative occupations</v>
      </c>
      <c r="B221" s="11">
        <v>10.448055466470651</v>
      </c>
      <c r="C221" s="11">
        <v>6.588519734205815</v>
      </c>
      <c r="D221" s="11">
        <f t="shared" si="147"/>
        <v>-3.8595357322648356</v>
      </c>
      <c r="E221" s="11">
        <v>3.7071325242651265</v>
      </c>
      <c r="F221" s="11">
        <f t="shared" ref="F221:F224" si="152">SUM(D221:E221)</f>
        <v>-0.15240320799970908</v>
      </c>
      <c r="G221" s="200">
        <f t="shared" si="150"/>
        <v>2.0450661310269513E-2</v>
      </c>
    </row>
    <row r="222" spans="1:7" x14ac:dyDescent="0.2">
      <c r="A222" t="str">
        <f t="shared" si="146"/>
        <v>42 Secretarial and related occupations</v>
      </c>
      <c r="B222" s="11">
        <v>2.7375978739601812</v>
      </c>
      <c r="C222" s="11">
        <v>0.39303907512578473</v>
      </c>
      <c r="D222" s="11">
        <f t="shared" si="147"/>
        <v>-2.3445587988343966</v>
      </c>
      <c r="E222" s="11">
        <v>0.65660704470310149</v>
      </c>
      <c r="F222" s="11">
        <f t="shared" si="152"/>
        <v>-1.6879517541312952</v>
      </c>
      <c r="G222" s="200">
        <f t="shared" si="150"/>
        <v>1.4435783501252519E-2</v>
      </c>
    </row>
    <row r="223" spans="1:7" x14ac:dyDescent="0.2">
      <c r="A223" t="str">
        <f t="shared" si="146"/>
        <v>51 Skilled agricultural and related trades</v>
      </c>
      <c r="B223" s="11">
        <v>0.98347622196996876</v>
      </c>
      <c r="C223" s="11">
        <v>0.98637951242274124</v>
      </c>
      <c r="D223" s="11">
        <f t="shared" si="147"/>
        <v>2.903290452772489E-3</v>
      </c>
      <c r="E223" s="11">
        <v>0.51391687066294767</v>
      </c>
      <c r="F223" s="11">
        <f t="shared" si="152"/>
        <v>0.51682016111572016</v>
      </c>
      <c r="G223" s="200">
        <f t="shared" si="150"/>
        <v>2.8422250027622109E-2</v>
      </c>
    </row>
    <row r="224" spans="1:7" x14ac:dyDescent="0.2">
      <c r="A224" t="str">
        <f t="shared" si="146"/>
        <v>52 Skilled metal, electrical and electronic trades</v>
      </c>
      <c r="B224" s="11">
        <v>4.0920048942799943</v>
      </c>
      <c r="C224" s="11">
        <v>3.4339921536640219</v>
      </c>
      <c r="D224" s="11">
        <f t="shared" si="147"/>
        <v>-0.65801274061597237</v>
      </c>
      <c r="E224" s="11">
        <v>1.3813118760483416</v>
      </c>
      <c r="F224" s="11">
        <f t="shared" si="152"/>
        <v>0.72329913543236923</v>
      </c>
      <c r="G224" s="200">
        <f t="shared" si="150"/>
        <v>1.9579189651443896E-2</v>
      </c>
    </row>
    <row r="225" spans="1:7" x14ac:dyDescent="0.2">
      <c r="A225" t="str">
        <f t="shared" si="146"/>
        <v>53 Skilled construction and building trades</v>
      </c>
      <c r="B225" s="11">
        <v>4.426098989869347</v>
      </c>
      <c r="C225" s="11">
        <v>4.5663735344567753</v>
      </c>
      <c r="D225" s="11">
        <f t="shared" si="147"/>
        <v>0.14027454458742827</v>
      </c>
      <c r="E225" s="11">
        <v>2.0311844368201357</v>
      </c>
      <c r="F225" s="11">
        <f t="shared" ref="F225" si="153">SUM(D225:E225)</f>
        <v>2.171458981407564</v>
      </c>
      <c r="G225" s="200">
        <f t="shared" si="150"/>
        <v>2.549901704471691E-2</v>
      </c>
    </row>
    <row r="226" spans="1:7" x14ac:dyDescent="0.2">
      <c r="A226" t="str">
        <f t="shared" si="146"/>
        <v>54 Textiles, printing and other skilled trades</v>
      </c>
      <c r="B226" s="11">
        <v>2.7737376390376669</v>
      </c>
      <c r="C226" s="11">
        <v>2.3014259096303196</v>
      </c>
      <c r="D226" s="11">
        <f t="shared" si="147"/>
        <v>-0.47231172940734734</v>
      </c>
      <c r="E226" s="11">
        <v>0.97924247386862573</v>
      </c>
      <c r="F226" s="11">
        <f t="shared" ref="F226" si="154">SUM(D226:E226)</f>
        <v>0.50693074446127839</v>
      </c>
      <c r="G226" s="200">
        <f t="shared" si="150"/>
        <v>2.0361488995637389E-2</v>
      </c>
    </row>
    <row r="227" spans="1:7" x14ac:dyDescent="0.2">
      <c r="A227" t="str">
        <f t="shared" si="146"/>
        <v>61 Caring personal service occupations</v>
      </c>
      <c r="B227" s="11">
        <v>10.137606164740406</v>
      </c>
      <c r="C227" s="11">
        <v>8.1351881766539478</v>
      </c>
      <c r="D227" s="11">
        <f>C227-B227</f>
        <v>-2.0024179880864583</v>
      </c>
      <c r="E227" s="11">
        <v>4.3350216055193558</v>
      </c>
      <c r="F227" s="11">
        <f>SUM(D227:E227)</f>
        <v>2.3326036174328975</v>
      </c>
      <c r="G227" s="200">
        <f t="shared" si="150"/>
        <v>2.4017704040836696E-2</v>
      </c>
    </row>
    <row r="228" spans="1:7" x14ac:dyDescent="0.2">
      <c r="A228" t="str">
        <f t="shared" si="146"/>
        <v>62 Leisure, travel and related personal service occupations</v>
      </c>
      <c r="B228" s="11">
        <v>3.2581935106927964</v>
      </c>
      <c r="C228" s="11">
        <v>2.2911170504021574</v>
      </c>
      <c r="D228" s="11">
        <f t="shared" ref="D228:D234" si="155">C228-B228</f>
        <v>-0.96707646029063898</v>
      </c>
      <c r="E228" s="11">
        <v>1.1898231054464286</v>
      </c>
      <c r="F228" s="11">
        <f t="shared" ref="F228:F229" si="156">SUM(D228:E228)</f>
        <v>0.22274664515578957</v>
      </c>
      <c r="G228" s="200">
        <f t="shared" si="150"/>
        <v>2.0969186745074531E-2</v>
      </c>
    </row>
    <row r="229" spans="1:7" x14ac:dyDescent="0.2">
      <c r="A229" t="str">
        <f t="shared" si="146"/>
        <v>63 Community and civil enforcement occupations</v>
      </c>
      <c r="B229" s="11">
        <v>0.17317531109560064</v>
      </c>
      <c r="C229" s="11">
        <v>0.11567074460271388</v>
      </c>
      <c r="D229" s="11">
        <f t="shared" si="155"/>
        <v>-5.7504566492886752E-2</v>
      </c>
      <c r="E229" s="11">
        <v>5.300196220968121E-2</v>
      </c>
      <c r="F229" s="11">
        <f t="shared" si="156"/>
        <v>-4.5026042832055427E-3</v>
      </c>
      <c r="G229" s="200">
        <f t="shared" si="150"/>
        <v>1.7960358134567533E-2</v>
      </c>
    </row>
    <row r="230" spans="1:7" x14ac:dyDescent="0.2">
      <c r="A230" t="str">
        <f t="shared" si="146"/>
        <v>71 Sales occupations</v>
      </c>
      <c r="B230" s="11">
        <v>8.1068765840396733</v>
      </c>
      <c r="C230" s="11">
        <v>6.4495860061870074</v>
      </c>
      <c r="D230" s="11">
        <f t="shared" si="155"/>
        <v>-1.6572905778526659</v>
      </c>
      <c r="E230" s="11">
        <v>3.1285554152411668</v>
      </c>
      <c r="F230" s="11">
        <f t="shared" ref="F230:F231" si="157">SUM(D230:E230)</f>
        <v>1.4712648373885009</v>
      </c>
      <c r="G230" s="200">
        <f t="shared" si="150"/>
        <v>2.1995729198491576E-2</v>
      </c>
    </row>
    <row r="231" spans="1:7" x14ac:dyDescent="0.2">
      <c r="A231" t="str">
        <f t="shared" si="146"/>
        <v>72 Customer service occupations</v>
      </c>
      <c r="B231" s="11">
        <v>2.2048306571431264</v>
      </c>
      <c r="C231" s="11">
        <v>2.1861153733565537</v>
      </c>
      <c r="D231" s="11">
        <f t="shared" si="155"/>
        <v>-1.8715283786572723E-2</v>
      </c>
      <c r="E231" s="11">
        <v>1.0224152357056346</v>
      </c>
      <c r="F231" s="11">
        <f t="shared" si="157"/>
        <v>1.0036999519190619</v>
      </c>
      <c r="G231" s="200">
        <f t="shared" si="150"/>
        <v>2.5723851721867197E-2</v>
      </c>
    </row>
    <row r="232" spans="1:7" x14ac:dyDescent="0.2">
      <c r="A232" t="str">
        <f t="shared" si="146"/>
        <v>81 Process, plant and machine operatives</v>
      </c>
      <c r="B232" s="11">
        <v>2.5465131478982821</v>
      </c>
      <c r="C232" s="11">
        <v>2.525306003701151</v>
      </c>
      <c r="D232" s="11">
        <f t="shared" si="155"/>
        <v>-2.12071441971311E-2</v>
      </c>
      <c r="E232" s="11">
        <v>1.0231156036372262</v>
      </c>
      <c r="F232" s="11">
        <f t="shared" ref="F232:F233" si="158">SUM(D232:E232)</f>
        <v>1.0019084594400951</v>
      </c>
      <c r="G232" s="200">
        <f t="shared" si="150"/>
        <v>2.2771164417874523E-2</v>
      </c>
    </row>
    <row r="233" spans="1:7" x14ac:dyDescent="0.2">
      <c r="A233" t="str">
        <f t="shared" si="146"/>
        <v>82 Transport and mobile machine drivers and operatives</v>
      </c>
      <c r="B233" s="11">
        <v>5.1489328081870962</v>
      </c>
      <c r="C233" s="11">
        <v>4.7892509560326069</v>
      </c>
      <c r="D233" s="11">
        <f t="shared" si="155"/>
        <v>-0.35968185215448933</v>
      </c>
      <c r="E233" s="11">
        <v>2.7008685196726989</v>
      </c>
      <c r="F233" s="11">
        <f t="shared" si="158"/>
        <v>2.3411866675182096</v>
      </c>
      <c r="G233" s="200">
        <f t="shared" si="150"/>
        <v>2.8512156925872612E-2</v>
      </c>
    </row>
    <row r="234" spans="1:7" x14ac:dyDescent="0.2">
      <c r="A234" t="str">
        <f t="shared" si="146"/>
        <v>91 Elementary trades and related occupations</v>
      </c>
      <c r="B234" s="11">
        <v>1.685649619750603</v>
      </c>
      <c r="C234" s="11">
        <v>2.9819274926808204</v>
      </c>
      <c r="D234" s="11">
        <f t="shared" si="155"/>
        <v>1.2962778729302173</v>
      </c>
      <c r="E234" s="11">
        <v>1.101600668222489</v>
      </c>
      <c r="F234" s="11">
        <f t="shared" ref="F234" si="159">SUM(D234:E234)</f>
        <v>2.3978785411527062</v>
      </c>
      <c r="G234" s="200">
        <f t="shared" si="150"/>
        <v>3.4095331485845648E-2</v>
      </c>
    </row>
    <row r="235" spans="1:7" x14ac:dyDescent="0.2">
      <c r="A235" t="str">
        <f t="shared" si="146"/>
        <v>92 Elementary administration and service occupations</v>
      </c>
      <c r="B235" s="11">
        <v>15.803911713777651</v>
      </c>
      <c r="C235" s="11">
        <v>12.729134699183536</v>
      </c>
      <c r="D235" s="11">
        <f t="shared" ref="D235" si="160">C235-B235</f>
        <v>-3.0747770145941153</v>
      </c>
      <c r="E235" s="11">
        <v>6.5097659633380722</v>
      </c>
      <c r="F235" s="11">
        <f t="shared" ref="F235" si="161">SUM(D235:E235)</f>
        <v>3.4349889487439569</v>
      </c>
      <c r="G235" s="200">
        <f t="shared" ref="G235:G236" si="162">IF(B235&gt;0,(1+(E235/B235))^(1/($C$6-$B$6))-1,0)</f>
        <v>2.3262607003798008E-2</v>
      </c>
    </row>
    <row r="236" spans="1:7" x14ac:dyDescent="0.2">
      <c r="A236" t="str">
        <f t="shared" si="146"/>
        <v>All occupations</v>
      </c>
      <c r="B236" s="11">
        <f>SUM(B210:B235)</f>
        <v>104.62594800686752</v>
      </c>
      <c r="C236" s="11">
        <f t="shared" ref="C236:F236" si="163">SUM(C210:C235)</f>
        <v>86.040032804357494</v>
      </c>
      <c r="D236" s="11">
        <f t="shared" si="163"/>
        <v>-18.585915202510023</v>
      </c>
      <c r="E236" s="11">
        <f t="shared" si="163"/>
        <v>42.177575244046977</v>
      </c>
      <c r="F236" s="11">
        <f t="shared" si="163"/>
        <v>23.591660041536965</v>
      </c>
      <c r="G236" s="200">
        <f t="shared" si="162"/>
        <v>2.2837098307222581E-2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4.279187006801398</v>
      </c>
      <c r="C239" s="11">
        <v>3.0159690820409368</v>
      </c>
      <c r="D239" s="11">
        <f>C239-B239</f>
        <v>-1.2632179247604611</v>
      </c>
      <c r="E239" s="11">
        <v>1.5652534025758458</v>
      </c>
      <c r="F239" s="11">
        <f>SUM(D239:E239)</f>
        <v>0.30203547781538465</v>
      </c>
      <c r="G239" s="200">
        <f>IF(B239&gt;0,(1+(E239/B239))^(1/($C$6-$B$6))-1,0)</f>
        <v>2.0999300573709245E-2</v>
      </c>
    </row>
    <row r="240" spans="1:7" x14ac:dyDescent="0.2">
      <c r="A240" t="str">
        <f t="shared" si="165"/>
        <v>12 Other managers and proprietors</v>
      </c>
      <c r="B240" s="11">
        <v>1.8864559599845392</v>
      </c>
      <c r="C240" s="11">
        <v>1.4550536605811641</v>
      </c>
      <c r="D240" s="11">
        <f t="shared" ref="D240:D255" si="166">C240-B240</f>
        <v>-0.43140229940337504</v>
      </c>
      <c r="E240" s="11">
        <v>0.77772741770546039</v>
      </c>
      <c r="F240" s="11">
        <f t="shared" ref="F240:F247" si="167">SUM(D240:E240)</f>
        <v>0.34632511830208534</v>
      </c>
      <c r="G240" s="200">
        <f t="shared" ref="G240:G242" si="168">IF(B240&gt;0,(1+(E240/B240))^(1/($C$6-$B$6))-1,0)</f>
        <v>2.3280024273580446E-2</v>
      </c>
    </row>
    <row r="241" spans="1:7" x14ac:dyDescent="0.2">
      <c r="A241" t="str">
        <f t="shared" si="165"/>
        <v>21 Science, research, engineering and technology professionals</v>
      </c>
      <c r="B241" s="11">
        <v>1.8004493438358962</v>
      </c>
      <c r="C241" s="11">
        <v>1.5352184796075574</v>
      </c>
      <c r="D241" s="11">
        <f t="shared" si="166"/>
        <v>-0.26523086422833875</v>
      </c>
      <c r="E241" s="11">
        <v>0.57683878220521023</v>
      </c>
      <c r="F241" s="11">
        <f t="shared" si="167"/>
        <v>0.31160791797687148</v>
      </c>
      <c r="G241" s="200">
        <f t="shared" si="168"/>
        <v>1.8700988598842949E-2</v>
      </c>
    </row>
    <row r="242" spans="1:7" x14ac:dyDescent="0.2">
      <c r="A242" t="str">
        <f t="shared" si="165"/>
        <v>22 Health professionals</v>
      </c>
      <c r="B242" s="11">
        <v>0.88380084457855657</v>
      </c>
      <c r="C242" s="11">
        <v>0.58297652729367611</v>
      </c>
      <c r="D242" s="11">
        <f t="shared" si="166"/>
        <v>-0.30082431728488046</v>
      </c>
      <c r="E242" s="11">
        <v>0.34245821567618334</v>
      </c>
      <c r="F242" s="11">
        <f t="shared" si="167"/>
        <v>4.1633898391302882E-2</v>
      </c>
      <c r="G242" s="200">
        <f t="shared" si="168"/>
        <v>2.2072855825751692E-2</v>
      </c>
    </row>
    <row r="243" spans="1:7" x14ac:dyDescent="0.2">
      <c r="A243" t="str">
        <f t="shared" si="165"/>
        <v>23 Teaching and other educational professionals</v>
      </c>
      <c r="B243" s="11">
        <v>0.52959005466733911</v>
      </c>
      <c r="C243" s="11">
        <v>0.44568915276215704</v>
      </c>
      <c r="D243" s="11">
        <f t="shared" si="166"/>
        <v>-8.3900901905182068E-2</v>
      </c>
      <c r="E243" s="11">
        <v>0.21924853720267776</v>
      </c>
      <c r="F243" s="11">
        <f t="shared" si="167"/>
        <v>0.13534763529749569</v>
      </c>
      <c r="G243" s="200">
        <f>IF(B243&gt;0,(1+(E243/B243))^(1/($C$6-$B$6))-1,0)</f>
        <v>2.3363429508693079E-2</v>
      </c>
    </row>
    <row r="244" spans="1:7" x14ac:dyDescent="0.2">
      <c r="A244" t="str">
        <f t="shared" si="165"/>
        <v>24 Business, media and public service professionals</v>
      </c>
      <c r="B244" s="11">
        <v>1.9745830631939694</v>
      </c>
      <c r="C244" s="11">
        <v>1.3299383696829246</v>
      </c>
      <c r="D244" s="11">
        <f t="shared" si="166"/>
        <v>-0.64464469351104481</v>
      </c>
      <c r="E244" s="11">
        <v>0.65946858412739928</v>
      </c>
      <c r="F244" s="11">
        <f t="shared" si="167"/>
        <v>1.4823890616354474E-2</v>
      </c>
      <c r="G244" s="200">
        <f t="shared" ref="G244:G263" si="169">IF(B244&gt;0,(1+(E244/B244))^(1/($C$6-$B$6))-1,0)</f>
        <v>1.9396782669353296E-2</v>
      </c>
    </row>
    <row r="245" spans="1:7" x14ac:dyDescent="0.2">
      <c r="A245" t="str">
        <f t="shared" si="165"/>
        <v>31 Science, engineering and technology associate professionals</v>
      </c>
      <c r="B245" s="11">
        <v>1.0297161494883647</v>
      </c>
      <c r="C245" s="11">
        <v>0.84294596269239186</v>
      </c>
      <c r="D245" s="11">
        <f t="shared" si="166"/>
        <v>-0.18677018679597279</v>
      </c>
      <c r="E245" s="11">
        <v>0.32297612366512118</v>
      </c>
      <c r="F245" s="11">
        <f t="shared" si="167"/>
        <v>0.13620593686914839</v>
      </c>
      <c r="G245" s="200">
        <f>IF(B245&gt;0,(1+(E245/B245))^(1/($C$6-$B$6))-1,0)</f>
        <v>1.8353981429462429E-2</v>
      </c>
    </row>
    <row r="246" spans="1:7" x14ac:dyDescent="0.2">
      <c r="A246" t="str">
        <f t="shared" si="165"/>
        <v>32 Health and social care associate professionals</v>
      </c>
      <c r="B246" s="11">
        <v>0.4226131719863645</v>
      </c>
      <c r="C246" s="11">
        <v>0.40324034941540182</v>
      </c>
      <c r="D246" s="11">
        <f t="shared" si="166"/>
        <v>-1.9372822570962678E-2</v>
      </c>
      <c r="E246" s="11">
        <v>0.22770028118943411</v>
      </c>
      <c r="F246" s="11">
        <f t="shared" si="167"/>
        <v>0.20832745861847143</v>
      </c>
      <c r="G246" s="200">
        <f t="shared" si="169"/>
        <v>2.9149926336559329E-2</v>
      </c>
    </row>
    <row r="247" spans="1:7" x14ac:dyDescent="0.2">
      <c r="A247" t="str">
        <f t="shared" si="165"/>
        <v>33 Protective service occupations</v>
      </c>
      <c r="B247" s="11">
        <v>0.99237703396016275</v>
      </c>
      <c r="C247" s="11">
        <v>0.71346901149676789</v>
      </c>
      <c r="D247" s="11">
        <f t="shared" si="166"/>
        <v>-0.27890802246339486</v>
      </c>
      <c r="E247" s="11">
        <v>0.30460526676404737</v>
      </c>
      <c r="F247" s="11">
        <f t="shared" si="167"/>
        <v>2.5697244300652511E-2</v>
      </c>
      <c r="G247" s="200">
        <f t="shared" si="169"/>
        <v>1.8006356163986048E-2</v>
      </c>
    </row>
    <row r="248" spans="1:7" x14ac:dyDescent="0.2">
      <c r="A248" t="str">
        <f t="shared" si="165"/>
        <v>34 Culture, media and sports occupations</v>
      </c>
      <c r="B248" s="11">
        <v>0.66981264566358623</v>
      </c>
      <c r="C248" s="11">
        <v>0.28812658808486075</v>
      </c>
      <c r="D248" s="11">
        <f t="shared" si="166"/>
        <v>-0.38168605757872548</v>
      </c>
      <c r="E248" s="11">
        <v>0.16463625523605252</v>
      </c>
      <c r="F248" s="11">
        <f t="shared" ref="F248:F249" si="170">SUM(D248:E248)</f>
        <v>-0.21704980234267296</v>
      </c>
      <c r="G248" s="200">
        <f t="shared" si="169"/>
        <v>1.4759424841365609E-2</v>
      </c>
    </row>
    <row r="249" spans="1:7" x14ac:dyDescent="0.2">
      <c r="A249" t="str">
        <f t="shared" si="165"/>
        <v>35 Business and public service associate professionals</v>
      </c>
      <c r="B249" s="11">
        <v>2.9385079640611571</v>
      </c>
      <c r="C249" s="11">
        <v>1.7498287910736754</v>
      </c>
      <c r="D249" s="11">
        <f t="shared" si="166"/>
        <v>-1.1886791729874817</v>
      </c>
      <c r="E249" s="11">
        <v>0.84475558010352025</v>
      </c>
      <c r="F249" s="11">
        <f t="shared" si="170"/>
        <v>-0.34392359288396146</v>
      </c>
      <c r="G249" s="200">
        <f t="shared" si="169"/>
        <v>1.6988358488140287E-2</v>
      </c>
    </row>
    <row r="250" spans="1:7" x14ac:dyDescent="0.2">
      <c r="A250" t="str">
        <f t="shared" si="165"/>
        <v>41 Administrative occupations</v>
      </c>
      <c r="B250" s="11">
        <v>4.8402858197886269</v>
      </c>
      <c r="C250" s="11">
        <v>1.1678730470452976</v>
      </c>
      <c r="D250" s="11">
        <f t="shared" si="166"/>
        <v>-3.6724127727433293</v>
      </c>
      <c r="E250" s="11">
        <v>1.0892860954243944</v>
      </c>
      <c r="F250" s="11">
        <f t="shared" ref="F250:F253" si="171">SUM(D250:E250)</f>
        <v>-2.5831266773189352</v>
      </c>
      <c r="G250" s="200">
        <f t="shared" si="169"/>
        <v>1.3623853511534501E-2</v>
      </c>
    </row>
    <row r="251" spans="1:7" x14ac:dyDescent="0.2">
      <c r="A251" t="str">
        <f t="shared" si="165"/>
        <v>42 Secretarial and related occupations</v>
      </c>
      <c r="B251" s="11">
        <v>2.1293349097323797</v>
      </c>
      <c r="C251" s="11">
        <v>0.12421268364600355</v>
      </c>
      <c r="D251" s="11">
        <f t="shared" si="166"/>
        <v>-2.0051222260863764</v>
      </c>
      <c r="E251" s="11">
        <v>0.34162228690484686</v>
      </c>
      <c r="F251" s="11">
        <f t="shared" si="171"/>
        <v>-1.6634999391815295</v>
      </c>
      <c r="G251" s="200">
        <f t="shared" si="169"/>
        <v>9.9690917638353138E-3</v>
      </c>
    </row>
    <row r="252" spans="1:7" x14ac:dyDescent="0.2">
      <c r="A252" t="str">
        <f t="shared" si="165"/>
        <v>51 Skilled agricultural and related trades</v>
      </c>
      <c r="B252" s="11">
        <v>0.83838499191237004</v>
      </c>
      <c r="C252" s="11">
        <v>0.96560851331833142</v>
      </c>
      <c r="D252" s="11">
        <f t="shared" si="166"/>
        <v>0.12722352140596138</v>
      </c>
      <c r="E252" s="11">
        <v>0.39234802832528215</v>
      </c>
      <c r="F252" s="11">
        <f t="shared" si="171"/>
        <v>0.51957154973124353</v>
      </c>
      <c r="G252" s="200">
        <f t="shared" si="169"/>
        <v>2.5922820924604073E-2</v>
      </c>
    </row>
    <row r="253" spans="1:7" x14ac:dyDescent="0.2">
      <c r="A253" t="str">
        <f t="shared" si="165"/>
        <v>52 Skilled metal, electrical and electronic trades</v>
      </c>
      <c r="B253" s="11">
        <v>1.8898480882182731</v>
      </c>
      <c r="C253" s="11">
        <v>1.09420259527478</v>
      </c>
      <c r="D253" s="11">
        <f t="shared" si="166"/>
        <v>-0.79564549294349307</v>
      </c>
      <c r="E253" s="11">
        <v>0.57390426776465409</v>
      </c>
      <c r="F253" s="11">
        <f t="shared" si="171"/>
        <v>-0.22174122517883899</v>
      </c>
      <c r="G253" s="200">
        <f t="shared" si="169"/>
        <v>1.7836475817990749E-2</v>
      </c>
    </row>
    <row r="254" spans="1:7" x14ac:dyDescent="0.2">
      <c r="A254" t="str">
        <f t="shared" si="165"/>
        <v>53 Skilled construction and building trades</v>
      </c>
      <c r="B254" s="11">
        <v>2.0875485103150182</v>
      </c>
      <c r="C254" s="11">
        <v>2.1291848962961346</v>
      </c>
      <c r="D254" s="11">
        <f t="shared" si="166"/>
        <v>4.1636385981116408E-2</v>
      </c>
      <c r="E254" s="11">
        <v>0.86268319733319598</v>
      </c>
      <c r="F254" s="11">
        <f t="shared" ref="F254" si="172">SUM(D254:E254)</f>
        <v>0.90431958331431239</v>
      </c>
      <c r="G254" s="200">
        <f t="shared" si="169"/>
        <v>2.3327480041727577E-2</v>
      </c>
    </row>
    <row r="255" spans="1:7" x14ac:dyDescent="0.2">
      <c r="A255" t="str">
        <f t="shared" si="165"/>
        <v>54 Textiles, printing and other skilled trades</v>
      </c>
      <c r="B255" s="11">
        <v>2.3578410844473257</v>
      </c>
      <c r="C255" s="11">
        <v>2.1436645663279714</v>
      </c>
      <c r="D255" s="11">
        <f t="shared" si="166"/>
        <v>-0.21417651811935423</v>
      </c>
      <c r="E255" s="11">
        <v>0.90596471336594186</v>
      </c>
      <c r="F255" s="11">
        <f t="shared" ref="F255" si="173">SUM(D255:E255)</f>
        <v>0.69178819524658763</v>
      </c>
      <c r="G255" s="200">
        <f t="shared" si="169"/>
        <v>2.191314423517654E-2</v>
      </c>
    </row>
    <row r="256" spans="1:7" x14ac:dyDescent="0.2">
      <c r="A256" t="str">
        <f t="shared" si="165"/>
        <v>61 Caring personal service occupations</v>
      </c>
      <c r="B256" s="11">
        <v>1.7878731826056482</v>
      </c>
      <c r="C256" s="11">
        <v>1.2495214313535798</v>
      </c>
      <c r="D256" s="11">
        <f>C256-B256</f>
        <v>-0.53835175125206836</v>
      </c>
      <c r="E256" s="11">
        <v>0.47356060633950731</v>
      </c>
      <c r="F256" s="11">
        <f>SUM(D256:E256)</f>
        <v>-6.4791144912561049E-2</v>
      </c>
      <c r="G256" s="200">
        <f t="shared" si="169"/>
        <v>1.5788155431725848E-2</v>
      </c>
    </row>
    <row r="257" spans="1:7" x14ac:dyDescent="0.2">
      <c r="A257" t="str">
        <f t="shared" si="165"/>
        <v>62 Leisure, travel and related personal service occupations</v>
      </c>
      <c r="B257" s="11">
        <v>1.8873322683627971</v>
      </c>
      <c r="C257" s="11">
        <v>1.1936428359901288</v>
      </c>
      <c r="D257" s="11">
        <f t="shared" ref="D257:D263" si="174">C257-B257</f>
        <v>-0.69368943237266834</v>
      </c>
      <c r="E257" s="11">
        <v>0.63952558124886083</v>
      </c>
      <c r="F257" s="11">
        <f t="shared" ref="F257:F258" si="175">SUM(D257:E257)</f>
        <v>-5.4163851123807505E-2</v>
      </c>
      <c r="G257" s="200">
        <f t="shared" si="169"/>
        <v>1.9644614433973473E-2</v>
      </c>
    </row>
    <row r="258" spans="1:7" x14ac:dyDescent="0.2">
      <c r="A258" t="str">
        <f t="shared" si="165"/>
        <v>63 Community and civil enforcement occupations</v>
      </c>
      <c r="B258" s="11">
        <v>0.13391178822861449</v>
      </c>
      <c r="C258" s="11">
        <v>8.8722878441472933E-2</v>
      </c>
      <c r="D258" s="11">
        <f t="shared" si="174"/>
        <v>-4.518890978714156E-2</v>
      </c>
      <c r="E258" s="11">
        <v>4.3328325963125684E-2</v>
      </c>
      <c r="F258" s="11">
        <f t="shared" si="175"/>
        <v>-1.8605838240158754E-3</v>
      </c>
      <c r="G258" s="200">
        <f t="shared" si="169"/>
        <v>1.8863992320365286E-2</v>
      </c>
    </row>
    <row r="259" spans="1:7" x14ac:dyDescent="0.2">
      <c r="A259" t="str">
        <f t="shared" si="165"/>
        <v>71 Sales occupations</v>
      </c>
      <c r="B259" s="11">
        <v>5.1902783782177568</v>
      </c>
      <c r="C259" s="11">
        <v>1.9408361488189718</v>
      </c>
      <c r="D259" s="11">
        <f t="shared" si="174"/>
        <v>-3.249442229398785</v>
      </c>
      <c r="E259" s="11">
        <v>1.2538661837630594</v>
      </c>
      <c r="F259" s="11">
        <f t="shared" ref="F259:F260" si="176">SUM(D259:E259)</f>
        <v>-1.9955760456357257</v>
      </c>
      <c r="G259" s="200">
        <f t="shared" si="169"/>
        <v>1.4530189346684708E-2</v>
      </c>
    </row>
    <row r="260" spans="1:7" x14ac:dyDescent="0.2">
      <c r="A260" t="str">
        <f t="shared" si="165"/>
        <v>72 Customer service occupations</v>
      </c>
      <c r="B260" s="11">
        <v>0.98674487625344109</v>
      </c>
      <c r="C260" s="11">
        <v>0.93918643601265051</v>
      </c>
      <c r="D260" s="11">
        <f t="shared" si="174"/>
        <v>-4.7558440240790589E-2</v>
      </c>
      <c r="E260" s="11">
        <v>0.32015713162767262</v>
      </c>
      <c r="F260" s="11">
        <f t="shared" si="176"/>
        <v>0.27259869138688203</v>
      </c>
      <c r="G260" s="200">
        <f t="shared" si="169"/>
        <v>1.8910121396531698E-2</v>
      </c>
    </row>
    <row r="261" spans="1:7" x14ac:dyDescent="0.2">
      <c r="A261" t="str">
        <f t="shared" si="165"/>
        <v>81 Process, plant and machine operatives</v>
      </c>
      <c r="B261" s="11">
        <v>1.875831221972003</v>
      </c>
      <c r="C261" s="11">
        <v>0.74801155712689371</v>
      </c>
      <c r="D261" s="11">
        <f t="shared" si="174"/>
        <v>-1.1278196648451093</v>
      </c>
      <c r="E261" s="11">
        <v>0.4677748881329592</v>
      </c>
      <c r="F261" s="11">
        <f t="shared" ref="F261:F262" si="177">SUM(D261:E261)</f>
        <v>-0.66004477671215012</v>
      </c>
      <c r="G261" s="200">
        <f t="shared" si="169"/>
        <v>1.495329408035051E-2</v>
      </c>
    </row>
    <row r="262" spans="1:7" x14ac:dyDescent="0.2">
      <c r="A262" t="str">
        <f t="shared" si="165"/>
        <v>82 Transport and mobile machine drivers and operatives</v>
      </c>
      <c r="B262" s="11">
        <v>3.961388504611588</v>
      </c>
      <c r="C262" s="11">
        <v>2.6030928484067393</v>
      </c>
      <c r="D262" s="11">
        <f t="shared" si="174"/>
        <v>-1.3582956562048487</v>
      </c>
      <c r="E262" s="11">
        <v>1.4871574033389565</v>
      </c>
      <c r="F262" s="11">
        <f t="shared" si="177"/>
        <v>0.12886174713410781</v>
      </c>
      <c r="G262" s="200">
        <f t="shared" si="169"/>
        <v>2.1477673098917238E-2</v>
      </c>
    </row>
    <row r="263" spans="1:7" x14ac:dyDescent="0.2">
      <c r="A263" t="str">
        <f t="shared" si="165"/>
        <v>91 Elementary trades and related occupations</v>
      </c>
      <c r="B263" s="11">
        <v>1.8409972821508787</v>
      </c>
      <c r="C263" s="11">
        <v>2.5513367020150501</v>
      </c>
      <c r="D263" s="11">
        <f t="shared" si="174"/>
        <v>0.71033941986417148</v>
      </c>
      <c r="E263" s="11">
        <v>1.0640002861053517</v>
      </c>
      <c r="F263" s="11">
        <f t="shared" ref="F263" si="178">SUM(D263:E263)</f>
        <v>1.7743397059695232</v>
      </c>
      <c r="G263" s="200">
        <f t="shared" si="169"/>
        <v>3.0875397552446282E-2</v>
      </c>
    </row>
    <row r="264" spans="1:7" x14ac:dyDescent="0.2">
      <c r="A264" t="str">
        <f t="shared" si="165"/>
        <v>92 Elementary administration and service occupations</v>
      </c>
      <c r="B264" s="11">
        <v>12.645557593425881</v>
      </c>
      <c r="C264" s="11">
        <v>7.6442468609290026</v>
      </c>
      <c r="D264" s="11">
        <f t="shared" ref="D264" si="179">C264-B264</f>
        <v>-5.0013107324968784</v>
      </c>
      <c r="E264" s="11">
        <v>4.0336563583503757</v>
      </c>
      <c r="F264" s="11">
        <f>SUM(D264:E264)</f>
        <v>-0.96765437414650268</v>
      </c>
      <c r="G264" s="200">
        <f t="shared" ref="G264:G265" si="180">IF(B264&gt;0,(1+(E264/B264))^(1/($C$6-$B$6))-1,0)</f>
        <v>1.8628539092574004E-2</v>
      </c>
    </row>
    <row r="265" spans="1:7" x14ac:dyDescent="0.2">
      <c r="A265" t="str">
        <f t="shared" si="165"/>
        <v>All occupations</v>
      </c>
      <c r="B265" s="11">
        <f>SUM(B239:B264)</f>
        <v>61.86025173846393</v>
      </c>
      <c r="C265" s="11">
        <f t="shared" ref="C265:F265" si="181">SUM(C239:C264)</f>
        <v>38.945799975734523</v>
      </c>
      <c r="D265" s="11">
        <f t="shared" si="181"/>
        <v>-22.914451762729417</v>
      </c>
      <c r="E265" s="11">
        <f t="shared" si="181"/>
        <v>19.954503800439134</v>
      </c>
      <c r="F265" s="11">
        <f t="shared" si="181"/>
        <v>-2.9599479622902773</v>
      </c>
      <c r="G265" s="200">
        <f t="shared" si="180"/>
        <v>1.8813435637155873E-2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0.77847245148737831</v>
      </c>
      <c r="C268" s="11">
        <v>1.0414190665603829</v>
      </c>
      <c r="D268" s="11">
        <f>C268-B268</f>
        <v>0.26294661507300454</v>
      </c>
      <c r="E268" s="11">
        <v>0.27122492040159329</v>
      </c>
      <c r="F268" s="11">
        <f>SUM(D268:E268)</f>
        <v>0.53417153547459784</v>
      </c>
      <c r="G268" s="200">
        <f>IF(B268&gt;0,(1+(E268/B268))^(1/($C$6-$B$6))-1,0)</f>
        <v>2.0128131670263727E-2</v>
      </c>
    </row>
    <row r="269" spans="1:7" x14ac:dyDescent="0.2">
      <c r="A269" t="str">
        <f t="shared" si="183"/>
        <v>12 Other managers and proprietors</v>
      </c>
      <c r="B269" s="11">
        <v>0.60403229702603711</v>
      </c>
      <c r="C269" s="11">
        <v>0.895689059214681</v>
      </c>
      <c r="D269" s="11">
        <f t="shared" ref="D269:D284" si="184">C269-B269</f>
        <v>0.29165676218864389</v>
      </c>
      <c r="E269" s="11">
        <v>0.25489732767216111</v>
      </c>
      <c r="F269" s="11">
        <f t="shared" ref="F269:F276" si="185">SUM(D269:E269)</f>
        <v>0.546554089860805</v>
      </c>
      <c r="G269" s="200">
        <f t="shared" ref="G269:G271" si="186">IF(B269&gt;0,(1+(E269/B269))^(1/($C$6-$B$6))-1,0)</f>
        <v>2.3748224166435072E-2</v>
      </c>
    </row>
    <row r="270" spans="1:7" x14ac:dyDescent="0.2">
      <c r="A270" t="str">
        <f t="shared" si="183"/>
        <v>21 Science, research, engineering and technology professionals</v>
      </c>
      <c r="B270" s="11">
        <v>0.42824753282674</v>
      </c>
      <c r="C270" s="11">
        <v>1.0643833824949309</v>
      </c>
      <c r="D270" s="11">
        <f t="shared" si="184"/>
        <v>0.63613584966819092</v>
      </c>
      <c r="E270" s="11">
        <v>0.22730758376499877</v>
      </c>
      <c r="F270" s="11">
        <f t="shared" si="185"/>
        <v>0.86344343343318974</v>
      </c>
      <c r="G270" s="200">
        <f t="shared" si="186"/>
        <v>2.8792104971359977E-2</v>
      </c>
    </row>
    <row r="271" spans="1:7" x14ac:dyDescent="0.2">
      <c r="A271" t="str">
        <f t="shared" si="183"/>
        <v>22 Health professionals</v>
      </c>
      <c r="B271" s="11">
        <v>0.13319858455222139</v>
      </c>
      <c r="C271" s="11">
        <v>0.31825170902342148</v>
      </c>
      <c r="D271" s="11">
        <f t="shared" si="184"/>
        <v>0.18505312447120009</v>
      </c>
      <c r="E271" s="11">
        <v>8.0377909649051324E-2</v>
      </c>
      <c r="F271" s="11">
        <f t="shared" si="185"/>
        <v>0.26543103412025143</v>
      </c>
      <c r="G271" s="200">
        <f t="shared" si="186"/>
        <v>3.1977565781661887E-2</v>
      </c>
    </row>
    <row r="272" spans="1:7" x14ac:dyDescent="0.2">
      <c r="A272" t="str">
        <f t="shared" si="183"/>
        <v>23 Teaching and other educational professionals</v>
      </c>
      <c r="B272" s="11">
        <v>0.11870417377598712</v>
      </c>
      <c r="C272" s="11">
        <v>0.1865665151569697</v>
      </c>
      <c r="D272" s="11">
        <f t="shared" si="184"/>
        <v>6.7862341380982585E-2</v>
      </c>
      <c r="E272" s="11">
        <v>5.4387667557185465E-2</v>
      </c>
      <c r="F272" s="11">
        <f t="shared" si="185"/>
        <v>0.12225000893816805</v>
      </c>
      <c r="G272" s="200">
        <f>IF(B272&gt;0,(1+(E272/B272))^(1/($C$6-$B$6))-1,0)</f>
        <v>2.5464681502681108E-2</v>
      </c>
    </row>
    <row r="273" spans="1:7" x14ac:dyDescent="0.2">
      <c r="A273" t="str">
        <f t="shared" si="183"/>
        <v>24 Business, media and public service professionals</v>
      </c>
      <c r="B273" s="11">
        <v>0.43813538563015197</v>
      </c>
      <c r="C273" s="11">
        <v>0.78597839518900992</v>
      </c>
      <c r="D273" s="11">
        <f t="shared" si="184"/>
        <v>0.34784300955885794</v>
      </c>
      <c r="E273" s="11">
        <v>0.19576918967419452</v>
      </c>
      <c r="F273" s="11">
        <f t="shared" si="185"/>
        <v>0.54361219923305248</v>
      </c>
      <c r="G273" s="200">
        <f t="shared" ref="G273" si="187">IF(B273&gt;0,(1+(E273/B273))^(1/($C$6-$B$6))-1,0)</f>
        <v>2.4930389822822363E-2</v>
      </c>
    </row>
    <row r="274" spans="1:7" x14ac:dyDescent="0.2">
      <c r="A274" t="str">
        <f t="shared" si="183"/>
        <v>31 Science, engineering and technology associate professionals</v>
      </c>
      <c r="B274" s="11">
        <v>0.2374702162931483</v>
      </c>
      <c r="C274" s="11">
        <v>0.51841545977231485</v>
      </c>
      <c r="D274" s="11">
        <f t="shared" si="184"/>
        <v>0.28094524347916655</v>
      </c>
      <c r="E274" s="11">
        <v>0.12630162831621644</v>
      </c>
      <c r="F274" s="11">
        <f t="shared" si="185"/>
        <v>0.40724687179538299</v>
      </c>
      <c r="G274" s="200">
        <f>IF(B274&gt;0,(1+(E274/B274))^(1/($C$6-$B$6))-1,0)</f>
        <v>2.8840366963190478E-2</v>
      </c>
    </row>
    <row r="275" spans="1:7" x14ac:dyDescent="0.2">
      <c r="A275" t="str">
        <f t="shared" si="183"/>
        <v>32 Health and social care associate professionals</v>
      </c>
      <c r="B275" s="11">
        <v>8.1280665729815627E-2</v>
      </c>
      <c r="C275" s="11">
        <v>0.27477825430415898</v>
      </c>
      <c r="D275" s="11">
        <f t="shared" si="184"/>
        <v>0.19349758857434335</v>
      </c>
      <c r="E275" s="11">
        <v>7.1773096640631154E-2</v>
      </c>
      <c r="F275" s="11">
        <f t="shared" si="185"/>
        <v>0.26527068521497449</v>
      </c>
      <c r="G275" s="200">
        <f t="shared" ref="G275:G292" si="188">IF(B275&gt;0,(1+(E275/B275))^(1/($C$6-$B$6))-1,0)</f>
        <v>4.3094808354380509E-2</v>
      </c>
    </row>
    <row r="276" spans="1:7" x14ac:dyDescent="0.2">
      <c r="A276" t="str">
        <f t="shared" si="183"/>
        <v>33 Protective service occupations</v>
      </c>
      <c r="B276" s="11">
        <v>0.12613988203825105</v>
      </c>
      <c r="C276" s="11">
        <v>6.4367843384109169E-2</v>
      </c>
      <c r="D276" s="11">
        <f t="shared" si="184"/>
        <v>-6.1772038654141881E-2</v>
      </c>
      <c r="E276" s="11">
        <v>1.3476352124709462E-2</v>
      </c>
      <c r="F276" s="11">
        <f t="shared" si="185"/>
        <v>-4.8295686529432419E-2</v>
      </c>
      <c r="G276" s="200">
        <f t="shared" si="188"/>
        <v>6.7900155385680616E-3</v>
      </c>
    </row>
    <row r="277" spans="1:7" x14ac:dyDescent="0.2">
      <c r="A277" t="str">
        <f t="shared" si="183"/>
        <v>34 Culture, media and sports occupations</v>
      </c>
      <c r="B277" s="11">
        <v>0.22399576266335491</v>
      </c>
      <c r="C277" s="11">
        <v>0.34429689499471572</v>
      </c>
      <c r="D277" s="11">
        <f t="shared" si="184"/>
        <v>0.1203011323313608</v>
      </c>
      <c r="E277" s="11">
        <v>8.3030220081473899E-2</v>
      </c>
      <c r="F277" s="11">
        <f t="shared" ref="F277:F278" si="189">SUM(D277:E277)</f>
        <v>0.2033313524128347</v>
      </c>
      <c r="G277" s="200">
        <f t="shared" si="188"/>
        <v>2.1242833265613381E-2</v>
      </c>
    </row>
    <row r="278" spans="1:7" x14ac:dyDescent="0.2">
      <c r="A278" t="str">
        <f t="shared" si="183"/>
        <v>35 Business and public service associate professionals</v>
      </c>
      <c r="B278" s="11">
        <v>0.61959010706253703</v>
      </c>
      <c r="C278" s="11">
        <v>0.87406957776883398</v>
      </c>
      <c r="D278" s="11">
        <f t="shared" si="184"/>
        <v>0.25447947070629695</v>
      </c>
      <c r="E278" s="11">
        <v>0.20877519076157239</v>
      </c>
      <c r="F278" s="11">
        <f t="shared" si="189"/>
        <v>0.46325466146786931</v>
      </c>
      <c r="G278" s="200">
        <f t="shared" si="188"/>
        <v>1.9548354726156347E-2</v>
      </c>
    </row>
    <row r="279" spans="1:7" x14ac:dyDescent="0.2">
      <c r="A279" t="str">
        <f t="shared" si="183"/>
        <v>41 Administrative occupations</v>
      </c>
      <c r="B279" s="11">
        <v>1.091625614025868</v>
      </c>
      <c r="C279" s="11">
        <v>0.64633854226524701</v>
      </c>
      <c r="D279" s="11">
        <f t="shared" si="184"/>
        <v>-0.44528707176062099</v>
      </c>
      <c r="E279" s="11">
        <v>0.21751391351611399</v>
      </c>
      <c r="F279" s="11">
        <f t="shared" ref="F279:F282" si="190">SUM(D279:E279)</f>
        <v>-0.227773158244507</v>
      </c>
      <c r="G279" s="200">
        <f t="shared" si="188"/>
        <v>1.2187138459937685E-2</v>
      </c>
    </row>
    <row r="280" spans="1:7" x14ac:dyDescent="0.2">
      <c r="A280" t="str">
        <f t="shared" si="183"/>
        <v>42 Secretarial and related occupations</v>
      </c>
      <c r="B280" s="11">
        <v>0.50640251302269013</v>
      </c>
      <c r="C280" s="11">
        <v>0.2156911307559701</v>
      </c>
      <c r="D280" s="11">
        <f t="shared" si="184"/>
        <v>-0.29071138226672</v>
      </c>
      <c r="E280" s="11">
        <v>0.11692804564501597</v>
      </c>
      <c r="F280" s="11">
        <f t="shared" si="190"/>
        <v>-0.17378333662170403</v>
      </c>
      <c r="G280" s="200">
        <f t="shared" si="188"/>
        <v>1.3946026822040158E-2</v>
      </c>
    </row>
    <row r="281" spans="1:7" x14ac:dyDescent="0.2">
      <c r="A281" t="str">
        <f t="shared" si="183"/>
        <v>51 Skilled agricultural and related trades</v>
      </c>
      <c r="B281" s="11">
        <v>0.41059718341863166</v>
      </c>
      <c r="C281" s="11">
        <v>0.30927858742145359</v>
      </c>
      <c r="D281" s="11">
        <f t="shared" si="184"/>
        <v>-0.10131859599717807</v>
      </c>
      <c r="E281" s="11">
        <v>0.1241702827417781</v>
      </c>
      <c r="F281" s="11">
        <f t="shared" si="190"/>
        <v>2.285168674460003E-2</v>
      </c>
      <c r="G281" s="200">
        <f t="shared" si="188"/>
        <v>1.7770676738780411E-2</v>
      </c>
    </row>
    <row r="282" spans="1:7" x14ac:dyDescent="0.2">
      <c r="A282" t="str">
        <f t="shared" si="183"/>
        <v>52 Skilled metal, electrical and electronic trades</v>
      </c>
      <c r="B282" s="11">
        <v>0.63417400142672009</v>
      </c>
      <c r="C282" s="11">
        <v>0.4830955093310404</v>
      </c>
      <c r="D282" s="11">
        <f t="shared" si="184"/>
        <v>-0.1510784920956797</v>
      </c>
      <c r="E282" s="11">
        <v>0.17666914524313074</v>
      </c>
      <c r="F282" s="11">
        <f t="shared" si="190"/>
        <v>2.5590653147451042E-2</v>
      </c>
      <c r="G282" s="200">
        <f t="shared" si="188"/>
        <v>1.6518361532048997E-2</v>
      </c>
    </row>
    <row r="283" spans="1:7" x14ac:dyDescent="0.2">
      <c r="A283" t="str">
        <f t="shared" si="183"/>
        <v>53 Skilled construction and building trades</v>
      </c>
      <c r="B283" s="11">
        <v>0.90517049149510465</v>
      </c>
      <c r="C283" s="11">
        <v>0.24382603244810605</v>
      </c>
      <c r="D283" s="11">
        <f t="shared" si="184"/>
        <v>-0.66134445904699857</v>
      </c>
      <c r="E283" s="11">
        <v>0.15670965909476556</v>
      </c>
      <c r="F283" s="11">
        <f t="shared" ref="F283" si="191">SUM(D283:E283)</f>
        <v>-0.50463479995223304</v>
      </c>
      <c r="G283" s="200">
        <f t="shared" si="188"/>
        <v>1.0701726752441187E-2</v>
      </c>
    </row>
    <row r="284" spans="1:7" x14ac:dyDescent="0.2">
      <c r="A284" t="str">
        <f t="shared" si="183"/>
        <v>54 Textiles, printing and other skilled trades</v>
      </c>
      <c r="B284" s="11">
        <v>0.86862018800333474</v>
      </c>
      <c r="C284" s="11">
        <v>0.41817175805845735</v>
      </c>
      <c r="D284" s="11">
        <f t="shared" si="184"/>
        <v>-0.45044842994487738</v>
      </c>
      <c r="E284" s="11">
        <v>0.16338889443888896</v>
      </c>
      <c r="F284" s="11">
        <f t="shared" ref="F284" si="192">SUM(D284:E284)</f>
        <v>-0.28705953550598839</v>
      </c>
      <c r="G284" s="200">
        <f t="shared" si="188"/>
        <v>1.1556721156147143E-2</v>
      </c>
    </row>
    <row r="285" spans="1:7" x14ac:dyDescent="0.2">
      <c r="A285" t="str">
        <f t="shared" si="183"/>
        <v>61 Caring personal service occupations</v>
      </c>
      <c r="B285" s="11">
        <v>0.39024521502024173</v>
      </c>
      <c r="C285" s="11">
        <v>0.59601656639489253</v>
      </c>
      <c r="D285" s="11">
        <f>C285-B285</f>
        <v>0.2057713513746508</v>
      </c>
      <c r="E285" s="11">
        <v>0.13030077872465079</v>
      </c>
      <c r="F285" s="11">
        <f>SUM(D285:E285)</f>
        <v>0.33607213009930159</v>
      </c>
      <c r="G285" s="200">
        <f t="shared" si="188"/>
        <v>1.9392501785766347E-2</v>
      </c>
    </row>
    <row r="286" spans="1:7" x14ac:dyDescent="0.2">
      <c r="A286" t="str">
        <f t="shared" si="183"/>
        <v>62 Leisure, travel and related personal service occupations</v>
      </c>
      <c r="B286" s="11">
        <v>0.63578370918559168</v>
      </c>
      <c r="C286" s="11">
        <v>0.38253739656922148</v>
      </c>
      <c r="D286" s="11">
        <f t="shared" ref="D286:D292" si="193">C286-B286</f>
        <v>-0.25324631261637021</v>
      </c>
      <c r="E286" s="11">
        <v>0.13106423540064874</v>
      </c>
      <c r="F286" s="11">
        <f t="shared" ref="F286:F287" si="194">SUM(D286:E286)</f>
        <v>-0.12218207721572147</v>
      </c>
      <c r="G286" s="200">
        <f t="shared" si="188"/>
        <v>1.2573733554167132E-2</v>
      </c>
    </row>
    <row r="287" spans="1:7" x14ac:dyDescent="0.2">
      <c r="A287" t="str">
        <f t="shared" si="183"/>
        <v>63 Community and civil enforcement occupations</v>
      </c>
      <c r="B287" s="11">
        <v>3.5869199083716372E-2</v>
      </c>
      <c r="C287" s="11">
        <v>1.0457533872080742E-2</v>
      </c>
      <c r="D287" s="11">
        <f t="shared" si="193"/>
        <v>-2.5411665211635629E-2</v>
      </c>
      <c r="E287" s="11">
        <v>3.6683565047538787E-3</v>
      </c>
      <c r="F287" s="11">
        <f t="shared" si="194"/>
        <v>-2.174330870688175E-2</v>
      </c>
      <c r="G287" s="200">
        <f t="shared" si="188"/>
        <v>6.5125840222641784E-3</v>
      </c>
    </row>
    <row r="288" spans="1:7" x14ac:dyDescent="0.2">
      <c r="A288" t="str">
        <f t="shared" si="183"/>
        <v>71 Sales occupations</v>
      </c>
      <c r="B288" s="11">
        <v>1.8464307282349455</v>
      </c>
      <c r="C288" s="11">
        <v>1.3230124123734335</v>
      </c>
      <c r="D288" s="11">
        <f t="shared" si="193"/>
        <v>-0.523418315861512</v>
      </c>
      <c r="E288" s="11">
        <v>0.37871604580832025</v>
      </c>
      <c r="F288" s="11">
        <f t="shared" ref="F288:F289" si="195">SUM(D288:E288)</f>
        <v>-0.14470227005319175</v>
      </c>
      <c r="G288" s="200">
        <f t="shared" si="188"/>
        <v>1.2515568312368108E-2</v>
      </c>
    </row>
    <row r="289" spans="1:7" x14ac:dyDescent="0.2">
      <c r="A289" t="str">
        <f t="shared" si="183"/>
        <v>72 Customer service occupations</v>
      </c>
      <c r="B289" s="11">
        <v>0.35256285589428366</v>
      </c>
      <c r="C289" s="11">
        <v>0.6390642758352828</v>
      </c>
      <c r="D289" s="11">
        <f t="shared" si="193"/>
        <v>0.28650141994099915</v>
      </c>
      <c r="E289" s="11">
        <v>0.15024390769180937</v>
      </c>
      <c r="F289" s="11">
        <f t="shared" si="195"/>
        <v>0.43674532763280849</v>
      </c>
      <c r="G289" s="200">
        <f t="shared" si="188"/>
        <v>2.3947375142684413E-2</v>
      </c>
    </row>
    <row r="290" spans="1:7" x14ac:dyDescent="0.2">
      <c r="A290" t="str">
        <f t="shared" si="183"/>
        <v>81 Process, plant and machine operatives</v>
      </c>
      <c r="B290" s="11">
        <v>0.63816522909870343</v>
      </c>
      <c r="C290" s="11">
        <v>0.23846184596595887</v>
      </c>
      <c r="D290" s="11">
        <f t="shared" si="193"/>
        <v>-0.39970338313274456</v>
      </c>
      <c r="E290" s="11">
        <v>7.7376252769986775E-2</v>
      </c>
      <c r="F290" s="11">
        <f t="shared" ref="F290:F291" si="196">SUM(D290:E290)</f>
        <v>-0.32232713036275779</v>
      </c>
      <c r="G290" s="200">
        <f t="shared" si="188"/>
        <v>7.6586682999608691E-3</v>
      </c>
    </row>
    <row r="291" spans="1:7" x14ac:dyDescent="0.2">
      <c r="A291" t="str">
        <f t="shared" si="183"/>
        <v>82 Transport and mobile machine drivers and operatives</v>
      </c>
      <c r="B291" s="11">
        <v>1.786716258232862</v>
      </c>
      <c r="C291" s="11">
        <v>1.2389952682945526</v>
      </c>
      <c r="D291" s="11">
        <f t="shared" si="193"/>
        <v>-0.54772098993830931</v>
      </c>
      <c r="E291" s="11">
        <v>0.57569434176092993</v>
      </c>
      <c r="F291" s="11">
        <f t="shared" si="196"/>
        <v>2.7973351822620618E-2</v>
      </c>
      <c r="G291" s="200">
        <f t="shared" si="188"/>
        <v>1.8794643438540648E-2</v>
      </c>
    </row>
    <row r="292" spans="1:7" x14ac:dyDescent="0.2">
      <c r="A292" t="str">
        <f t="shared" si="183"/>
        <v>91 Elementary trades and related occupations</v>
      </c>
      <c r="B292" s="11">
        <v>0.82116492492666882</v>
      </c>
      <c r="C292" s="11">
        <v>1.7821036449878964</v>
      </c>
      <c r="D292" s="11">
        <f t="shared" si="193"/>
        <v>0.9609387200612276</v>
      </c>
      <c r="E292" s="11">
        <v>0.47304085273845609</v>
      </c>
      <c r="F292" s="11">
        <f t="shared" ref="F292" si="197">SUM(D292:E292)</f>
        <v>1.4339795727996836</v>
      </c>
      <c r="G292" s="200">
        <f t="shared" si="188"/>
        <v>3.0793163598270334E-2</v>
      </c>
    </row>
    <row r="293" spans="1:7" x14ac:dyDescent="0.2">
      <c r="A293" t="str">
        <f t="shared" si="183"/>
        <v>92 Elementary administration and service occupations</v>
      </c>
      <c r="B293" s="11">
        <v>4.7284115558405126</v>
      </c>
      <c r="C293" s="11">
        <v>2.3908922449088945</v>
      </c>
      <c r="D293" s="11">
        <f t="shared" ref="D293" si="198">C293-B293</f>
        <v>-2.3375193109316181</v>
      </c>
      <c r="E293" s="11">
        <v>0.73766391360082884</v>
      </c>
      <c r="F293" s="11">
        <f t="shared" ref="F293" si="199">SUM(D293:E293)</f>
        <v>-1.5998553973307894</v>
      </c>
      <c r="G293" s="200">
        <f t="shared" ref="G293:G294" si="200">IF(B293&gt;0,(1+(E293/B293))^(1/($C$6-$B$6))-1,0)</f>
        <v>9.7116261730954001E-3</v>
      </c>
    </row>
    <row r="294" spans="1:7" x14ac:dyDescent="0.2">
      <c r="A294" s="24" t="str">
        <f t="shared" si="183"/>
        <v>All occupations</v>
      </c>
      <c r="B294" s="34">
        <f>SUM(B268:B293)</f>
        <v>19.441206725995499</v>
      </c>
      <c r="C294" s="34">
        <f t="shared" ref="C294:F294" si="201">SUM(C268:C293)</f>
        <v>17.286158907346017</v>
      </c>
      <c r="D294" s="34">
        <f t="shared" si="201"/>
        <v>-2.1550478186494808</v>
      </c>
      <c r="E294" s="34">
        <f t="shared" si="201"/>
        <v>5.2004697123238657</v>
      </c>
      <c r="F294" s="34">
        <f t="shared" si="201"/>
        <v>3.0454218936743844</v>
      </c>
      <c r="G294" s="234">
        <f t="shared" si="200"/>
        <v>1.5928480505651432E-2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Solent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-2.1891229345097543</v>
      </c>
      <c r="Q7" s="11">
        <f>'Occ T1'!J16</f>
        <v>27.116797534189715</v>
      </c>
    </row>
    <row r="8" spans="1:17" x14ac:dyDescent="0.2">
      <c r="O8" t="str">
        <f>name!E11</f>
        <v>Process, plant and machine operatives</v>
      </c>
      <c r="P8" s="11">
        <f>'Occ T1'!H15</f>
        <v>-0.6107305819802562</v>
      </c>
      <c r="Q8" s="11">
        <f>'Occ T1'!J15</f>
        <v>11.928140240764449</v>
      </c>
    </row>
    <row r="9" spans="1:17" x14ac:dyDescent="0.2">
      <c r="O9" t="str">
        <f>name!E10</f>
        <v>Sales and customer service occupations</v>
      </c>
      <c r="P9" s="11">
        <f>'Occ T1'!H14</f>
        <v>0.95737238738814057</v>
      </c>
      <c r="Q9" s="11">
        <f>'Occ T1'!J14</f>
        <v>20.735847755506633</v>
      </c>
    </row>
    <row r="10" spans="1:17" x14ac:dyDescent="0.2">
      <c r="O10" t="str">
        <f>name!E9</f>
        <v>Caring, leisure and other service occupations</v>
      </c>
      <c r="P10" s="11">
        <f>'Occ T1'!H13</f>
        <v>3.5760474212844855</v>
      </c>
      <c r="Q10" s="11">
        <f>'Occ T1'!J13</f>
        <v>36.200166160854323</v>
      </c>
    </row>
    <row r="11" spans="1:17" x14ac:dyDescent="0.2">
      <c r="O11" t="str">
        <f>name!E8</f>
        <v>Skilled trades occupations</v>
      </c>
      <c r="P11" s="11">
        <f>'Occ T1'!H12</f>
        <v>0.70473806153891871</v>
      </c>
      <c r="Q11" s="11">
        <f>'Occ T1'!J12</f>
        <v>21.539097449761478</v>
      </c>
    </row>
    <row r="12" spans="1:17" x14ac:dyDescent="0.2">
      <c r="O12" t="str">
        <f>name!E7</f>
        <v>Administrative and secretarial occupations</v>
      </c>
      <c r="P12" s="11">
        <f>'Occ T1'!H11</f>
        <v>-5.7172071623441454</v>
      </c>
      <c r="Q12" s="11">
        <f>'Occ T1'!J11</f>
        <v>24.702103739491264</v>
      </c>
    </row>
    <row r="13" spans="1:17" x14ac:dyDescent="0.2">
      <c r="O13" t="str">
        <f>name!E6</f>
        <v>Associate professional occupations</v>
      </c>
      <c r="P13" s="11">
        <f>'Occ T1'!H10</f>
        <v>10.434638919972869</v>
      </c>
      <c r="Q13" s="11">
        <f>'Occ T1'!J10</f>
        <v>52.716573158920042</v>
      </c>
    </row>
    <row r="14" spans="1:17" x14ac:dyDescent="0.2">
      <c r="O14" t="str">
        <f>name!E5</f>
        <v>Professional occupations</v>
      </c>
      <c r="P14" s="11">
        <f>'Occ T1'!H9</f>
        <v>21.664026796709777</v>
      </c>
      <c r="Q14" s="11">
        <f>'Occ T1'!J9</f>
        <v>90.070846422742179</v>
      </c>
    </row>
    <row r="15" spans="1:17" x14ac:dyDescent="0.2">
      <c r="O15" t="str">
        <f>name!E4</f>
        <v>Managers, directors and senior officials</v>
      </c>
      <c r="P15" s="11">
        <f>'Occ T1'!H8</f>
        <v>2.6062370919394766</v>
      </c>
      <c r="Q15" s="11">
        <f>'Occ T1'!J8</f>
        <v>39.945171657172196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Solent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-1.1274184379583758</v>
      </c>
      <c r="Q37" s="11">
        <f>'Occ T2'!J8</f>
        <v>23.453562337530808</v>
      </c>
    </row>
    <row r="38" spans="1:17" x14ac:dyDescent="0.2">
      <c r="O38" s="10" t="str">
        <f>name!D5</f>
        <v>12 Other managers and proprietors</v>
      </c>
      <c r="P38" s="11">
        <f>'Occ T2'!H9</f>
        <v>3.7336555298978453</v>
      </c>
      <c r="Q38" s="11">
        <f>'Occ T2'!J9</f>
        <v>16.491609319641377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14.712227820281448</v>
      </c>
      <c r="Q39" s="11">
        <f>'Occ T2'!J10</f>
        <v>33.14204449592215</v>
      </c>
    </row>
    <row r="40" spans="1:17" x14ac:dyDescent="0.2">
      <c r="O40" s="10" t="str">
        <f>name!D7</f>
        <v>22 Health professionals</v>
      </c>
      <c r="P40" s="11">
        <f>'Occ T2'!H11</f>
        <v>-5.7825707230097834E-2</v>
      </c>
      <c r="Q40" s="11">
        <f>'Occ T2'!J11</f>
        <v>13.588500883902849</v>
      </c>
    </row>
    <row r="41" spans="1:17" x14ac:dyDescent="0.2">
      <c r="O41" s="10" t="str">
        <f>name!D8</f>
        <v>23 Teaching and other educational professionals</v>
      </c>
      <c r="P41" s="11">
        <f>'Occ T2'!H12</f>
        <v>0.78581663200223772</v>
      </c>
      <c r="Q41" s="11">
        <f>'Occ T2'!J12</f>
        <v>15.862352988443222</v>
      </c>
    </row>
    <row r="42" spans="1:17" x14ac:dyDescent="0.2">
      <c r="O42" s="10" t="str">
        <f>name!D9</f>
        <v>24 Business, media and public service professionals</v>
      </c>
      <c r="P42" s="11">
        <f>'Occ T2'!H13</f>
        <v>6.2238080516561922</v>
      </c>
      <c r="Q42" s="11">
        <f>'Occ T2'!J13</f>
        <v>27.477948054473956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5.4252614011121025E-2</v>
      </c>
      <c r="Q43" s="11">
        <f>'Occ T2'!J14</f>
        <v>4.4726630130293827</v>
      </c>
    </row>
    <row r="44" spans="1:17" x14ac:dyDescent="0.2">
      <c r="O44" s="10" t="str">
        <f>name!D11</f>
        <v>32 Health and social care associate professionals</v>
      </c>
      <c r="P44" s="11">
        <f>'Occ T2'!H15</f>
        <v>8.5839293488473931</v>
      </c>
      <c r="Q44" s="11">
        <f>'Occ T2'!J15</f>
        <v>18.910650048280793</v>
      </c>
    </row>
    <row r="45" spans="1:17" x14ac:dyDescent="0.2">
      <c r="O45" s="10" t="str">
        <f>name!D12</f>
        <v>33 Protective service occupations</v>
      </c>
      <c r="P45" s="11">
        <f>'Occ T2'!H16</f>
        <v>-0.58986417494679344</v>
      </c>
      <c r="Q45" s="11">
        <f>'Occ T2'!J16</f>
        <v>2.3165731097727473</v>
      </c>
    </row>
    <row r="46" spans="1:17" x14ac:dyDescent="0.2">
      <c r="O46" s="10" t="str">
        <f>name!D13</f>
        <v>34 Culture, media and sports occupations</v>
      </c>
      <c r="P46" s="11">
        <f>'Occ T2'!H17</f>
        <v>-0.33763788191771127</v>
      </c>
      <c r="Q46" s="11">
        <f>'Occ T2'!J17</f>
        <v>5.441479084977412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2.7239590139788561</v>
      </c>
      <c r="Q47" s="11">
        <f>'Occ T2'!J18</f>
        <v>21.575207902859706</v>
      </c>
    </row>
    <row r="48" spans="1:17" x14ac:dyDescent="0.2">
      <c r="O48" s="10" t="str">
        <f>name!D15</f>
        <v>41 Administrative occupations</v>
      </c>
      <c r="P48" s="11">
        <f>'Occ T2'!H19</f>
        <v>-1.7520361031882885</v>
      </c>
      <c r="Q48" s="11">
        <f>'Occ T2'!J19</f>
        <v>22.916756702459775</v>
      </c>
    </row>
    <row r="49" spans="15:17" x14ac:dyDescent="0.2">
      <c r="O49" s="10" t="str">
        <f>name!D16</f>
        <v>42 Secretarial and related occupations</v>
      </c>
      <c r="P49" s="11">
        <f>'Occ T2'!H20</f>
        <v>-3.9651710591558569</v>
      </c>
      <c r="Q49" s="11">
        <f>'Occ T2'!J20</f>
        <v>1.7853470370314888</v>
      </c>
    </row>
    <row r="50" spans="15:17" x14ac:dyDescent="0.2">
      <c r="O50" s="10" t="str">
        <f>name!D17</f>
        <v>51 Skilled agricultural and related trades</v>
      </c>
      <c r="P50" s="11">
        <f>'Occ T2'!H21</f>
        <v>0.81664928153847693</v>
      </c>
      <c r="Q50" s="11">
        <f>'Occ T2'!J21</f>
        <v>3.5994551488444335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-0.64826313251631262</v>
      </c>
      <c r="Q51" s="11">
        <f>'Occ T2'!J22</f>
        <v>6.0237503563315338</v>
      </c>
    </row>
    <row r="52" spans="15:17" x14ac:dyDescent="0.2">
      <c r="O52" s="10" t="str">
        <f>name!D19</f>
        <v>53 Skilled construction and building trades</v>
      </c>
      <c r="P52" s="11">
        <f>'Occ T2'!H23</f>
        <v>-1.0103403916788949</v>
      </c>
      <c r="Q52" s="11">
        <f>'Occ T2'!J23</f>
        <v>4.8402660510182258</v>
      </c>
    </row>
    <row r="53" spans="15:17" x14ac:dyDescent="0.2">
      <c r="O53" s="10" t="str">
        <f>name!D20</f>
        <v>54 Textiles, printing and other skilled trades</v>
      </c>
      <c r="P53" s="11">
        <f>'Occ T2'!H24</f>
        <v>1.5466923041956431</v>
      </c>
      <c r="Q53" s="11">
        <f>'Occ T2'!J24</f>
        <v>7.0756258935672776</v>
      </c>
    </row>
    <row r="54" spans="15:17" x14ac:dyDescent="0.2">
      <c r="O54" s="10" t="str">
        <f>name!D21</f>
        <v>61 Caring personal service occupations</v>
      </c>
      <c r="P54" s="11">
        <f>'Occ T2'!H25</f>
        <v>4.361414035053933</v>
      </c>
      <c r="Q54" s="11">
        <f>'Occ T2'!J25</f>
        <v>29.999525110407909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-0.66700600400083587</v>
      </c>
      <c r="Q55" s="11">
        <f>'Occ T2'!J26</f>
        <v>6.0040507239436023</v>
      </c>
    </row>
    <row r="56" spans="15:17" x14ac:dyDescent="0.2">
      <c r="O56" s="10" t="str">
        <f>name!D23</f>
        <v>63 Community and civil enforcement occupations</v>
      </c>
      <c r="P56" s="11">
        <f>'Occ T2'!H27</f>
        <v>-0.11836060976861362</v>
      </c>
      <c r="Q56" s="11">
        <f>'Occ T2'!J27</f>
        <v>0.19659032650280978</v>
      </c>
    </row>
    <row r="57" spans="15:17" x14ac:dyDescent="0.2">
      <c r="O57" s="10" t="str">
        <f>name!D24</f>
        <v>71 Sales occupations</v>
      </c>
      <c r="P57" s="11">
        <f>'Occ T2'!H28</f>
        <v>-1.2094333473870762</v>
      </c>
      <c r="Q57" s="11">
        <f>'Occ T2'!J28</f>
        <v>13.779256221875739</v>
      </c>
    </row>
    <row r="58" spans="15:17" x14ac:dyDescent="0.2">
      <c r="O58" s="10" t="str">
        <f>name!D25</f>
        <v>72 Customer service occupations</v>
      </c>
      <c r="P58" s="11">
        <f>'Occ T2'!H29</f>
        <v>2.1668057347752168</v>
      </c>
      <c r="Q58" s="11">
        <f>'Occ T2'!J29</f>
        <v>6.9565915336308937</v>
      </c>
    </row>
    <row r="59" spans="15:17" x14ac:dyDescent="0.2">
      <c r="O59" s="10" t="str">
        <f>name!D26</f>
        <v>81 Process, plant and machine operatives</v>
      </c>
      <c r="P59" s="11">
        <f>'Occ T2'!H30</f>
        <v>-0.11879823088164621</v>
      </c>
      <c r="Q59" s="11">
        <f>'Occ T2'!J30</f>
        <v>3.1581143030269176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-0.49193235109860822</v>
      </c>
      <c r="Q60" s="11">
        <f>'Occ T2'!J31</f>
        <v>8.7700259377375325</v>
      </c>
    </row>
    <row r="61" spans="15:17" x14ac:dyDescent="0.2">
      <c r="O61" s="10" t="str">
        <f>name!D28</f>
        <v>91 Elementary trades and related occupations</v>
      </c>
      <c r="P61" s="11">
        <f>'Occ T2'!H32</f>
        <v>6.3941478723634075</v>
      </c>
      <c r="Q61" s="11">
        <f>'Occ T2'!J32</f>
        <v>11.291570482702999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-8.5832708068731591</v>
      </c>
      <c r="Q62" s="11">
        <f>'Occ T2'!J33</f>
        <v>15.825227051486717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31.425999999999704</v>
      </c>
      <c r="Q64" s="11">
        <f>'Occ T2'!J35</f>
        <v>324.95474411940228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Solent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595.16400000000021</v>
      </c>
      <c r="C8" s="305">
        <f>SUM(C9:C17)</f>
        <v>608.14799999999991</v>
      </c>
      <c r="D8" s="305">
        <f>SUM(D9:D17)</f>
        <v>626.58999999999992</v>
      </c>
      <c r="E8" s="304"/>
      <c r="F8" s="305">
        <f>SUM(F9:F17)</f>
        <v>10.275697319768636</v>
      </c>
      <c r="G8" s="305">
        <f>SUM(G9:G17)</f>
        <v>11.833791415344258</v>
      </c>
      <c r="H8" s="305">
        <f>SUM(H9:H17)</f>
        <v>14.940882294354683</v>
      </c>
      <c r="I8" s="304"/>
      <c r="J8" s="305">
        <f>SUM(J9:J17)</f>
        <v>73.261421544527977</v>
      </c>
      <c r="K8" s="305">
        <f>SUM(K9:K17)</f>
        <v>84.685340453754534</v>
      </c>
      <c r="L8" s="305">
        <f>SUM(L9:L17)</f>
        <v>107.0639941211617</v>
      </c>
      <c r="M8" s="304"/>
      <c r="N8" s="305">
        <f>SUM(N9:N17)</f>
        <v>130.04186909649547</v>
      </c>
      <c r="O8" s="305">
        <f>SUM(O9:O17)</f>
        <v>139.10802154081145</v>
      </c>
      <c r="P8" s="305">
        <f>SUM(P9:P17)</f>
        <v>159.75471740847479</v>
      </c>
      <c r="Q8" s="306"/>
      <c r="R8" s="305">
        <f>SUM(R9:R17)</f>
        <v>36.784215430401403</v>
      </c>
      <c r="S8" s="305">
        <f>SUM(S9:S17)</f>
        <v>36.687489552400002</v>
      </c>
      <c r="T8" s="305">
        <f>SUM(T9:T17)</f>
        <v>40.48246868094391</v>
      </c>
      <c r="U8" s="306"/>
      <c r="V8" s="305">
        <f>SUM(V9:V17)</f>
        <v>36.967709929646112</v>
      </c>
      <c r="W8" s="305">
        <f>SUM(W9:W17)</f>
        <v>37.882703284622494</v>
      </c>
      <c r="X8" s="305">
        <f>SUM(X9:X17)</f>
        <v>42.872941107989</v>
      </c>
      <c r="Y8" s="306"/>
      <c r="Z8" s="305">
        <f>SUM(Z9:Z17)</f>
        <v>121.90568020783373</v>
      </c>
      <c r="AA8" s="305">
        <f>SUM(AA9:AA17)</f>
        <v>119.70537083259613</v>
      </c>
      <c r="AB8" s="305">
        <f>SUM(AB9:AB17)</f>
        <v>119.20300469963784</v>
      </c>
      <c r="AC8" s="306"/>
      <c r="AD8" s="305">
        <f>SUM(AD9:AD17)</f>
        <v>104.62594800686755</v>
      </c>
      <c r="AE8" s="305">
        <f>SUM(AE9:AE17)</f>
        <v>102.02607246330835</v>
      </c>
      <c r="AF8" s="305">
        <f>SUM(AF9:AF17)</f>
        <v>86.040032804357494</v>
      </c>
      <c r="AG8" s="306"/>
      <c r="AH8" s="305">
        <f>SUM(AH9:AH17)</f>
        <v>61.86025173846393</v>
      </c>
      <c r="AI8" s="305">
        <f>SUM(AI9:AI17)</f>
        <v>58.009117111526038</v>
      </c>
      <c r="AJ8" s="305">
        <f>SUM(AJ9:AJ17)</f>
        <v>38.945799975734516</v>
      </c>
      <c r="AK8" s="306"/>
      <c r="AL8" s="305">
        <f>SUM(AL9:AL17)</f>
        <v>19.441206725995499</v>
      </c>
      <c r="AM8" s="305">
        <f>SUM(AM9:AM17)</f>
        <v>18.21009334563654</v>
      </c>
      <c r="AN8" s="305">
        <f>SUM(AN9:AN17)</f>
        <v>17.286158907346017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72.060539083855559</v>
      </c>
      <c r="C9" s="304">
        <f t="shared" ref="B9:D17" si="0">SUM(C21,C33,C51,C63,C75,C93)</f>
        <v>68.492183292606356</v>
      </c>
      <c r="D9" s="304">
        <f t="shared" si="0"/>
        <v>74.666776175794979</v>
      </c>
      <c r="E9" s="304"/>
      <c r="F9" s="304">
        <f t="shared" ref="F9:H17" si="1">SUM(F21,F33,F51,F63,F75,F93)</f>
        <v>1.1178973238278629</v>
      </c>
      <c r="G9" s="304">
        <f t="shared" si="1"/>
        <v>1.1692306348101256</v>
      </c>
      <c r="H9" s="304">
        <f t="shared" si="1"/>
        <v>1.5313107561548289</v>
      </c>
      <c r="I9" s="304"/>
      <c r="J9" s="304">
        <f t="shared" ref="J9:L17" si="2">SUM(J21,J33,J51,J63,J75,J93)</f>
        <v>9.8736024975343568</v>
      </c>
      <c r="K9" s="304">
        <f t="shared" si="2"/>
        <v>10.310985840053977</v>
      </c>
      <c r="L9" s="304">
        <f t="shared" si="2"/>
        <v>13.364927702265508</v>
      </c>
      <c r="M9" s="304"/>
      <c r="N9" s="304">
        <f t="shared" ref="N9:P17" si="3">SUM(N21,N33,N51,N63,N75,N93)</f>
        <v>19.951876805348896</v>
      </c>
      <c r="O9" s="304">
        <f t="shared" si="3"/>
        <v>19.192339550165727</v>
      </c>
      <c r="P9" s="304">
        <f t="shared" si="3"/>
        <v>22.105381847368527</v>
      </c>
      <c r="Q9" s="306"/>
      <c r="R9" s="304">
        <f t="shared" ref="R9:T9" si="4">SUM(R21,R33,R51,R63,R75,R93)</f>
        <v>4.6946739992931619</v>
      </c>
      <c r="S9" s="304">
        <f t="shared" si="4"/>
        <v>4.3932957846810705</v>
      </c>
      <c r="T9" s="304">
        <f t="shared" si="4"/>
        <v>5.0096014721332178</v>
      </c>
      <c r="U9" s="306"/>
      <c r="V9" s="304">
        <f t="shared" ref="V9:X9" si="5">SUM(V21,V33,V51,V63,V75,V93)</f>
        <v>6.0374862570083128</v>
      </c>
      <c r="W9" s="304">
        <f t="shared" si="5"/>
        <v>5.5583790295386688</v>
      </c>
      <c r="X9" s="304">
        <f t="shared" si="5"/>
        <v>6.2446766597709695</v>
      </c>
      <c r="Y9" s="306"/>
      <c r="Z9" s="304">
        <f t="shared" ref="Z9:AB9" si="6">SUM(Z21,Z33,Z51,Z63,Z75,Z93)</f>
        <v>12.793701057182197</v>
      </c>
      <c r="AA9" s="304">
        <f t="shared" si="6"/>
        <v>11.307168349666606</v>
      </c>
      <c r="AB9" s="304">
        <f t="shared" si="6"/>
        <v>11.870074045830297</v>
      </c>
      <c r="AC9" s="306"/>
      <c r="AD9" s="304">
        <f>SUM(AD21,AD33,AD51,AD63,AD75,AD93)</f>
        <v>10.043153428361418</v>
      </c>
      <c r="AE9" s="304">
        <f t="shared" ref="AE9:AF9" si="7">SUM(AE21,AE33,AE51,AE63,AE75,AE93)</f>
        <v>9.1795795902432662</v>
      </c>
      <c r="AF9" s="304">
        <f t="shared" si="7"/>
        <v>8.1326728238744792</v>
      </c>
      <c r="AG9" s="306"/>
      <c r="AH9" s="304">
        <f t="shared" ref="AH9:AJ9" si="8">SUM(AH21,AH33,AH51,AH63,AH75,AH93)</f>
        <v>6.1656429667859358</v>
      </c>
      <c r="AI9" s="304">
        <f t="shared" si="8"/>
        <v>5.8173041471428792</v>
      </c>
      <c r="AJ9" s="304">
        <f t="shared" si="8"/>
        <v>4.4710227426220994</v>
      </c>
      <c r="AK9" s="306"/>
      <c r="AL9" s="304">
        <f t="shared" ref="AL9:AN9" si="9">SUM(AL21,AL33,AL51,AL63,AL75,AL93)</f>
        <v>1.3825047485134154</v>
      </c>
      <c r="AM9" s="304">
        <f t="shared" si="9"/>
        <v>1.5639003663040296</v>
      </c>
      <c r="AN9" s="304">
        <f t="shared" si="9"/>
        <v>1.9371081257750637</v>
      </c>
    </row>
    <row r="10" spans="1:40" x14ac:dyDescent="0.2">
      <c r="A10" s="13" t="str">
        <f>name!E5</f>
        <v>Professional occupations</v>
      </c>
      <c r="B10" s="304">
        <f t="shared" si="0"/>
        <v>136.24024819121524</v>
      </c>
      <c r="C10" s="304">
        <f t="shared" si="0"/>
        <v>145.59811018451984</v>
      </c>
      <c r="D10" s="304">
        <f t="shared" si="0"/>
        <v>157.90427498792511</v>
      </c>
      <c r="E10" s="304"/>
      <c r="F10" s="304">
        <f t="shared" si="1"/>
        <v>7.2287938703038526</v>
      </c>
      <c r="G10" s="304">
        <f t="shared" si="1"/>
        <v>8.3662255598836843</v>
      </c>
      <c r="H10" s="304">
        <f t="shared" si="1"/>
        <v>10.268597546434124</v>
      </c>
      <c r="I10" s="304"/>
      <c r="J10" s="304">
        <f t="shared" si="2"/>
        <v>38.818618971931272</v>
      </c>
      <c r="K10" s="304">
        <f t="shared" si="2"/>
        <v>44.671074555020908</v>
      </c>
      <c r="L10" s="304">
        <f t="shared" si="2"/>
        <v>54.421570101897728</v>
      </c>
      <c r="M10" s="304"/>
      <c r="N10" s="304">
        <f t="shared" si="3"/>
        <v>46.820075292112861</v>
      </c>
      <c r="O10" s="304">
        <f t="shared" si="3"/>
        <v>48.584356595711739</v>
      </c>
      <c r="P10" s="304">
        <f t="shared" si="3"/>
        <v>51.035812318377637</v>
      </c>
      <c r="Q10" s="306"/>
      <c r="R10" s="304">
        <f t="shared" ref="R10:T10" si="10">SUM(R22,R34,R52,R64,R76,R94)</f>
        <v>6.8585226411373643</v>
      </c>
      <c r="S10" s="304">
        <f t="shared" si="10"/>
        <v>5.2936515591745987</v>
      </c>
      <c r="T10" s="304">
        <f t="shared" si="10"/>
        <v>4.6372677161672167</v>
      </c>
      <c r="U10" s="306"/>
      <c r="V10" s="304">
        <f t="shared" ref="V10:X10" si="11">SUM(V22,V34,V52,V64,V76,V94)</f>
        <v>7.1211782014507747</v>
      </c>
      <c r="W10" s="304">
        <f t="shared" si="11"/>
        <v>7.4283368667179683</v>
      </c>
      <c r="X10" s="304">
        <f t="shared" si="11"/>
        <v>7.7671209593812165</v>
      </c>
      <c r="Y10" s="306"/>
      <c r="Z10" s="304">
        <f t="shared" ref="Z10:AB10" si="12">SUM(Z22,Z34,Z52,Z64,Z76,Z94)</f>
        <v>14.02057169417858</v>
      </c>
      <c r="AA10" s="304">
        <f t="shared" si="12"/>
        <v>14.595640667094138</v>
      </c>
      <c r="AB10" s="304">
        <f t="shared" si="12"/>
        <v>15.296988850814234</v>
      </c>
      <c r="AC10" s="306"/>
      <c r="AD10" s="304">
        <f t="shared" ref="AD10:AF10" si="13">SUM(AD22,AD34,AD52,AD64,AD76,AD94)</f>
        <v>9.065778537039666</v>
      </c>
      <c r="AE10" s="304">
        <f t="shared" si="13"/>
        <v>9.4064370917082396</v>
      </c>
      <c r="AF10" s="304">
        <f t="shared" si="13"/>
        <v>8.2279149636423039</v>
      </c>
      <c r="AG10" s="306"/>
      <c r="AH10" s="304">
        <f t="shared" ref="AH10:AJ10" si="14">SUM(AH22,AH34,AH52,AH64,AH76,AH94)</f>
        <v>5.1884233062757614</v>
      </c>
      <c r="AI10" s="304">
        <f t="shared" si="14"/>
        <v>5.6298666083295048</v>
      </c>
      <c r="AJ10" s="304">
        <f t="shared" si="14"/>
        <v>3.8938225293463153</v>
      </c>
      <c r="AK10" s="306"/>
      <c r="AL10" s="304">
        <f t="shared" ref="AL10:AN10" si="15">SUM(AL22,AL34,AL52,AL64,AL76,AL94)</f>
        <v>1.1182856767851004</v>
      </c>
      <c r="AM10" s="304">
        <f t="shared" si="15"/>
        <v>1.6225206808790715</v>
      </c>
      <c r="AN10" s="304">
        <f t="shared" si="15"/>
        <v>2.3551800018643325</v>
      </c>
    </row>
    <row r="11" spans="1:40" x14ac:dyDescent="0.2">
      <c r="A11" s="13" t="str">
        <f>name!E6</f>
        <v>Associate professional occupations</v>
      </c>
      <c r="B11" s="304">
        <f>SUM(B23,B35,B53,B65,B77,B95)</f>
        <v>85.078439405574386</v>
      </c>
      <c r="C11" s="304">
        <f t="shared" si="0"/>
        <v>89.069403799452886</v>
      </c>
      <c r="D11" s="304">
        <f>SUM(D23,D35,D53,D65,D77,D95)</f>
        <v>95.513078325547426</v>
      </c>
      <c r="E11" s="304"/>
      <c r="F11" s="304">
        <f t="shared" si="1"/>
        <v>1.1258681113641078</v>
      </c>
      <c r="G11" s="304">
        <f t="shared" si="1"/>
        <v>1.3096869468166363</v>
      </c>
      <c r="H11" s="304">
        <f t="shared" si="1"/>
        <v>1.7721362377345495</v>
      </c>
      <c r="I11" s="304"/>
      <c r="J11" s="304">
        <f t="shared" si="2"/>
        <v>12.218289145726105</v>
      </c>
      <c r="K11" s="304">
        <f t="shared" si="2"/>
        <v>14.213209122437636</v>
      </c>
      <c r="L11" s="304">
        <f t="shared" si="2"/>
        <v>18.186727034345228</v>
      </c>
      <c r="M11" s="304"/>
      <c r="N11" s="304">
        <f t="shared" si="3"/>
        <v>25.290149564608818</v>
      </c>
      <c r="O11" s="304">
        <f t="shared" si="3"/>
        <v>27.369025348437596</v>
      </c>
      <c r="P11" s="304">
        <f t="shared" si="3"/>
        <v>31.271037032167811</v>
      </c>
      <c r="Q11" s="306"/>
      <c r="R11" s="304">
        <f t="shared" ref="R11:T11" si="16">SUM(R23,R35,R53,R65,R77,R95)</f>
        <v>6.8154445917932467</v>
      </c>
      <c r="S11" s="304">
        <f t="shared" si="16"/>
        <v>7.0091863493764492</v>
      </c>
      <c r="T11" s="304">
        <f t="shared" si="16"/>
        <v>7.1416905907315797</v>
      </c>
      <c r="U11" s="306"/>
      <c r="V11" s="304">
        <f t="shared" ref="V11:X11" si="17">SUM(V23,V35,V53,V65,V77,V95)</f>
        <v>5.9935517303145529</v>
      </c>
      <c r="W11" s="304">
        <f t="shared" si="17"/>
        <v>5.864973474670343</v>
      </c>
      <c r="X11" s="304">
        <f t="shared" si="17"/>
        <v>6.3437154225060466</v>
      </c>
      <c r="Y11" s="306"/>
      <c r="Z11" s="304">
        <f t="shared" ref="Z11:AB11" si="18">SUM(Z23,Z35,Z53,Z65,Z77,Z95)</f>
        <v>15.303277224267399</v>
      </c>
      <c r="AA11" s="304">
        <f t="shared" si="18"/>
        <v>15.263897621209335</v>
      </c>
      <c r="AB11" s="304">
        <f t="shared" si="18"/>
        <v>15.517814680540212</v>
      </c>
      <c r="AC11" s="306"/>
      <c r="AD11" s="304">
        <f t="shared" ref="AD11:AF11" si="19">SUM(AD23,AD35,AD53,AD65,AD77,AD95)</f>
        <v>10.990355438553404</v>
      </c>
      <c r="AE11" s="304">
        <f t="shared" si="19"/>
        <v>10.873865721232098</v>
      </c>
      <c r="AF11" s="304">
        <f t="shared" si="19"/>
        <v>9.2064185945347692</v>
      </c>
      <c r="AG11" s="306"/>
      <c r="AH11" s="304">
        <f t="shared" ref="AH11:AJ11" si="20">SUM(AH23,AH35,AH53,AH65,AH77,AH95)</f>
        <v>6.0530269651596322</v>
      </c>
      <c r="AI11" s="304">
        <f t="shared" si="20"/>
        <v>5.7157552165179277</v>
      </c>
      <c r="AJ11" s="304">
        <f t="shared" si="20"/>
        <v>3.9976107027630978</v>
      </c>
      <c r="AK11" s="306"/>
      <c r="AL11" s="304">
        <f t="shared" ref="AL11:AN11" si="21">SUM(AL23,AL35,AL53,AL65,AL77,AL95)</f>
        <v>1.2884766337871074</v>
      </c>
      <c r="AM11" s="304">
        <f t="shared" si="21"/>
        <v>1.4498039987548506</v>
      </c>
      <c r="AN11" s="304">
        <f t="shared" si="21"/>
        <v>2.0759280302241327</v>
      </c>
    </row>
    <row r="12" spans="1:40" x14ac:dyDescent="0.2">
      <c r="A12" s="13" t="str">
        <f>name!E7</f>
        <v>Administrative and secretarial occupations</v>
      </c>
      <c r="B12" s="304">
        <f t="shared" si="0"/>
        <v>61.646278975949443</v>
      </c>
      <c r="C12" s="304">
        <f t="shared" si="0"/>
        <v>61.587780554594872</v>
      </c>
      <c r="D12" s="304">
        <f t="shared" si="0"/>
        <v>55.929071813605198</v>
      </c>
      <c r="E12" s="304"/>
      <c r="F12" s="304">
        <f t="shared" si="1"/>
        <v>0.36518785967175144</v>
      </c>
      <c r="G12" s="304">
        <f t="shared" si="1"/>
        <v>0.46121254748065021</v>
      </c>
      <c r="H12" s="304">
        <f t="shared" si="1"/>
        <v>0.67171382369195731</v>
      </c>
      <c r="I12" s="304"/>
      <c r="J12" s="304">
        <f t="shared" si="2"/>
        <v>4.2513948682337173</v>
      </c>
      <c r="K12" s="304">
        <f t="shared" si="2"/>
        <v>5.4179669873930152</v>
      </c>
      <c r="L12" s="304">
        <f t="shared" si="2"/>
        <v>7.0483667883856098</v>
      </c>
      <c r="M12" s="304"/>
      <c r="N12" s="304">
        <f t="shared" si="3"/>
        <v>12.497805034840276</v>
      </c>
      <c r="O12" s="304">
        <f t="shared" si="3"/>
        <v>14.775133605132554</v>
      </c>
      <c r="P12" s="304">
        <f t="shared" si="3"/>
        <v>18.350054854359275</v>
      </c>
      <c r="Q12" s="306"/>
      <c r="R12" s="304">
        <f t="shared" ref="R12:T12" si="22">SUM(R24,R36,R54,R66,R78,R96)</f>
        <v>5.1869685849688825</v>
      </c>
      <c r="S12" s="304">
        <f t="shared" si="22"/>
        <v>5.9247764080535532</v>
      </c>
      <c r="T12" s="304">
        <f t="shared" si="22"/>
        <v>6.9562226297781553</v>
      </c>
      <c r="U12" s="306"/>
      <c r="V12" s="304">
        <f t="shared" ref="V12:X12" si="23">SUM(V24,V36,V54,V66,V78,V96)</f>
        <v>4.4013592330237321</v>
      </c>
      <c r="W12" s="304">
        <f t="shared" si="23"/>
        <v>4.7337711879838018</v>
      </c>
      <c r="X12" s="304">
        <f t="shared" si="23"/>
        <v>5.3286163266819209</v>
      </c>
      <c r="Y12" s="306"/>
      <c r="Z12" s="304">
        <f t="shared" ref="Z12:AA12" si="24">SUM(Z24,Z36,Z54,Z66,Z78,Z96)</f>
        <v>13.190261198210685</v>
      </c>
      <c r="AA12" s="304">
        <f t="shared" si="24"/>
        <v>12.553371426151724</v>
      </c>
      <c r="AB12" s="304">
        <f>SUM(AB24,AB36,AB54,AB66,AB78,AB96)</f>
        <v>8.4384231776641609</v>
      </c>
      <c r="AC12" s="306"/>
      <c r="AD12" s="304">
        <f t="shared" ref="AD12:AE12" si="25">SUM(AD24,AD36,AD54,AD66,AD78,AD96)</f>
        <v>13.185653340430832</v>
      </c>
      <c r="AE12" s="304">
        <f t="shared" si="25"/>
        <v>11.885327368683965</v>
      </c>
      <c r="AF12" s="304">
        <f>SUM(AF24,AF36,AF54,AF66,AF78,AF96)</f>
        <v>6.9815588093315952</v>
      </c>
      <c r="AG12" s="306"/>
      <c r="AH12" s="304">
        <f t="shared" ref="AH12:AI12" si="26">SUM(AH24,AH36,AH54,AH66,AH78,AH96)</f>
        <v>6.9696207295210062</v>
      </c>
      <c r="AI12" s="304">
        <f t="shared" si="26"/>
        <v>4.598628726104832</v>
      </c>
      <c r="AJ12" s="304">
        <f>SUM(AJ24,AJ36,AJ54,AJ66,AJ78,AJ96)</f>
        <v>1.2920857306913009</v>
      </c>
      <c r="AK12" s="306"/>
      <c r="AL12" s="304">
        <f t="shared" ref="AL12:AM12" si="27">SUM(AL24,AL36,AL54,AL66,AL78,AL96)</f>
        <v>1.5980281270485579</v>
      </c>
      <c r="AM12" s="304">
        <f t="shared" si="27"/>
        <v>1.2375922976107849</v>
      </c>
      <c r="AN12" s="304">
        <f>SUM(AN24,AN36,AN54,AN66,AN78,AN96)</f>
        <v>0.86202967302121714</v>
      </c>
    </row>
    <row r="13" spans="1:40" x14ac:dyDescent="0.2">
      <c r="A13" s="13" t="str">
        <f>name!E8</f>
        <v>Skilled trades occupations</v>
      </c>
      <c r="B13" s="304">
        <f t="shared" si="0"/>
        <v>48.30151028676277</v>
      </c>
      <c r="C13" s="304">
        <f t="shared" si="0"/>
        <v>49.769364417566656</v>
      </c>
      <c r="D13" s="304">
        <f t="shared" si="0"/>
        <v>49.006248348301753</v>
      </c>
      <c r="E13" s="304"/>
      <c r="F13" s="304">
        <f t="shared" si="1"/>
        <v>9.8092632211185776E-2</v>
      </c>
      <c r="G13" s="304">
        <f t="shared" si="1"/>
        <v>0.1218280680522744</v>
      </c>
      <c r="H13" s="304">
        <f t="shared" si="1"/>
        <v>0.16225866690170393</v>
      </c>
      <c r="I13" s="304"/>
      <c r="J13" s="304">
        <f t="shared" si="2"/>
        <v>1.2134697895187525</v>
      </c>
      <c r="K13" s="304">
        <f t="shared" si="2"/>
        <v>1.5439179463434434</v>
      </c>
      <c r="L13" s="304">
        <f t="shared" si="2"/>
        <v>2.3123749280679275</v>
      </c>
      <c r="M13" s="304"/>
      <c r="N13" s="304">
        <f t="shared" si="3"/>
        <v>3.7287331264210679</v>
      </c>
      <c r="O13" s="304">
        <f t="shared" si="3"/>
        <v>4.3643739049375849</v>
      </c>
      <c r="P13" s="304">
        <f t="shared" si="3"/>
        <v>5.6456451121420042</v>
      </c>
      <c r="Q13" s="306"/>
      <c r="R13" s="304">
        <f t="shared" ref="R13:T13" si="28">SUM(R25,R37,R55,R67,R79,R97)</f>
        <v>1.5906772175330322</v>
      </c>
      <c r="S13" s="304">
        <f t="shared" si="28"/>
        <v>1.7460839559713264</v>
      </c>
      <c r="T13" s="304">
        <f t="shared" si="28"/>
        <v>2.1768235466915082</v>
      </c>
      <c r="U13" s="306"/>
      <c r="V13" s="304">
        <f t="shared" ref="V13:X13" si="29">SUM(V25,V37,V55,V67,V79,V97)</f>
        <v>3.1953143329558333</v>
      </c>
      <c r="W13" s="304">
        <f t="shared" si="29"/>
        <v>3.3772194232109278</v>
      </c>
      <c r="X13" s="304">
        <f t="shared" si="29"/>
        <v>4.0180320250006503</v>
      </c>
      <c r="Y13" s="306"/>
      <c r="Z13" s="304">
        <f t="shared" ref="Z13:AB13" si="30">SUM(Z25,Z37,Z55,Z67,Z79,Z97)</f>
        <v>16.20772090372915</v>
      </c>
      <c r="AA13" s="304">
        <f t="shared" si="30"/>
        <v>16.143644947442379</v>
      </c>
      <c r="AB13" s="304">
        <f t="shared" si="30"/>
        <v>15.615910500847825</v>
      </c>
      <c r="AC13" s="306"/>
      <c r="AD13" s="304">
        <f t="shared" ref="AD13:AF13" si="31">SUM(AD25,AD37,AD55,AD67,AD79,AD97)</f>
        <v>12.275317745156975</v>
      </c>
      <c r="AE13" s="304">
        <f t="shared" si="31"/>
        <v>12.327213292028279</v>
      </c>
      <c r="AF13" s="304">
        <f t="shared" si="31"/>
        <v>11.288171110173858</v>
      </c>
      <c r="AG13" s="306"/>
      <c r="AH13" s="304">
        <f t="shared" ref="AH13:AJ13" si="32">SUM(AH25,AH37,AH55,AH67,AH79,AH97)</f>
        <v>7.1736226748929859</v>
      </c>
      <c r="AI13" s="304">
        <f t="shared" si="32"/>
        <v>7.5888685380092689</v>
      </c>
      <c r="AJ13" s="304">
        <f t="shared" si="32"/>
        <v>6.3326605712172155</v>
      </c>
      <c r="AK13" s="306"/>
      <c r="AL13" s="304">
        <f t="shared" ref="AL13:AN13" si="33">SUM(AL25,AL37,AL55,AL67,AL79,AL97)</f>
        <v>2.8185618643437911</v>
      </c>
      <c r="AM13" s="304">
        <f t="shared" si="33"/>
        <v>2.5562143415711729</v>
      </c>
      <c r="AN13" s="304">
        <f t="shared" si="33"/>
        <v>1.4543718872590574</v>
      </c>
    </row>
    <row r="14" spans="1:40" x14ac:dyDescent="0.2">
      <c r="A14" s="13" t="str">
        <f>name!E9</f>
        <v>Caring, leisure and other service occupations</v>
      </c>
      <c r="B14" s="304">
        <f t="shared" si="0"/>
        <v>58.927407387622509</v>
      </c>
      <c r="C14" s="304">
        <f t="shared" si="0"/>
        <v>59.564243330620435</v>
      </c>
      <c r="D14" s="304">
        <f t="shared" si="0"/>
        <v>62.503454808907009</v>
      </c>
      <c r="E14" s="304"/>
      <c r="F14" s="304">
        <f t="shared" si="1"/>
        <v>7.8416042433173891E-2</v>
      </c>
      <c r="G14" s="304">
        <f t="shared" si="1"/>
        <v>9.7848685368419036E-2</v>
      </c>
      <c r="H14" s="304">
        <f t="shared" si="1"/>
        <v>0.13064234080401685</v>
      </c>
      <c r="I14" s="304"/>
      <c r="J14" s="304">
        <f t="shared" si="2"/>
        <v>2.6299115919673692</v>
      </c>
      <c r="K14" s="304">
        <f t="shared" si="2"/>
        <v>3.361129082554867</v>
      </c>
      <c r="L14" s="304">
        <f t="shared" si="2"/>
        <v>4.458722994697168</v>
      </c>
      <c r="M14" s="304"/>
      <c r="N14" s="304">
        <f t="shared" si="3"/>
        <v>7.8165423392357596</v>
      </c>
      <c r="O14" s="304">
        <f t="shared" si="3"/>
        <v>8.9752699401454272</v>
      </c>
      <c r="P14" s="304">
        <f t="shared" si="3"/>
        <v>10.795135316798071</v>
      </c>
      <c r="Q14" s="306"/>
      <c r="R14" s="304">
        <f>SUM(R26,R38,R56,R68,R80,R98)</f>
        <v>5.8512362172221408</v>
      </c>
      <c r="S14" s="304">
        <f t="shared" ref="S14:T14" si="34">SUM(S26,S38,S56,S68,S80,S98)</f>
        <v>5.8867501154186019</v>
      </c>
      <c r="T14" s="304">
        <f t="shared" si="34"/>
        <v>6.4064235361008732</v>
      </c>
      <c r="U14" s="306"/>
      <c r="V14" s="304">
        <f t="shared" ref="V14:X14" si="35">SUM(V26,V38,V56,V68,V80,V98)</f>
        <v>4.2943323309954824</v>
      </c>
      <c r="W14" s="304">
        <f t="shared" si="35"/>
        <v>4.4246211376494715</v>
      </c>
      <c r="X14" s="304">
        <f t="shared" si="35"/>
        <v>5.1379737712616258</v>
      </c>
      <c r="Y14" s="306"/>
      <c r="Z14" s="304">
        <f t="shared" ref="Z14:AB14" si="36">SUM(Z26,Z38,Z56,Z68,Z80,Z98)</f>
        <v>19.816978516753167</v>
      </c>
      <c r="AA14" s="304">
        <f t="shared" si="36"/>
        <v>19.807776652725437</v>
      </c>
      <c r="AB14" s="304">
        <f t="shared" si="36"/>
        <v>21.51168223496505</v>
      </c>
      <c r="AC14" s="306"/>
      <c r="AD14" s="304">
        <f t="shared" ref="AD14:AF14" si="37">SUM(AD26,AD38,AD56,AD68,AD80,AD98)</f>
        <v>13.568974986528801</v>
      </c>
      <c r="AE14" s="304">
        <f t="shared" si="37"/>
        <v>12.765015750196763</v>
      </c>
      <c r="AF14" s="304">
        <f t="shared" si="37"/>
        <v>10.541975971658818</v>
      </c>
      <c r="AG14" s="306"/>
      <c r="AH14" s="304">
        <f t="shared" ref="AH14:AJ14" si="38">SUM(AH26,AH38,AH56,AH68,AH80,AH98)</f>
        <v>3.80911723919706</v>
      </c>
      <c r="AI14" s="304">
        <f t="shared" si="38"/>
        <v>3.2955104670037745</v>
      </c>
      <c r="AJ14" s="304">
        <f t="shared" si="38"/>
        <v>2.5318871457851824</v>
      </c>
      <c r="AK14" s="306"/>
      <c r="AL14" s="304">
        <f t="shared" ref="AL14:AN14" si="39">SUM(AL26,AL38,AL56,AL68,AL80,AL98)</f>
        <v>1.0618981232895499</v>
      </c>
      <c r="AM14" s="304">
        <f t="shared" si="39"/>
        <v>0.95032149955767165</v>
      </c>
      <c r="AN14" s="304">
        <f t="shared" si="39"/>
        <v>0.9890114968361946</v>
      </c>
    </row>
    <row r="15" spans="1:40" x14ac:dyDescent="0.2">
      <c r="A15" s="13" t="str">
        <f>name!E10</f>
        <v>Sales and customer service occupations</v>
      </c>
      <c r="B15" s="304">
        <f t="shared" si="0"/>
        <v>43.95981627381051</v>
      </c>
      <c r="C15" s="304">
        <f t="shared" si="0"/>
        <v>44.650087839001813</v>
      </c>
      <c r="D15" s="304">
        <f t="shared" si="0"/>
        <v>44.917188661198658</v>
      </c>
      <c r="E15" s="304"/>
      <c r="F15" s="304">
        <f t="shared" si="1"/>
        <v>0.12999328543334268</v>
      </c>
      <c r="G15" s="304">
        <f t="shared" si="1"/>
        <v>0.15365023561239352</v>
      </c>
      <c r="H15" s="304">
        <f t="shared" si="1"/>
        <v>0.19920740241730817</v>
      </c>
      <c r="I15" s="304"/>
      <c r="J15" s="304">
        <f t="shared" si="2"/>
        <v>1.9452607890981435</v>
      </c>
      <c r="K15" s="304">
        <f t="shared" si="2"/>
        <v>2.3879734221621192</v>
      </c>
      <c r="L15" s="304">
        <f t="shared" si="2"/>
        <v>3.3757799622361095</v>
      </c>
      <c r="M15" s="304"/>
      <c r="N15" s="304">
        <f t="shared" si="3"/>
        <v>6.9201429030639598</v>
      </c>
      <c r="O15" s="304">
        <f t="shared" si="3"/>
        <v>7.7758385765951115</v>
      </c>
      <c r="P15" s="304">
        <f t="shared" si="3"/>
        <v>9.9192505884437736</v>
      </c>
      <c r="Q15" s="306"/>
      <c r="R15" s="304">
        <f t="shared" ref="R15:T15" si="40">SUM(R27,R39,R57,R69,R81,R99)</f>
        <v>2.2319730616763467</v>
      </c>
      <c r="S15" s="304">
        <f t="shared" si="40"/>
        <v>2.4005902213275112</v>
      </c>
      <c r="T15" s="304">
        <f t="shared" si="40"/>
        <v>2.9052471195333092</v>
      </c>
      <c r="U15" s="306"/>
      <c r="V15" s="304">
        <f t="shared" ref="V15:X15" si="41">SUM(V27,V39,V57,V69,V81,V99)</f>
        <v>1.9581804815775514</v>
      </c>
      <c r="W15" s="304">
        <f t="shared" si="41"/>
        <v>2.0399501721948994</v>
      </c>
      <c r="X15" s="304">
        <f t="shared" si="41"/>
        <v>2.4002985226313225</v>
      </c>
      <c r="Y15" s="306"/>
      <c r="Z15" s="304">
        <f t="shared" ref="Z15:AB15" si="42">SUM(Z27,Z39,Z57,Z69,Z81,Z99)</f>
        <v>12.086541673177942</v>
      </c>
      <c r="AA15" s="304">
        <f t="shared" si="42"/>
        <v>12.098046858194961</v>
      </c>
      <c r="AB15" s="304">
        <f t="shared" si="42"/>
        <v>12.639604413352927</v>
      </c>
      <c r="AC15" s="306"/>
      <c r="AD15" s="304">
        <f t="shared" ref="AD15:AF15" si="43">SUM(AD27,AD39,AD57,AD69,AD81,AD99)</f>
        <v>10.3117072411828</v>
      </c>
      <c r="AE15" s="304">
        <f t="shared" si="43"/>
        <v>10.104855454969368</v>
      </c>
      <c r="AF15" s="304">
        <f t="shared" si="43"/>
        <v>8.6357013795435638</v>
      </c>
      <c r="AG15" s="306"/>
      <c r="AH15" s="304">
        <f t="shared" ref="AH15:AJ15" si="44">SUM(AH27,AH39,AH57,AH69,AH81,AH99)</f>
        <v>6.1770232544711954</v>
      </c>
      <c r="AI15" s="304">
        <f t="shared" si="44"/>
        <v>5.5574793902142385</v>
      </c>
      <c r="AJ15" s="304">
        <f t="shared" si="44"/>
        <v>2.8800225848316225</v>
      </c>
      <c r="AK15" s="306"/>
      <c r="AL15" s="304">
        <f t="shared" ref="AL15:AN15" si="45">SUM(AL27,AL39,AL57,AL69,AL81,AL99)</f>
        <v>2.1989935841292296</v>
      </c>
      <c r="AM15" s="304">
        <f t="shared" si="45"/>
        <v>2.1317035077312134</v>
      </c>
      <c r="AN15" s="304">
        <f t="shared" si="45"/>
        <v>1.9620766882087171</v>
      </c>
    </row>
    <row r="16" spans="1:40" x14ac:dyDescent="0.2">
      <c r="A16" s="13" t="str">
        <f>name!E11</f>
        <v>Process, plant and machine operatives</v>
      </c>
      <c r="B16" s="304">
        <f t="shared" si="0"/>
        <v>26.218924433015641</v>
      </c>
      <c r="C16" s="304">
        <f t="shared" si="0"/>
        <v>26.682520831714751</v>
      </c>
      <c r="D16" s="304">
        <f t="shared" si="0"/>
        <v>25.608193851035409</v>
      </c>
      <c r="E16" s="304"/>
      <c r="F16" s="304">
        <f t="shared" si="1"/>
        <v>8.0673172078456881E-2</v>
      </c>
      <c r="G16" s="304">
        <f t="shared" si="1"/>
        <v>0.10081648284534959</v>
      </c>
      <c r="H16" s="304">
        <f t="shared" si="1"/>
        <v>0.14109892246881528</v>
      </c>
      <c r="I16" s="304"/>
      <c r="J16" s="304">
        <f t="shared" si="2"/>
        <v>0.58508643704941987</v>
      </c>
      <c r="K16" s="304">
        <f t="shared" si="2"/>
        <v>0.70382986035368178</v>
      </c>
      <c r="L16" s="304">
        <f t="shared" si="2"/>
        <v>0.99857656830606112</v>
      </c>
      <c r="M16" s="304"/>
      <c r="N16" s="304">
        <f t="shared" si="3"/>
        <v>1.4747194389046987</v>
      </c>
      <c r="O16" s="304">
        <f t="shared" si="3"/>
        <v>1.7445232823230699</v>
      </c>
      <c r="P16" s="304">
        <f t="shared" si="3"/>
        <v>2.4460014721180405</v>
      </c>
      <c r="Q16" s="306"/>
      <c r="R16" s="304">
        <f t="shared" ref="R16:T16" si="46">SUM(R28,R40,R58,R70,R82,R100)</f>
        <v>0.67993924791235627</v>
      </c>
      <c r="S16" s="304">
        <f t="shared" si="46"/>
        <v>0.79155087662994095</v>
      </c>
      <c r="T16" s="304">
        <f t="shared" si="46"/>
        <v>1.0411421463343236</v>
      </c>
      <c r="U16" s="306"/>
      <c r="V16" s="304">
        <f t="shared" ref="V16:X16" si="47">SUM(V28,V40,V58,V70,V82,V100)</f>
        <v>1.2674635203305544</v>
      </c>
      <c r="W16" s="304">
        <f t="shared" si="47"/>
        <v>1.3694856032951817</v>
      </c>
      <c r="X16" s="304">
        <f t="shared" si="47"/>
        <v>1.6152639284953043</v>
      </c>
      <c r="Y16" s="306"/>
      <c r="Z16" s="304">
        <f t="shared" ref="Z16:AB16" si="48">SUM(Z28,Z40,Z58,Z70,Z82,Z100)</f>
        <v>6.1734954467396195</v>
      </c>
      <c r="AA16" s="304">
        <f t="shared" si="48"/>
        <v>6.6003060090737202</v>
      </c>
      <c r="AB16" s="304">
        <f t="shared" si="48"/>
        <v>7.2229923337849655</v>
      </c>
      <c r="AC16" s="306"/>
      <c r="AD16" s="304">
        <f t="shared" ref="AD16:AF16" si="49">SUM(AD28,AD40,AD58,AD70,AD82,AD100)</f>
        <v>7.6954459560853818</v>
      </c>
      <c r="AE16" s="304">
        <f t="shared" si="49"/>
        <v>7.9768141467330098</v>
      </c>
      <c r="AF16" s="304">
        <f t="shared" si="49"/>
        <v>7.3145569597337552</v>
      </c>
      <c r="AG16" s="306"/>
      <c r="AH16" s="304">
        <f t="shared" ref="AH16:AJ16" si="50">SUM(AH28,AH40,AH58,AH70,AH82,AH100)</f>
        <v>5.837219726583589</v>
      </c>
      <c r="AI16" s="304">
        <f t="shared" si="50"/>
        <v>5.3697742043251706</v>
      </c>
      <c r="AJ16" s="304">
        <f t="shared" si="50"/>
        <v>3.3511044055336323</v>
      </c>
      <c r="AK16" s="306"/>
      <c r="AL16" s="304">
        <f t="shared" ref="AL16:AN16" si="51">SUM(AL28,AL40,AL58,AL70,AL82,AL100)</f>
        <v>2.4248814873315654</v>
      </c>
      <c r="AM16" s="304">
        <f t="shared" si="51"/>
        <v>2.0254203661356271</v>
      </c>
      <c r="AN16" s="304">
        <f t="shared" si="51"/>
        <v>1.4774571142605115</v>
      </c>
    </row>
    <row r="17" spans="1:40" x14ac:dyDescent="0.2">
      <c r="A17" s="13" t="str">
        <f>name!E12</f>
        <v>Elementary occupations</v>
      </c>
      <c r="B17" s="304">
        <f t="shared" si="0"/>
        <v>62.730835962194234</v>
      </c>
      <c r="C17" s="304">
        <f t="shared" si="0"/>
        <v>62.734305749922207</v>
      </c>
      <c r="D17" s="304">
        <f t="shared" si="0"/>
        <v>60.541713027684445</v>
      </c>
      <c r="E17" s="304"/>
      <c r="F17" s="304">
        <f t="shared" si="1"/>
        <v>5.0775022444900619E-2</v>
      </c>
      <c r="G17" s="304">
        <f t="shared" si="1"/>
        <v>5.3292254474724583E-2</v>
      </c>
      <c r="H17" s="304">
        <f t="shared" si="1"/>
        <v>6.3916597747379622E-2</v>
      </c>
      <c r="I17" s="304"/>
      <c r="J17" s="304">
        <f t="shared" si="2"/>
        <v>1.7257874534688356</v>
      </c>
      <c r="K17" s="304">
        <f t="shared" si="2"/>
        <v>2.0752536374348995</v>
      </c>
      <c r="L17" s="304">
        <f t="shared" si="2"/>
        <v>2.8969480409603614</v>
      </c>
      <c r="M17" s="304"/>
      <c r="N17" s="304">
        <f t="shared" si="3"/>
        <v>5.541824591959128</v>
      </c>
      <c r="O17" s="304">
        <f t="shared" si="3"/>
        <v>6.3271607373626599</v>
      </c>
      <c r="P17" s="304">
        <f t="shared" si="3"/>
        <v>8.1863988666996672</v>
      </c>
      <c r="Q17" s="306"/>
      <c r="R17" s="304">
        <f t="shared" ref="R17:T17" si="52">SUM(R29,R41,R59,R71,R83,R101)</f>
        <v>2.8747798688648678</v>
      </c>
      <c r="S17" s="304">
        <f t="shared" si="52"/>
        <v>3.2416042817669468</v>
      </c>
      <c r="T17" s="304">
        <f t="shared" si="52"/>
        <v>4.2080499234737285</v>
      </c>
      <c r="U17" s="306"/>
      <c r="V17" s="304">
        <f t="shared" ref="V17:X17" si="53">SUM(V29,V41,V59,V71,V83,V101)</f>
        <v>2.698843841989325</v>
      </c>
      <c r="W17" s="304">
        <f t="shared" si="53"/>
        <v>3.0859663893612344</v>
      </c>
      <c r="X17" s="304">
        <f t="shared" si="53"/>
        <v>4.0172434922599418</v>
      </c>
      <c r="Y17" s="306"/>
      <c r="Z17" s="304">
        <f t="shared" ref="Z17:AB17" si="54">SUM(Z29,Z41,Z59,Z71,Z83,Z101)</f>
        <v>12.313132493594981</v>
      </c>
      <c r="AA17" s="304">
        <f t="shared" si="54"/>
        <v>11.335518301037821</v>
      </c>
      <c r="AB17" s="304">
        <f t="shared" si="54"/>
        <v>11.089514461838167</v>
      </c>
      <c r="AC17" s="306"/>
      <c r="AD17" s="304">
        <f t="shared" ref="AD17:AF17" si="55">SUM(AD29,AD41,AD59,AD71,AD83,AD101)</f>
        <v>17.489561333528254</v>
      </c>
      <c r="AE17" s="304">
        <f t="shared" si="55"/>
        <v>17.50696404751336</v>
      </c>
      <c r="AF17" s="304">
        <f t="shared" si="55"/>
        <v>15.711062191864354</v>
      </c>
      <c r="AG17" s="306"/>
      <c r="AH17" s="304">
        <f t="shared" ref="AH17:AJ17" si="56">SUM(AH29,AH41,AH59,AH71,AH83,AH101)</f>
        <v>14.486554875576761</v>
      </c>
      <c r="AI17" s="304">
        <f t="shared" si="56"/>
        <v>14.435929813878447</v>
      </c>
      <c r="AJ17" s="304">
        <f t="shared" si="56"/>
        <v>10.19558356294405</v>
      </c>
      <c r="AK17" s="306"/>
      <c r="AL17" s="304">
        <f t="shared" ref="AL17:AN17" si="57">SUM(AL29,AL41,AL59,AL71,AL83,AL101)</f>
        <v>5.5495764807671826</v>
      </c>
      <c r="AM17" s="304">
        <f t="shared" si="57"/>
        <v>4.672616287092116</v>
      </c>
      <c r="AN17" s="304">
        <f t="shared" si="57"/>
        <v>4.1729958898967912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11.805999999999981</v>
      </c>
      <c r="C20" s="305">
        <f>SUM(C21:C29)</f>
        <v>12.045000000000005</v>
      </c>
      <c r="D20" s="305">
        <f>SUM(D21:D29)</f>
        <v>12.599999999999994</v>
      </c>
      <c r="E20" s="304"/>
      <c r="F20" s="305">
        <f>SUM(F21:F29)</f>
        <v>0.19810583597769565</v>
      </c>
      <c r="G20" s="305">
        <f>SUM(G21:G29)</f>
        <v>0.23245366205921797</v>
      </c>
      <c r="H20" s="305">
        <f>SUM(H21:H29)</f>
        <v>0.31503766392366522</v>
      </c>
      <c r="I20" s="304"/>
      <c r="J20" s="305">
        <f>SUM(J21:J29)</f>
        <v>1.1220146220894196</v>
      </c>
      <c r="K20" s="305">
        <f>SUM(K21:K29)</f>
        <v>1.2548741838504027</v>
      </c>
      <c r="L20" s="305">
        <f>SUM(L21:L29)</f>
        <v>1.6300198293461696</v>
      </c>
      <c r="M20" s="304"/>
      <c r="N20" s="305">
        <f>SUM(N21:N29)</f>
        <v>2.4452083813806289</v>
      </c>
      <c r="O20" s="305">
        <f>SUM(O21:O29)</f>
        <v>2.5307127772306122</v>
      </c>
      <c r="P20" s="305">
        <f>SUM(P21:P29)</f>
        <v>2.9182262891928539</v>
      </c>
      <c r="Q20" s="306"/>
      <c r="R20" s="305">
        <f>SUM(R21:R29)</f>
        <v>0.45276177926082606</v>
      </c>
      <c r="S20" s="305">
        <f>SUM(S21:S29)</f>
        <v>0.47340920455154856</v>
      </c>
      <c r="T20" s="305">
        <f>SUM(T21:T29)</f>
        <v>0.56071616837066285</v>
      </c>
      <c r="U20" s="306"/>
      <c r="V20" s="305">
        <f>SUM(V21:V29)</f>
        <v>1.1226496978789213</v>
      </c>
      <c r="W20" s="305">
        <f>SUM(W21:W29)</f>
        <v>1.1447735432963275</v>
      </c>
      <c r="X20" s="305">
        <f>SUM(X21:X29)</f>
        <v>1.3053348712895931</v>
      </c>
      <c r="Y20" s="306"/>
      <c r="Z20" s="305">
        <f>SUM(Z21:Z29)</f>
        <v>2.3739597433611173</v>
      </c>
      <c r="AA20" s="305">
        <f>SUM(AA21:AA29)</f>
        <v>2.2939277044749966</v>
      </c>
      <c r="AB20" s="305">
        <f>SUM(AB21:AB29)</f>
        <v>2.2977989851464038</v>
      </c>
      <c r="AC20" s="306"/>
      <c r="AD20" s="305">
        <f>SUM(AD21:AD29)</f>
        <v>2.0019980829703274</v>
      </c>
      <c r="AE20" s="305">
        <f>SUM(AE21:AE29)</f>
        <v>1.9445754622371902</v>
      </c>
      <c r="AF20" s="305">
        <f>SUM(AF21:AF29)</f>
        <v>1.7190409166081408</v>
      </c>
      <c r="AG20" s="306"/>
      <c r="AH20" s="305">
        <f>SUM(AH21:AH29)</f>
        <v>1.4097608430960715</v>
      </c>
      <c r="AI20" s="305">
        <f>SUM(AI21:AI29)</f>
        <v>1.3275380032087676</v>
      </c>
      <c r="AJ20" s="305">
        <f>SUM(AJ21:AJ29)</f>
        <v>0.98521173236103343</v>
      </c>
      <c r="AK20" s="306"/>
      <c r="AL20" s="305">
        <f>SUM(AL21:AL29)</f>
        <v>0.67954101398497457</v>
      </c>
      <c r="AM20" s="305">
        <f>SUM(AM21:AM29)</f>
        <v>0.84273545909094061</v>
      </c>
      <c r="AN20" s="305">
        <f>SUM(AN21:AN29)</f>
        <v>0.86861354376147237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1.5680242499803465</v>
      </c>
      <c r="C21" s="304">
        <f t="shared" ref="C21:D21" si="59">SUM(G21,K21,O21,S21,W21,AA21,AE21,AI21,AM21)</f>
        <v>1.514242464271278</v>
      </c>
      <c r="D21" s="304">
        <f t="shared" si="59"/>
        <v>1.6283454843520295</v>
      </c>
      <c r="E21" s="304"/>
      <c r="F21" s="304">
        <v>4.2528179977742012E-2</v>
      </c>
      <c r="G21" s="304">
        <v>4.5009660003064646E-2</v>
      </c>
      <c r="H21" s="304">
        <v>5.5791775974287361E-2</v>
      </c>
      <c r="I21" s="304"/>
      <c r="J21" s="304">
        <v>0.32542824685040223</v>
      </c>
      <c r="K21" s="304">
        <v>0.31589276819448003</v>
      </c>
      <c r="L21" s="304">
        <v>0.36081515999785463</v>
      </c>
      <c r="M21" s="304"/>
      <c r="N21" s="304">
        <v>0.40750766600308236</v>
      </c>
      <c r="O21" s="304">
        <v>0.37719265437943761</v>
      </c>
      <c r="P21" s="304">
        <v>0.41479486964832768</v>
      </c>
      <c r="Q21" s="306"/>
      <c r="R21" s="304">
        <v>6.2845445318137377E-2</v>
      </c>
      <c r="S21" s="304">
        <v>5.8446914997508037E-2</v>
      </c>
      <c r="T21" s="304">
        <v>6.1769249382392567E-2</v>
      </c>
      <c r="U21" s="306"/>
      <c r="V21" s="304">
        <v>0.12166946561387107</v>
      </c>
      <c r="W21" s="304">
        <v>0.10208820742232515</v>
      </c>
      <c r="X21" s="304">
        <v>0.10116287530093011</v>
      </c>
      <c r="Y21" s="306"/>
      <c r="Z21" s="304">
        <v>0.21819108212257629</v>
      </c>
      <c r="AA21" s="304">
        <v>0.2131856325146799</v>
      </c>
      <c r="AB21" s="304">
        <v>0.25197194922895783</v>
      </c>
      <c r="AC21" s="306"/>
      <c r="AD21" s="304">
        <v>0.19330259295046645</v>
      </c>
      <c r="AE21" s="304">
        <v>0.18661568416411678</v>
      </c>
      <c r="AF21" s="304">
        <v>0.16231280945511792</v>
      </c>
      <c r="AG21" s="306"/>
      <c r="AH21" s="304">
        <v>0.1267144296744718</v>
      </c>
      <c r="AI21" s="304">
        <v>0.11776195594105279</v>
      </c>
      <c r="AJ21" s="304">
        <v>8.4552990976839548E-2</v>
      </c>
      <c r="AK21" s="306"/>
      <c r="AL21" s="304">
        <v>6.9837141469597186E-2</v>
      </c>
      <c r="AM21" s="304">
        <v>9.8048986654613285E-2</v>
      </c>
      <c r="AN21" s="304">
        <v>0.13517380438732202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2.104501981771453</v>
      </c>
      <c r="C22" s="304">
        <f t="shared" ref="C22:C29" si="61">SUM(G22,K22,O22,S22,W22,AA22,AE22,AI22,AM22)</f>
        <v>2.3790543845568046</v>
      </c>
      <c r="D22" s="304">
        <f t="shared" ref="D22:D29" si="62">SUM(H22,L22,P22,T22,X22,AB22,AF22,AJ22,AN22)</f>
        <v>2.7133614765188323</v>
      </c>
      <c r="E22" s="304"/>
      <c r="F22" s="304">
        <v>9.8846570858889232E-2</v>
      </c>
      <c r="G22" s="304">
        <v>0.12591641545143303</v>
      </c>
      <c r="H22" s="304">
        <v>0.17475963633595643</v>
      </c>
      <c r="I22" s="304"/>
      <c r="J22" s="304">
        <v>0.44485940093125975</v>
      </c>
      <c r="K22" s="304">
        <v>0.55450529605600751</v>
      </c>
      <c r="L22" s="304">
        <v>0.73885718004453493</v>
      </c>
      <c r="M22" s="304"/>
      <c r="N22" s="304">
        <v>0.69866161303057173</v>
      </c>
      <c r="O22" s="304">
        <v>0.76209930706918183</v>
      </c>
      <c r="P22" s="304">
        <v>0.82604948430623582</v>
      </c>
      <c r="Q22" s="306"/>
      <c r="R22" s="304">
        <v>7.0871790482007549E-2</v>
      </c>
      <c r="S22" s="304">
        <v>7.9713864301318285E-2</v>
      </c>
      <c r="T22" s="304">
        <v>9.0402666185984942E-2</v>
      </c>
      <c r="U22" s="306"/>
      <c r="V22" s="304">
        <v>0.28148022364898823</v>
      </c>
      <c r="W22" s="304">
        <v>0.29857057560273081</v>
      </c>
      <c r="X22" s="304">
        <v>0.31250412042803255</v>
      </c>
      <c r="Y22" s="306"/>
      <c r="Z22" s="304">
        <v>0.22896345257966833</v>
      </c>
      <c r="AA22" s="304">
        <v>0.23518605899559716</v>
      </c>
      <c r="AB22" s="304">
        <v>0.21031522896821442</v>
      </c>
      <c r="AC22" s="306"/>
      <c r="AD22" s="304">
        <v>0.13584919177739296</v>
      </c>
      <c r="AE22" s="304">
        <v>0.13343025587620902</v>
      </c>
      <c r="AF22" s="304">
        <v>0.14815225210275343</v>
      </c>
      <c r="AG22" s="306"/>
      <c r="AH22" s="304">
        <v>9.9347425919879273E-2</v>
      </c>
      <c r="AI22" s="304">
        <v>0.11238561925143248</v>
      </c>
      <c r="AJ22" s="304">
        <v>9.1941532618216429E-2</v>
      </c>
      <c r="AK22" s="306"/>
      <c r="AL22" s="304">
        <v>4.5622312542795966E-2</v>
      </c>
      <c r="AM22" s="304">
        <v>7.7246991952894514E-2</v>
      </c>
      <c r="AN22" s="304">
        <v>0.12037937552890285</v>
      </c>
    </row>
    <row r="23" spans="1:40" x14ac:dyDescent="0.2">
      <c r="A23" s="13" t="str">
        <f t="shared" si="58"/>
        <v>Associate professional occupations</v>
      </c>
      <c r="B23" s="304">
        <f t="shared" si="60"/>
        <v>1.4682092477039768</v>
      </c>
      <c r="C23" s="304">
        <f t="shared" si="61"/>
        <v>1.4239481139018875</v>
      </c>
      <c r="D23" s="304">
        <f t="shared" si="62"/>
        <v>1.5327983841667057</v>
      </c>
      <c r="E23" s="304"/>
      <c r="F23" s="304">
        <v>2.7050489890672536E-2</v>
      </c>
      <c r="G23" s="304">
        <v>2.8130158036733761E-2</v>
      </c>
      <c r="H23" s="304">
        <v>3.8386775482624175E-2</v>
      </c>
      <c r="I23" s="304"/>
      <c r="J23" s="304">
        <v>0.16036331064053147</v>
      </c>
      <c r="K23" s="304">
        <v>0.16932948557917868</v>
      </c>
      <c r="L23" s="304">
        <v>0.190083437912903</v>
      </c>
      <c r="M23" s="304"/>
      <c r="N23" s="304">
        <v>0.41448989620747351</v>
      </c>
      <c r="O23" s="304">
        <v>0.39462362844218629</v>
      </c>
      <c r="P23" s="304">
        <v>0.42492304345860216</v>
      </c>
      <c r="Q23" s="306"/>
      <c r="R23" s="304">
        <v>3.8347651331701954E-2</v>
      </c>
      <c r="S23" s="304">
        <v>3.7381074982827868E-2</v>
      </c>
      <c r="T23" s="304">
        <v>4.4058554473411143E-2</v>
      </c>
      <c r="U23" s="306"/>
      <c r="V23" s="304">
        <v>0.19809047768035798</v>
      </c>
      <c r="W23" s="304">
        <v>0.20097020174685148</v>
      </c>
      <c r="X23" s="304">
        <v>0.24367438266962926</v>
      </c>
      <c r="Y23" s="306"/>
      <c r="Z23" s="304">
        <v>0.33739602564740945</v>
      </c>
      <c r="AA23" s="304">
        <v>0.30137658326410316</v>
      </c>
      <c r="AB23" s="304">
        <v>0.30844682973903675</v>
      </c>
      <c r="AC23" s="306"/>
      <c r="AD23" s="304">
        <v>0.12956099799308285</v>
      </c>
      <c r="AE23" s="304">
        <v>0.10208955302271445</v>
      </c>
      <c r="AF23" s="304">
        <v>7.3104972323130707E-2</v>
      </c>
      <c r="AG23" s="306"/>
      <c r="AH23" s="304">
        <v>0.11309491521780318</v>
      </c>
      <c r="AI23" s="304">
        <v>0.11788968948781241</v>
      </c>
      <c r="AJ23" s="304">
        <v>9.5892595156001417E-2</v>
      </c>
      <c r="AK23" s="306"/>
      <c r="AL23" s="304">
        <v>4.9815483094943748E-2</v>
      </c>
      <c r="AM23" s="304">
        <v>7.2157739339479637E-2</v>
      </c>
      <c r="AN23" s="304">
        <v>0.1142277929513671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0.85101135902441971</v>
      </c>
      <c r="C24" s="304">
        <f t="shared" si="61"/>
        <v>0.78886936273411923</v>
      </c>
      <c r="D24" s="304">
        <f t="shared" si="62"/>
        <v>0.73250657857529322</v>
      </c>
      <c r="E24" s="304"/>
      <c r="F24" s="304">
        <v>3.9009614474362891E-3</v>
      </c>
      <c r="G24" s="304">
        <v>4.4292911856362166E-3</v>
      </c>
      <c r="H24" s="304">
        <v>1.0613841903461955E-2</v>
      </c>
      <c r="I24" s="304"/>
      <c r="J24" s="304">
        <v>5.3370675510978967E-2</v>
      </c>
      <c r="K24" s="304">
        <v>6.3836181703331635E-2</v>
      </c>
      <c r="L24" s="304">
        <v>0.14433823050783259</v>
      </c>
      <c r="M24" s="304"/>
      <c r="N24" s="304">
        <v>0.16178540515573978</v>
      </c>
      <c r="O24" s="304">
        <v>0.16409341014642956</v>
      </c>
      <c r="P24" s="304">
        <v>0.17340706745161621</v>
      </c>
      <c r="Q24" s="306"/>
      <c r="R24" s="304">
        <v>2.7595008366191158E-2</v>
      </c>
      <c r="S24" s="304">
        <v>2.5675829420337071E-2</v>
      </c>
      <c r="T24" s="304">
        <v>2.7354587188696669E-2</v>
      </c>
      <c r="U24" s="306"/>
      <c r="V24" s="304">
        <v>8.6990461101225533E-2</v>
      </c>
      <c r="W24" s="304">
        <v>8.4791455342253408E-2</v>
      </c>
      <c r="X24" s="304">
        <v>8.6167379997521013E-2</v>
      </c>
      <c r="Y24" s="306"/>
      <c r="Z24" s="304">
        <v>0.20213490689772734</v>
      </c>
      <c r="AA24" s="304">
        <v>0.16576999367004941</v>
      </c>
      <c r="AB24" s="304">
        <v>0.10447380479269935</v>
      </c>
      <c r="AC24" s="306"/>
      <c r="AD24" s="304">
        <v>0.16303518645538462</v>
      </c>
      <c r="AE24" s="304">
        <v>0.13874891729373079</v>
      </c>
      <c r="AF24" s="304">
        <v>9.0888135895991914E-2</v>
      </c>
      <c r="AG24" s="306"/>
      <c r="AH24" s="304">
        <v>0.10079467039138858</v>
      </c>
      <c r="AI24" s="304">
        <v>8.1934846305845702E-2</v>
      </c>
      <c r="AJ24" s="304">
        <v>4.4202127940242461E-2</v>
      </c>
      <c r="AK24" s="306"/>
      <c r="AL24" s="304">
        <v>5.1404083698347439E-2</v>
      </c>
      <c r="AM24" s="304">
        <v>5.9589437666505533E-2</v>
      </c>
      <c r="AN24" s="304">
        <v>5.1061402897231059E-2</v>
      </c>
    </row>
    <row r="25" spans="1:40" x14ac:dyDescent="0.2">
      <c r="A25" s="13" t="str">
        <f t="shared" si="58"/>
        <v>Skilled trades occupations</v>
      </c>
      <c r="B25" s="304">
        <f t="shared" si="60"/>
        <v>2.7504016185049251</v>
      </c>
      <c r="C25" s="304">
        <f t="shared" si="61"/>
        <v>2.6960129195807374</v>
      </c>
      <c r="D25" s="304">
        <f t="shared" si="62"/>
        <v>2.676169760365787</v>
      </c>
      <c r="E25" s="304"/>
      <c r="F25" s="304">
        <v>1.8316017740743797E-2</v>
      </c>
      <c r="G25" s="304">
        <v>2.0825111183856739E-2</v>
      </c>
      <c r="H25" s="304">
        <v>2.5186119726567362E-2</v>
      </c>
      <c r="I25" s="304"/>
      <c r="J25" s="304">
        <v>6.8079416101108403E-2</v>
      </c>
      <c r="K25" s="304">
        <v>7.3778842179306511E-2</v>
      </c>
      <c r="L25" s="304">
        <v>0.10566277765863727</v>
      </c>
      <c r="M25" s="304"/>
      <c r="N25" s="304">
        <v>0.47232340598780087</v>
      </c>
      <c r="O25" s="304">
        <v>0.53113577102105525</v>
      </c>
      <c r="P25" s="304">
        <v>0.71817263261265207</v>
      </c>
      <c r="Q25" s="306"/>
      <c r="R25" s="304">
        <v>0.1114304710238129</v>
      </c>
      <c r="S25" s="304">
        <v>0.10836606192864232</v>
      </c>
      <c r="T25" s="304">
        <v>0.12745676825538169</v>
      </c>
      <c r="U25" s="306"/>
      <c r="V25" s="304">
        <v>0.27736098115855523</v>
      </c>
      <c r="W25" s="304">
        <v>0.28072648061993077</v>
      </c>
      <c r="X25" s="304">
        <v>0.35689725363472941</v>
      </c>
      <c r="Y25" s="306"/>
      <c r="Z25" s="304">
        <v>0.66960303443698377</v>
      </c>
      <c r="AA25" s="304">
        <v>0.57815181323516862</v>
      </c>
      <c r="AB25" s="304">
        <v>0.48159371244025367</v>
      </c>
      <c r="AC25" s="306"/>
      <c r="AD25" s="304">
        <v>0.60324086406763522</v>
      </c>
      <c r="AE25" s="304">
        <v>0.58599175369148915</v>
      </c>
      <c r="AF25" s="304">
        <v>0.53222488625686559</v>
      </c>
      <c r="AG25" s="306"/>
      <c r="AH25" s="304">
        <v>0.35891277272177308</v>
      </c>
      <c r="AI25" s="304">
        <v>0.33952406284497022</v>
      </c>
      <c r="AJ25" s="304">
        <v>0.26145462450291207</v>
      </c>
      <c r="AK25" s="306"/>
      <c r="AL25" s="304">
        <v>0.17113465526651203</v>
      </c>
      <c r="AM25" s="304">
        <v>0.17751302287631782</v>
      </c>
      <c r="AN25" s="304">
        <v>6.752098527778784E-2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0.36267438257792584</v>
      </c>
      <c r="C26" s="304">
        <f t="shared" si="61"/>
        <v>0.35319494228263221</v>
      </c>
      <c r="D26" s="304">
        <f t="shared" si="62"/>
        <v>0.36106194566513733</v>
      </c>
      <c r="E26" s="304"/>
      <c r="F26" s="304">
        <v>1.8772434838748707E-3</v>
      </c>
      <c r="G26" s="304">
        <v>1.9602380733045647E-3</v>
      </c>
      <c r="H26" s="304">
        <v>2.2901615869035758E-3</v>
      </c>
      <c r="I26" s="304"/>
      <c r="J26" s="304">
        <v>1.4601611649948576E-2</v>
      </c>
      <c r="K26" s="304">
        <v>1.6135850267395651E-2</v>
      </c>
      <c r="L26" s="304">
        <v>1.7798889235173497E-2</v>
      </c>
      <c r="M26" s="304"/>
      <c r="N26" s="304">
        <v>9.2746237165412859E-2</v>
      </c>
      <c r="O26" s="304">
        <v>9.1028461496614504E-2</v>
      </c>
      <c r="P26" s="304">
        <v>8.5212957705848622E-2</v>
      </c>
      <c r="Q26" s="306"/>
      <c r="R26" s="304">
        <v>2.498350390115012E-2</v>
      </c>
      <c r="S26" s="304">
        <v>2.7871188839178818E-2</v>
      </c>
      <c r="T26" s="304">
        <v>3.4757444725036869E-2</v>
      </c>
      <c r="U26" s="306"/>
      <c r="V26" s="304">
        <v>2.4512737506099287E-2</v>
      </c>
      <c r="W26" s="304">
        <v>2.2620055804811044E-2</v>
      </c>
      <c r="X26" s="304">
        <v>2.4031731194297648E-2</v>
      </c>
      <c r="Y26" s="306"/>
      <c r="Z26" s="304">
        <v>5.5673286150734615E-2</v>
      </c>
      <c r="AA26" s="304">
        <v>5.5965605098593038E-2</v>
      </c>
      <c r="AB26" s="304">
        <v>6.4137048545504158E-2</v>
      </c>
      <c r="AC26" s="306"/>
      <c r="AD26" s="304">
        <v>5.0071515455027187E-2</v>
      </c>
      <c r="AE26" s="304">
        <v>4.052649913686477E-2</v>
      </c>
      <c r="AF26" s="304">
        <v>3.3688570749971461E-2</v>
      </c>
      <c r="AG26" s="306"/>
      <c r="AH26" s="304">
        <v>5.8839485861101576E-2</v>
      </c>
      <c r="AI26" s="304">
        <v>5.6666086791531581E-2</v>
      </c>
      <c r="AJ26" s="304">
        <v>5.4714828217313917E-2</v>
      </c>
      <c r="AK26" s="306"/>
      <c r="AL26" s="304">
        <v>3.9368761404576777E-2</v>
      </c>
      <c r="AM26" s="304">
        <v>4.0420956774338206E-2</v>
      </c>
      <c r="AN26" s="304">
        <v>4.4430313705087543E-2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0.69161293778116251</v>
      </c>
      <c r="C27" s="304">
        <f t="shared" si="61"/>
        <v>0.67312574545308823</v>
      </c>
      <c r="D27" s="304">
        <f t="shared" si="62"/>
        <v>0.70626992461058402</v>
      </c>
      <c r="E27" s="304"/>
      <c r="F27" s="304">
        <v>5.3290576095328087E-3</v>
      </c>
      <c r="G27" s="304">
        <v>5.865361758837161E-3</v>
      </c>
      <c r="H27" s="304">
        <v>7.5650846990407338E-3</v>
      </c>
      <c r="I27" s="304"/>
      <c r="J27" s="304">
        <v>2.7965237111310833E-2</v>
      </c>
      <c r="K27" s="304">
        <v>2.9396257086071749E-2</v>
      </c>
      <c r="L27" s="304">
        <v>3.3049595293307067E-2</v>
      </c>
      <c r="M27" s="304"/>
      <c r="N27" s="304">
        <v>0.12572894793764136</v>
      </c>
      <c r="O27" s="304">
        <v>0.12418397550181141</v>
      </c>
      <c r="P27" s="304">
        <v>0.16875774176829339</v>
      </c>
      <c r="Q27" s="306"/>
      <c r="R27" s="304">
        <v>7.2177740271409913E-2</v>
      </c>
      <c r="S27" s="304">
        <v>7.1668411372187782E-2</v>
      </c>
      <c r="T27" s="304">
        <v>0.10090461441620638</v>
      </c>
      <c r="U27" s="306"/>
      <c r="V27" s="304">
        <v>3.9976379350885403E-2</v>
      </c>
      <c r="W27" s="304">
        <v>3.5686396100269066E-2</v>
      </c>
      <c r="X27" s="304">
        <v>3.718586655934511E-2</v>
      </c>
      <c r="Y27" s="306"/>
      <c r="Z27" s="304">
        <v>0.16119611376908172</v>
      </c>
      <c r="AA27" s="304">
        <v>0.16327534456893203</v>
      </c>
      <c r="AB27" s="304">
        <v>0.18927868614456486</v>
      </c>
      <c r="AC27" s="306"/>
      <c r="AD27" s="304">
        <v>9.2337777425260226E-2</v>
      </c>
      <c r="AE27" s="304">
        <v>8.4055016299872665E-2</v>
      </c>
      <c r="AF27" s="304">
        <v>7.4761377523413719E-2</v>
      </c>
      <c r="AG27" s="306"/>
      <c r="AH27" s="304">
        <v>0.12191732476013509</v>
      </c>
      <c r="AI27" s="304">
        <v>0.10721174212195635</v>
      </c>
      <c r="AJ27" s="304">
        <v>6.4083858861368151E-2</v>
      </c>
      <c r="AK27" s="306"/>
      <c r="AL27" s="304">
        <v>4.4984359545905149E-2</v>
      </c>
      <c r="AM27" s="304">
        <v>5.1783240643149993E-2</v>
      </c>
      <c r="AN27" s="304">
        <v>3.0683099345044599E-2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0.97537705059614221</v>
      </c>
      <c r="C28" s="304">
        <f t="shared" si="61"/>
        <v>1.0250404974814658</v>
      </c>
      <c r="D28" s="304">
        <f t="shared" si="62"/>
        <v>1.1095728748940439</v>
      </c>
      <c r="E28" s="304"/>
      <c r="F28" s="304">
        <v>2.123108683849529E-4</v>
      </c>
      <c r="G28" s="304">
        <v>2.7467937782892787E-4</v>
      </c>
      <c r="H28" s="304">
        <v>4.0085471505727838E-4</v>
      </c>
      <c r="I28" s="304"/>
      <c r="J28" s="304">
        <v>1.6587779847420405E-2</v>
      </c>
      <c r="K28" s="304">
        <v>1.8159829913071343E-2</v>
      </c>
      <c r="L28" s="304">
        <v>2.1963308036912821E-2</v>
      </c>
      <c r="M28" s="304"/>
      <c r="N28" s="304">
        <v>4.4661372956260145E-2</v>
      </c>
      <c r="O28" s="304">
        <v>5.0705201110008619E-2</v>
      </c>
      <c r="P28" s="304">
        <v>6.4515110556188818E-2</v>
      </c>
      <c r="Q28" s="306"/>
      <c r="R28" s="304">
        <v>1.5207484847621539E-2</v>
      </c>
      <c r="S28" s="304">
        <v>1.5617348502650553E-2</v>
      </c>
      <c r="T28" s="304">
        <v>1.9279437049417317E-2</v>
      </c>
      <c r="U28" s="306"/>
      <c r="V28" s="304">
        <v>3.272571520143621E-2</v>
      </c>
      <c r="W28" s="304">
        <v>3.3023351074645567E-2</v>
      </c>
      <c r="X28" s="304">
        <v>3.6427384018940551E-2</v>
      </c>
      <c r="Y28" s="306"/>
      <c r="Z28" s="304">
        <v>0.27531191169758551</v>
      </c>
      <c r="AA28" s="304">
        <v>0.3096371241188044</v>
      </c>
      <c r="AB28" s="304">
        <v>0.41844115809822913</v>
      </c>
      <c r="AC28" s="306"/>
      <c r="AD28" s="304">
        <v>0.30201689347096605</v>
      </c>
      <c r="AE28" s="304">
        <v>0.30861366549286573</v>
      </c>
      <c r="AF28" s="304">
        <v>0.30734028022449528</v>
      </c>
      <c r="AG28" s="306"/>
      <c r="AH28" s="304">
        <v>0.15637252592854262</v>
      </c>
      <c r="AI28" s="304">
        <v>0.13672655576281703</v>
      </c>
      <c r="AJ28" s="304">
        <v>8.384032803479298E-2</v>
      </c>
      <c r="AK28" s="306"/>
      <c r="AL28" s="304">
        <v>0.13228105577792468</v>
      </c>
      <c r="AM28" s="304">
        <v>0.15228274212877352</v>
      </c>
      <c r="AN28" s="304">
        <v>0.15736501416000948</v>
      </c>
    </row>
    <row r="29" spans="1:40" x14ac:dyDescent="0.2">
      <c r="A29" s="13" t="str">
        <f t="shared" si="58"/>
        <v>Elementary occupations</v>
      </c>
      <c r="B29" s="304">
        <f t="shared" si="60"/>
        <v>1.034187172059631</v>
      </c>
      <c r="C29" s="304">
        <f t="shared" si="61"/>
        <v>1.1915115697379914</v>
      </c>
      <c r="D29" s="304">
        <f t="shared" si="62"/>
        <v>1.1399135708515824</v>
      </c>
      <c r="E29" s="304"/>
      <c r="F29" s="304">
        <v>4.5004100419161686E-5</v>
      </c>
      <c r="G29" s="304">
        <v>4.2746988522912839E-5</v>
      </c>
      <c r="H29" s="304">
        <v>4.3413499766374517E-5</v>
      </c>
      <c r="I29" s="304"/>
      <c r="J29" s="304">
        <v>1.0758943446459075E-2</v>
      </c>
      <c r="K29" s="304">
        <v>1.3839672871559502E-2</v>
      </c>
      <c r="L29" s="304">
        <v>1.7451250659013873E-2</v>
      </c>
      <c r="M29" s="304"/>
      <c r="N29" s="304">
        <v>2.7303836936646085E-2</v>
      </c>
      <c r="O29" s="304">
        <v>3.5650368063887571E-2</v>
      </c>
      <c r="P29" s="304">
        <v>4.2393381685089097E-2</v>
      </c>
      <c r="Q29" s="306"/>
      <c r="R29" s="304">
        <v>2.9302683718793573E-2</v>
      </c>
      <c r="S29" s="304">
        <v>4.8668510206897823E-2</v>
      </c>
      <c r="T29" s="304">
        <v>5.4732846694135112E-2</v>
      </c>
      <c r="U29" s="306"/>
      <c r="V29" s="304">
        <v>5.9843256617502463E-2</v>
      </c>
      <c r="W29" s="304">
        <v>8.6296819582510245E-2</v>
      </c>
      <c r="X29" s="304">
        <v>0.10728387748616733</v>
      </c>
      <c r="Y29" s="306"/>
      <c r="Z29" s="304">
        <v>0.22548993005935067</v>
      </c>
      <c r="AA29" s="304">
        <v>0.27137954900906913</v>
      </c>
      <c r="AB29" s="304">
        <v>0.26914056718894352</v>
      </c>
      <c r="AC29" s="306"/>
      <c r="AD29" s="304">
        <v>0.33258306337511184</v>
      </c>
      <c r="AE29" s="304">
        <v>0.36450411725932708</v>
      </c>
      <c r="AF29" s="304">
        <v>0.29656763207640074</v>
      </c>
      <c r="AG29" s="306"/>
      <c r="AH29" s="304">
        <v>0.27376729262097649</v>
      </c>
      <c r="AI29" s="304">
        <v>0.25743744470134905</v>
      </c>
      <c r="AJ29" s="304">
        <v>0.20452884605334648</v>
      </c>
      <c r="AK29" s="306"/>
      <c r="AL29" s="304">
        <v>7.5093161184371621E-2</v>
      </c>
      <c r="AM29" s="304">
        <v>0.11369234105486827</v>
      </c>
      <c r="AN29" s="304">
        <v>0.14777175550871993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46.643000000000036</v>
      </c>
      <c r="C32" s="305">
        <f>SUM(C33:C41)</f>
        <v>43.412000000000013</v>
      </c>
      <c r="D32" s="305">
        <f>SUM(D33:D41)</f>
        <v>38.064999999999998</v>
      </c>
      <c r="E32" s="304"/>
      <c r="F32" s="305">
        <f>SUM(F33:F41)</f>
        <v>0.84314759919511684</v>
      </c>
      <c r="G32" s="305">
        <f>SUM(G33:G41)</f>
        <v>0.85121102939312665</v>
      </c>
      <c r="H32" s="305">
        <f>SUM(H33:H41)</f>
        <v>0.92731357376052193</v>
      </c>
      <c r="I32" s="304"/>
      <c r="J32" s="305">
        <f>SUM(J33:J41)</f>
        <v>4.3548271804475194</v>
      </c>
      <c r="K32" s="305">
        <f>SUM(K33:K41)</f>
        <v>4.5713038757052304</v>
      </c>
      <c r="L32" s="305">
        <f>SUM(L33:L41)</f>
        <v>5.168050005131704</v>
      </c>
      <c r="M32" s="304"/>
      <c r="N32" s="305">
        <f>SUM(N33:N41)</f>
        <v>9.4133933559641374</v>
      </c>
      <c r="O32" s="305">
        <f>SUM(O33:O41)</f>
        <v>8.9947439377141087</v>
      </c>
      <c r="P32" s="305">
        <f>SUM(P33:P41)</f>
        <v>8.7178529678356469</v>
      </c>
      <c r="Q32" s="306"/>
      <c r="R32" s="305">
        <f>SUM(R33:R41)</f>
        <v>2.0731947346082347</v>
      </c>
      <c r="S32" s="305">
        <f>SUM(S33:S41)</f>
        <v>1.9996753555201359</v>
      </c>
      <c r="T32" s="305">
        <f>SUM(T33:T41)</f>
        <v>2.0147201945374387</v>
      </c>
      <c r="U32" s="306"/>
      <c r="V32" s="305">
        <f>SUM(V33:V41)</f>
        <v>4.7397022095358405</v>
      </c>
      <c r="W32" s="305">
        <f>SUM(W33:W41)</f>
        <v>4.3518917457859612</v>
      </c>
      <c r="X32" s="305">
        <f>SUM(X33:X41)</f>
        <v>4.0177743271681647</v>
      </c>
      <c r="Y32" s="306"/>
      <c r="Z32" s="305">
        <f>SUM(Z33:Z41)</f>
        <v>10.458858875443557</v>
      </c>
      <c r="AA32" s="305">
        <f>SUM(AA33:AA41)</f>
        <v>9.5934013029448657</v>
      </c>
      <c r="AB32" s="305">
        <f>SUM(AB33:AB41)</f>
        <v>8.060389810231932</v>
      </c>
      <c r="AC32" s="306"/>
      <c r="AD32" s="305">
        <f>SUM(AD33:AD41)</f>
        <v>8.0482522528960931</v>
      </c>
      <c r="AE32" s="305">
        <f>SUM(AE33:AE41)</f>
        <v>7.2993244510536215</v>
      </c>
      <c r="AF32" s="305">
        <f>SUM(AF33:AF41)</f>
        <v>5.2875828065118951</v>
      </c>
      <c r="AG32" s="306"/>
      <c r="AH32" s="305">
        <f>SUM(AH33:AH41)</f>
        <v>5.1411339764295523</v>
      </c>
      <c r="AI32" s="305">
        <f>SUM(AI33:AI41)</f>
        <v>4.4343315329939372</v>
      </c>
      <c r="AJ32" s="305">
        <f>SUM(AJ33:AJ41)</f>
        <v>2.5917639423889356</v>
      </c>
      <c r="AK32" s="306"/>
      <c r="AL32" s="305">
        <f>SUM(AL33:AL41)</f>
        <v>1.5704898154799847</v>
      </c>
      <c r="AM32" s="305">
        <f>SUM(AM33:AM41)</f>
        <v>1.3161167688890236</v>
      </c>
      <c r="AN32" s="305">
        <f>SUM(AN33:AN41)</f>
        <v>1.2795523724337543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8.2001044170938311</v>
      </c>
      <c r="C33" s="304">
        <f t="shared" ref="C33:C41" si="64">SUM(G33,K33,O33,S33,W33,AA33,AE33,AI33,AM33)</f>
        <v>6.8982388163759616</v>
      </c>
      <c r="D33" s="304">
        <f t="shared" ref="D33:D40" si="65">SUM(H33,L33,P33,T33,X33,AB33,AF33,AJ33,AN33)</f>
        <v>6.3188890850102846</v>
      </c>
      <c r="E33" s="304"/>
      <c r="F33" s="304">
        <v>0.13736075018152644</v>
      </c>
      <c r="G33" s="304">
        <v>0.11045589537008348</v>
      </c>
      <c r="H33" s="304">
        <v>0.10529696464323547</v>
      </c>
      <c r="I33" s="304"/>
      <c r="J33" s="304">
        <v>0.99184485138524225</v>
      </c>
      <c r="K33" s="304">
        <v>0.89625825943769855</v>
      </c>
      <c r="L33" s="304">
        <v>0.96489910522578681</v>
      </c>
      <c r="M33" s="304"/>
      <c r="N33" s="304">
        <v>2.3195097798273032</v>
      </c>
      <c r="O33" s="304">
        <v>1.9823215868219468</v>
      </c>
      <c r="P33" s="304">
        <v>1.9062679823280904</v>
      </c>
      <c r="Q33" s="306"/>
      <c r="R33" s="304">
        <v>0.46699733944764704</v>
      </c>
      <c r="S33" s="304">
        <v>0.39954820786675366</v>
      </c>
      <c r="T33" s="304">
        <v>0.39822787575440777</v>
      </c>
      <c r="U33" s="306"/>
      <c r="V33" s="304">
        <v>1.144749589836966</v>
      </c>
      <c r="W33" s="304">
        <v>0.94899355709349542</v>
      </c>
      <c r="X33" s="304">
        <v>0.89592746382680932</v>
      </c>
      <c r="Y33" s="306"/>
      <c r="Z33" s="304">
        <v>1.3891402471871148</v>
      </c>
      <c r="AA33" s="304">
        <v>1.0972444479739889</v>
      </c>
      <c r="AB33" s="304">
        <v>0.89075841029340763</v>
      </c>
      <c r="AC33" s="306"/>
      <c r="AD33" s="304">
        <v>1.0092839484164995</v>
      </c>
      <c r="AE33" s="304">
        <v>0.81486984731897039</v>
      </c>
      <c r="AF33" s="304">
        <v>0.60987148962369819</v>
      </c>
      <c r="AG33" s="306"/>
      <c r="AH33" s="304">
        <v>0.58197768773337677</v>
      </c>
      <c r="AI33" s="304">
        <v>0.45911512102370317</v>
      </c>
      <c r="AJ33" s="304">
        <v>0.29549307401079328</v>
      </c>
      <c r="AK33" s="306"/>
      <c r="AL33" s="304">
        <v>0.15924022307815525</v>
      </c>
      <c r="AM33" s="304">
        <v>0.18943189346932121</v>
      </c>
      <c r="AN33" s="304">
        <v>0.2521467193040558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10.94509666082266</v>
      </c>
      <c r="C34" s="304">
        <f t="shared" si="64"/>
        <v>11.321346910280695</v>
      </c>
      <c r="D34" s="304">
        <f t="shared" si="65"/>
        <v>10.430754328221031</v>
      </c>
      <c r="E34" s="304"/>
      <c r="F34" s="304">
        <v>0.51927320257039278</v>
      </c>
      <c r="G34" s="304">
        <v>0.55606926002396817</v>
      </c>
      <c r="H34" s="304">
        <v>0.61911467059007863</v>
      </c>
      <c r="I34" s="304"/>
      <c r="J34" s="304">
        <v>1.9272002965713959</v>
      </c>
      <c r="K34" s="304">
        <v>2.1665377396516141</v>
      </c>
      <c r="L34" s="304">
        <v>2.4641337496414657</v>
      </c>
      <c r="M34" s="304"/>
      <c r="N34" s="304">
        <v>3.2686846245624386</v>
      </c>
      <c r="O34" s="304">
        <v>3.2648370655876344</v>
      </c>
      <c r="P34" s="304">
        <v>2.9923637629187638</v>
      </c>
      <c r="Q34" s="306"/>
      <c r="R34" s="304">
        <v>0.33041814210566905</v>
      </c>
      <c r="S34" s="304">
        <v>0.33603428545564185</v>
      </c>
      <c r="T34" s="304">
        <v>0.32497301567234232</v>
      </c>
      <c r="U34" s="306"/>
      <c r="V34" s="304">
        <v>1.4331276786876701</v>
      </c>
      <c r="W34" s="304">
        <v>1.4406591718742059</v>
      </c>
      <c r="X34" s="304">
        <v>1.2986876960634601</v>
      </c>
      <c r="Y34" s="306"/>
      <c r="Z34" s="304">
        <v>1.8136173562660429</v>
      </c>
      <c r="AA34" s="304">
        <v>1.8331872186787264</v>
      </c>
      <c r="AB34" s="304">
        <v>1.4308334741524331</v>
      </c>
      <c r="AC34" s="306"/>
      <c r="AD34" s="304">
        <v>0.95468270153572388</v>
      </c>
      <c r="AE34" s="304">
        <v>0.93532426895140541</v>
      </c>
      <c r="AF34" s="304">
        <v>0.62560186198192769</v>
      </c>
      <c r="AG34" s="306"/>
      <c r="AH34" s="304">
        <v>0.57146480063847438</v>
      </c>
      <c r="AI34" s="304">
        <v>0.61217385319338169</v>
      </c>
      <c r="AJ34" s="304">
        <v>0.47404774551169027</v>
      </c>
      <c r="AK34" s="306"/>
      <c r="AL34" s="304">
        <v>0.12662785788485215</v>
      </c>
      <c r="AM34" s="304">
        <v>0.17652404686411891</v>
      </c>
      <c r="AN34" s="304">
        <v>0.2009983516888689</v>
      </c>
    </row>
    <row r="35" spans="1:40" x14ac:dyDescent="0.2">
      <c r="A35" s="13" t="str">
        <f t="shared" si="63"/>
        <v>Associate professional occupations</v>
      </c>
      <c r="B35" s="304">
        <f t="shared" si="66"/>
        <v>7.4923020324590137</v>
      </c>
      <c r="C35" s="304">
        <f t="shared" si="64"/>
        <v>6.6353930541418267</v>
      </c>
      <c r="D35" s="304">
        <f t="shared" si="65"/>
        <v>6.0037629912411861</v>
      </c>
      <c r="E35" s="304"/>
      <c r="F35" s="304">
        <v>0.11564362303284041</v>
      </c>
      <c r="G35" s="304">
        <v>0.11027533256443993</v>
      </c>
      <c r="H35" s="304">
        <v>0.12184837849480264</v>
      </c>
      <c r="I35" s="304"/>
      <c r="J35" s="304">
        <v>0.82953916036780095</v>
      </c>
      <c r="K35" s="304">
        <v>0.79960335050631759</v>
      </c>
      <c r="L35" s="304">
        <v>0.85217505949986183</v>
      </c>
      <c r="M35" s="304"/>
      <c r="N35" s="304">
        <v>1.9106098549918347</v>
      </c>
      <c r="O35" s="304">
        <v>1.7370606010574048</v>
      </c>
      <c r="P35" s="304">
        <v>1.6494310665560581</v>
      </c>
      <c r="Q35" s="306"/>
      <c r="R35" s="304">
        <v>0.55197818300290125</v>
      </c>
      <c r="S35" s="304">
        <v>0.51780777943150402</v>
      </c>
      <c r="T35" s="304">
        <v>0.52049531428297446</v>
      </c>
      <c r="U35" s="306"/>
      <c r="V35" s="304">
        <v>0.82537259954545239</v>
      </c>
      <c r="W35" s="304">
        <v>0.68271515137168304</v>
      </c>
      <c r="X35" s="304">
        <v>0.60235854495923613</v>
      </c>
      <c r="Y35" s="306"/>
      <c r="Z35" s="304">
        <v>1.63878445564801</v>
      </c>
      <c r="AA35" s="304">
        <v>1.4170988987585456</v>
      </c>
      <c r="AB35" s="304">
        <v>1.2055838436715836</v>
      </c>
      <c r="AC35" s="306"/>
      <c r="AD35" s="304">
        <v>1.0490048029191699</v>
      </c>
      <c r="AE35" s="304">
        <v>0.89564434173438257</v>
      </c>
      <c r="AF35" s="304">
        <v>0.67591784161002455</v>
      </c>
      <c r="AG35" s="306"/>
      <c r="AH35" s="304">
        <v>0.48779009174073584</v>
      </c>
      <c r="AI35" s="304">
        <v>0.3700516102267663</v>
      </c>
      <c r="AJ35" s="304">
        <v>0.25106634626558333</v>
      </c>
      <c r="AK35" s="306"/>
      <c r="AL35" s="304">
        <v>8.3579261210267652E-2</v>
      </c>
      <c r="AM35" s="304">
        <v>0.10513598849078191</v>
      </c>
      <c r="AN35" s="304">
        <v>0.12488659590106216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3.9962563442779935</v>
      </c>
      <c r="C36" s="304">
        <f t="shared" si="64"/>
        <v>3.6183001949817237</v>
      </c>
      <c r="D36" s="304">
        <f t="shared" si="65"/>
        <v>3.0180321183742351</v>
      </c>
      <c r="E36" s="304"/>
      <c r="F36" s="304">
        <v>1.6171424839817483E-2</v>
      </c>
      <c r="G36" s="304">
        <v>1.7036869523331923E-2</v>
      </c>
      <c r="H36" s="304">
        <v>1.8113671971069983E-2</v>
      </c>
      <c r="I36" s="304"/>
      <c r="J36" s="304">
        <v>0.186494652352753</v>
      </c>
      <c r="K36" s="304">
        <v>0.21234927435361753</v>
      </c>
      <c r="L36" s="304">
        <v>0.24633545683122191</v>
      </c>
      <c r="M36" s="304"/>
      <c r="N36" s="304">
        <v>0.75772458073233973</v>
      </c>
      <c r="O36" s="304">
        <v>0.78733249661481175</v>
      </c>
      <c r="P36" s="304">
        <v>0.8221829870493923</v>
      </c>
      <c r="Q36" s="306"/>
      <c r="R36" s="304">
        <v>0.24892483844024302</v>
      </c>
      <c r="S36" s="304">
        <v>0.2572435848555783</v>
      </c>
      <c r="T36" s="304">
        <v>0.2703137545785726</v>
      </c>
      <c r="U36" s="306"/>
      <c r="V36" s="304">
        <v>0.3000671902050438</v>
      </c>
      <c r="W36" s="304">
        <v>0.29818127266737188</v>
      </c>
      <c r="X36" s="304">
        <v>0.29630256562923224</v>
      </c>
      <c r="Y36" s="306"/>
      <c r="Z36" s="304">
        <v>0.90168809067638644</v>
      </c>
      <c r="AA36" s="304">
        <v>0.8417860362934606</v>
      </c>
      <c r="AB36" s="304">
        <v>0.72146060919896027</v>
      </c>
      <c r="AC36" s="306"/>
      <c r="AD36" s="304">
        <v>1.0789529513533429</v>
      </c>
      <c r="AE36" s="304">
        <v>0.89277504736827229</v>
      </c>
      <c r="AF36" s="304">
        <v>0.5782900973662628</v>
      </c>
      <c r="AG36" s="306"/>
      <c r="AH36" s="304">
        <v>0.42061456904896355</v>
      </c>
      <c r="AI36" s="304">
        <v>0.2305463184871438</v>
      </c>
      <c r="AJ36" s="304">
        <v>2.0761751199725152E-2</v>
      </c>
      <c r="AK36" s="306"/>
      <c r="AL36" s="304">
        <v>8.5618046629103675E-2</v>
      </c>
      <c r="AM36" s="304">
        <v>8.1049294818135956E-2</v>
      </c>
      <c r="AN36" s="304">
        <v>4.4271224549797594E-2</v>
      </c>
    </row>
    <row r="37" spans="1:40" x14ac:dyDescent="0.2">
      <c r="A37" s="13" t="str">
        <f t="shared" si="63"/>
        <v>Skilled trades occupations</v>
      </c>
      <c r="B37" s="304">
        <f t="shared" si="66"/>
        <v>7.3796840206244445</v>
      </c>
      <c r="C37" s="304">
        <f t="shared" si="64"/>
        <v>6.5854243617520325</v>
      </c>
      <c r="D37" s="304">
        <f t="shared" si="65"/>
        <v>5.1652500350493691</v>
      </c>
      <c r="E37" s="304"/>
      <c r="F37" s="304">
        <v>1.3526611567912983E-2</v>
      </c>
      <c r="G37" s="304">
        <v>1.6296422847331255E-2</v>
      </c>
      <c r="H37" s="304">
        <v>2.1332590910452257E-2</v>
      </c>
      <c r="I37" s="304"/>
      <c r="J37" s="304">
        <v>0.22172256610779639</v>
      </c>
      <c r="K37" s="304">
        <v>0.26441422003420051</v>
      </c>
      <c r="L37" s="304">
        <v>0.36223173104371859</v>
      </c>
      <c r="M37" s="304"/>
      <c r="N37" s="304">
        <v>0.47983799354879419</v>
      </c>
      <c r="O37" s="304">
        <v>0.49446097653567256</v>
      </c>
      <c r="P37" s="304">
        <v>0.5595866958008533</v>
      </c>
      <c r="Q37" s="306"/>
      <c r="R37" s="304">
        <v>0.19266869074191176</v>
      </c>
      <c r="S37" s="304">
        <v>0.19220899791455845</v>
      </c>
      <c r="T37" s="304">
        <v>0.1854307849838589</v>
      </c>
      <c r="U37" s="306"/>
      <c r="V37" s="304">
        <v>0.62195295883744439</v>
      </c>
      <c r="W37" s="304">
        <v>0.54249583113218858</v>
      </c>
      <c r="X37" s="304">
        <v>0.47589366452215098</v>
      </c>
      <c r="Y37" s="306"/>
      <c r="Z37" s="304">
        <v>2.824807582051414</v>
      </c>
      <c r="AA37" s="304">
        <v>2.5423080388264059</v>
      </c>
      <c r="AB37" s="304">
        <v>2.0944627024721787</v>
      </c>
      <c r="AC37" s="306"/>
      <c r="AD37" s="304">
        <v>1.6869029374324256</v>
      </c>
      <c r="AE37" s="304">
        <v>1.4682240680858116</v>
      </c>
      <c r="AF37" s="304">
        <v>0.90572751472470847</v>
      </c>
      <c r="AG37" s="306"/>
      <c r="AH37" s="304">
        <v>0.99667946043498701</v>
      </c>
      <c r="AI37" s="304">
        <v>0.83909329210696726</v>
      </c>
      <c r="AJ37" s="304">
        <v>0.40241009923973498</v>
      </c>
      <c r="AK37" s="306"/>
      <c r="AL37" s="304">
        <v>0.34158521990175766</v>
      </c>
      <c r="AM37" s="304">
        <v>0.22592251426889687</v>
      </c>
      <c r="AN37" s="304">
        <v>0.15817425135171259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0.73859207754338008</v>
      </c>
      <c r="C38" s="304">
        <f t="shared" si="64"/>
        <v>0.68869158582338308</v>
      </c>
      <c r="D38" s="304">
        <f t="shared" si="65"/>
        <v>0.63383036291870409</v>
      </c>
      <c r="E38" s="304"/>
      <c r="F38" s="304">
        <v>1.8895768491113143E-2</v>
      </c>
      <c r="G38" s="304">
        <v>2.0269108107643437E-2</v>
      </c>
      <c r="H38" s="304">
        <v>2.1292957063126387E-2</v>
      </c>
      <c r="I38" s="304"/>
      <c r="J38" s="304">
        <v>1.4889891412796707E-2</v>
      </c>
      <c r="K38" s="304">
        <v>1.4710638161404509E-2</v>
      </c>
      <c r="L38" s="304">
        <v>1.416116780322952E-2</v>
      </c>
      <c r="M38" s="304"/>
      <c r="N38" s="304">
        <v>8.6945093633784609E-2</v>
      </c>
      <c r="O38" s="304">
        <v>7.6760686023540817E-2</v>
      </c>
      <c r="P38" s="304">
        <v>6.6656918941967527E-2</v>
      </c>
      <c r="Q38" s="306"/>
      <c r="R38" s="304">
        <v>2.0983854882287566E-2</v>
      </c>
      <c r="S38" s="304">
        <v>1.6663312977313993E-2</v>
      </c>
      <c r="T38" s="304">
        <v>1.4911711044748631E-2</v>
      </c>
      <c r="U38" s="306"/>
      <c r="V38" s="304">
        <v>6.6580473286778935E-2</v>
      </c>
      <c r="W38" s="304">
        <v>5.6627638523204162E-2</v>
      </c>
      <c r="X38" s="304">
        <v>4.9324741106193885E-2</v>
      </c>
      <c r="Y38" s="306"/>
      <c r="Z38" s="304">
        <v>9.5779654644568848E-2</v>
      </c>
      <c r="AA38" s="304">
        <v>6.8303486227942842E-2</v>
      </c>
      <c r="AB38" s="304">
        <v>5.1358024024910708E-2</v>
      </c>
      <c r="AC38" s="306"/>
      <c r="AD38" s="304">
        <v>0.11503042693865334</v>
      </c>
      <c r="AE38" s="304">
        <v>9.5154455864108214E-2</v>
      </c>
      <c r="AF38" s="304">
        <v>6.6611192535765043E-2</v>
      </c>
      <c r="AG38" s="306"/>
      <c r="AH38" s="304">
        <v>0.26981861765724519</v>
      </c>
      <c r="AI38" s="304">
        <v>0.2707645530466597</v>
      </c>
      <c r="AJ38" s="304">
        <v>0.24657581777296522</v>
      </c>
      <c r="AK38" s="306"/>
      <c r="AL38" s="304">
        <v>4.9668296596151698E-2</v>
      </c>
      <c r="AM38" s="304">
        <v>6.9437706891565518E-2</v>
      </c>
      <c r="AN38" s="304">
        <v>0.10293783262579716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1.4996849945355557</v>
      </c>
      <c r="C39" s="304">
        <f t="shared" si="64"/>
        <v>1.4076599036734987</v>
      </c>
      <c r="D39" s="304">
        <f t="shared" si="65"/>
        <v>1.3143025943098716</v>
      </c>
      <c r="E39" s="304"/>
      <c r="F39" s="304">
        <v>1.2246991214368116E-2</v>
      </c>
      <c r="G39" s="304">
        <v>1.1595563493082045E-2</v>
      </c>
      <c r="H39" s="304">
        <v>1.0590688495213104E-2</v>
      </c>
      <c r="I39" s="304"/>
      <c r="J39" s="304">
        <v>9.5849001623109942E-2</v>
      </c>
      <c r="K39" s="304">
        <v>0.10436354914272736</v>
      </c>
      <c r="L39" s="304">
        <v>0.11987907313999736</v>
      </c>
      <c r="M39" s="304"/>
      <c r="N39" s="304">
        <v>0.32617807281275313</v>
      </c>
      <c r="O39" s="304">
        <v>0.32124608200754268</v>
      </c>
      <c r="P39" s="304">
        <v>0.3196795977583039</v>
      </c>
      <c r="Q39" s="306"/>
      <c r="R39" s="304">
        <v>0.10226228658527482</v>
      </c>
      <c r="S39" s="304">
        <v>0.1032082851640404</v>
      </c>
      <c r="T39" s="304">
        <v>0.10416445415388267</v>
      </c>
      <c r="U39" s="306"/>
      <c r="V39" s="304">
        <v>0.11679005947679624</v>
      </c>
      <c r="W39" s="304">
        <v>0.1157743644240027</v>
      </c>
      <c r="X39" s="304">
        <v>0.11249433372240332</v>
      </c>
      <c r="Y39" s="306"/>
      <c r="Z39" s="304">
        <v>0.32746191664265856</v>
      </c>
      <c r="AA39" s="304">
        <v>0.27399070496421923</v>
      </c>
      <c r="AB39" s="304">
        <v>0.22537619502528189</v>
      </c>
      <c r="AC39" s="306"/>
      <c r="AD39" s="304">
        <v>0.26046406161835206</v>
      </c>
      <c r="AE39" s="304">
        <v>0.25001555837675482</v>
      </c>
      <c r="AF39" s="304">
        <v>0.233923991635996</v>
      </c>
      <c r="AG39" s="306"/>
      <c r="AH39" s="304">
        <v>0.16948702172015326</v>
      </c>
      <c r="AI39" s="304">
        <v>0.12220486497776448</v>
      </c>
      <c r="AJ39" s="304">
        <v>4.7647668688088098E-2</v>
      </c>
      <c r="AK39" s="306"/>
      <c r="AL39" s="304">
        <v>8.8945582842089713E-2</v>
      </c>
      <c r="AM39" s="304">
        <v>0.10526093112336479</v>
      </c>
      <c r="AN39" s="304">
        <v>0.14054659169070505</v>
      </c>
    </row>
    <row r="40" spans="1:40" x14ac:dyDescent="0.2">
      <c r="A40" s="13" t="str">
        <f t="shared" si="63"/>
        <v>Process, plant and machine operatives</v>
      </c>
      <c r="B40" s="304">
        <f t="shared" si="66"/>
        <v>4.3178199765641461</v>
      </c>
      <c r="C40" s="304">
        <f t="shared" si="64"/>
        <v>3.9666319776192083</v>
      </c>
      <c r="D40" s="304">
        <f t="shared" si="65"/>
        <v>3.1565935788858863</v>
      </c>
      <c r="E40" s="304"/>
      <c r="F40" s="304">
        <v>1.9608620982190942E-3</v>
      </c>
      <c r="G40" s="304">
        <v>1.7714716387533149E-3</v>
      </c>
      <c r="H40" s="304">
        <v>1.7434610096102505E-3</v>
      </c>
      <c r="I40" s="304"/>
      <c r="J40" s="304">
        <v>4.9491312635891647E-2</v>
      </c>
      <c r="K40" s="304">
        <v>7.0531176697702661E-2</v>
      </c>
      <c r="L40" s="304">
        <v>9.3343250917226742E-2</v>
      </c>
      <c r="M40" s="304"/>
      <c r="N40" s="304">
        <v>0.15866292689608472</v>
      </c>
      <c r="O40" s="304">
        <v>0.17677731584329767</v>
      </c>
      <c r="P40" s="304">
        <v>0.20692090519185261</v>
      </c>
      <c r="Q40" s="306"/>
      <c r="R40" s="305">
        <v>0.10139060385793595</v>
      </c>
      <c r="S40" s="305">
        <v>9.9699267372565001E-2</v>
      </c>
      <c r="T40" s="305">
        <v>9.9573648967811221E-2</v>
      </c>
      <c r="U40" s="306"/>
      <c r="V40" s="305">
        <v>0.18328442993724012</v>
      </c>
      <c r="W40" s="305">
        <v>0.19470877626250571</v>
      </c>
      <c r="X40" s="305">
        <v>0.198960367106848</v>
      </c>
      <c r="Y40" s="306"/>
      <c r="Z40" s="305">
        <v>1.1402376014518938</v>
      </c>
      <c r="AA40" s="305">
        <v>1.1529165726718653</v>
      </c>
      <c r="AB40" s="305">
        <v>1.0966093958134757</v>
      </c>
      <c r="AC40" s="306"/>
      <c r="AD40" s="305">
        <v>1.3871394468267548</v>
      </c>
      <c r="AE40" s="305">
        <v>1.3629251336887738</v>
      </c>
      <c r="AF40" s="305">
        <v>1.0987823188104255</v>
      </c>
      <c r="AG40" s="306"/>
      <c r="AH40" s="305">
        <v>0.92504510832195452</v>
      </c>
      <c r="AI40" s="305">
        <v>0.72673612673791033</v>
      </c>
      <c r="AJ40" s="305">
        <v>0.21824048784472866</v>
      </c>
      <c r="AK40" s="306"/>
      <c r="AL40" s="305">
        <v>0.37060768453817095</v>
      </c>
      <c r="AM40" s="305">
        <v>0.18056613670583443</v>
      </c>
      <c r="AN40" s="305">
        <v>0.14241974322390713</v>
      </c>
    </row>
    <row r="41" spans="1:40" x14ac:dyDescent="0.2">
      <c r="A41" s="39" t="str">
        <f t="shared" si="63"/>
        <v>Elementary occupations</v>
      </c>
      <c r="B41" s="307">
        <f t="shared" si="66"/>
        <v>2.0734594760790119</v>
      </c>
      <c r="C41" s="307">
        <f t="shared" si="64"/>
        <v>2.2903131953516831</v>
      </c>
      <c r="D41" s="307">
        <f>SUM(H41,L41,P41,T41,X41,AB41,AF41,AJ41,AN41)</f>
        <v>2.023584905989428</v>
      </c>
      <c r="E41" s="307"/>
      <c r="F41" s="307">
        <v>8.0683651989263763E-3</v>
      </c>
      <c r="G41" s="307">
        <v>7.4411058244930692E-3</v>
      </c>
      <c r="H41" s="307">
        <v>7.9801905829333213E-3</v>
      </c>
      <c r="I41" s="307"/>
      <c r="J41" s="307">
        <v>3.7795447990731236E-2</v>
      </c>
      <c r="K41" s="307">
        <v>4.2535667719949044E-2</v>
      </c>
      <c r="L41" s="307">
        <v>5.0891411029196899E-2</v>
      </c>
      <c r="M41" s="307"/>
      <c r="N41" s="307">
        <v>0.10524042895880294</v>
      </c>
      <c r="O41" s="307">
        <v>0.15394712722225753</v>
      </c>
      <c r="P41" s="307">
        <v>0.19476305129036481</v>
      </c>
      <c r="Q41" s="308"/>
      <c r="R41" s="307">
        <v>5.7570795544364117E-2</v>
      </c>
      <c r="S41" s="307">
        <v>7.7261634482180375E-2</v>
      </c>
      <c r="T41" s="307">
        <v>9.6629635098840108E-2</v>
      </c>
      <c r="U41" s="308"/>
      <c r="V41" s="307">
        <v>4.77772297224488E-2</v>
      </c>
      <c r="W41" s="307">
        <v>7.1735982437303142E-2</v>
      </c>
      <c r="X41" s="307">
        <v>8.7824950231831303E-2</v>
      </c>
      <c r="Y41" s="308"/>
      <c r="Z41" s="307">
        <v>0.3273419708754684</v>
      </c>
      <c r="AA41" s="307">
        <v>0.3665658985497125</v>
      </c>
      <c r="AB41" s="307">
        <v>0.34394715557970063</v>
      </c>
      <c r="AC41" s="308"/>
      <c r="AD41" s="307">
        <v>0.50679097585517197</v>
      </c>
      <c r="AE41" s="307">
        <v>0.58439172966514275</v>
      </c>
      <c r="AF41" s="307">
        <v>0.49285649822308669</v>
      </c>
      <c r="AG41" s="308"/>
      <c r="AH41" s="307">
        <v>0.71825661913366234</v>
      </c>
      <c r="AI41" s="307">
        <v>0.80364579319364071</v>
      </c>
      <c r="AJ41" s="307">
        <v>0.63552095185562663</v>
      </c>
      <c r="AK41" s="308"/>
      <c r="AL41" s="307">
        <v>0.26461764279943589</v>
      </c>
      <c r="AM41" s="307">
        <v>0.1827882562570039</v>
      </c>
      <c r="AN41" s="307">
        <v>0.1131710620978478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Solent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41.413000000000068</v>
      </c>
      <c r="C50" s="305">
        <f>SUM(C51:C59)</f>
        <v>44.202999999999896</v>
      </c>
      <c r="D50" s="305">
        <f>SUM(D51:D59)</f>
        <v>47.767999999999986</v>
      </c>
      <c r="E50" s="304"/>
      <c r="F50" s="305">
        <f>SUM(F51:F59)</f>
        <v>0.17113459108047491</v>
      </c>
      <c r="G50" s="305">
        <f>SUM(G51:G59)</f>
        <v>0.21251200935061548</v>
      </c>
      <c r="H50" s="305">
        <f>SUM(H51:H59)</f>
        <v>0.32273659423387718</v>
      </c>
      <c r="I50" s="304"/>
      <c r="J50" s="305">
        <f>SUM(J51:J59)</f>
        <v>2.6438066845577199</v>
      </c>
      <c r="K50" s="305">
        <f>SUM(K51:K59)</f>
        <v>3.3017721673881848</v>
      </c>
      <c r="L50" s="305">
        <f>SUM(L51:L59)</f>
        <v>4.8268916652888834</v>
      </c>
      <c r="M50" s="304"/>
      <c r="N50" s="305">
        <f>SUM(N51:N59)</f>
        <v>4.5372195707859344</v>
      </c>
      <c r="O50" s="305">
        <f>SUM(O51:O59)</f>
        <v>4.9290701481410268</v>
      </c>
      <c r="P50" s="305">
        <f>SUM(P51:P59)</f>
        <v>5.9941328934558955</v>
      </c>
      <c r="Q50" s="304"/>
      <c r="R50" s="305">
        <f>SUM(R51:R59)</f>
        <v>1.6075374640477296</v>
      </c>
      <c r="S50" s="305">
        <f>SUM(S51:S59)</f>
        <v>1.7255683274428333</v>
      </c>
      <c r="T50" s="305">
        <f>SUM(T51:T59)</f>
        <v>2.1929889147335562</v>
      </c>
      <c r="U50" s="304"/>
      <c r="V50" s="305">
        <f>SUM(V51:V59)</f>
        <v>3.3389242816365905</v>
      </c>
      <c r="W50" s="305">
        <f>SUM(W51:W59)</f>
        <v>3.4491365141517467</v>
      </c>
      <c r="X50" s="305">
        <f>SUM(X51:X59)</f>
        <v>4.0916009860549529</v>
      </c>
      <c r="Y50" s="304"/>
      <c r="Z50" s="305">
        <f>SUM(Z51:Z59)</f>
        <v>12.254419164928168</v>
      </c>
      <c r="AA50" s="305">
        <f>SUM(AA51:AA59)</f>
        <v>12.748566935056671</v>
      </c>
      <c r="AB50" s="305">
        <f>SUM(AB51:AB59)</f>
        <v>13.696685794782329</v>
      </c>
      <c r="AC50" s="304"/>
      <c r="AD50" s="305">
        <f>SUM(AD51:AD59)</f>
        <v>9.4236772050441218</v>
      </c>
      <c r="AE50" s="305">
        <f>SUM(AE51:AE59)</f>
        <v>10.180422671787051</v>
      </c>
      <c r="AF50" s="305">
        <f>SUM(AF51:AF59)</f>
        <v>10.422521071485663</v>
      </c>
      <c r="AG50" s="304"/>
      <c r="AH50" s="305">
        <f>SUM(AH51:AH59)</f>
        <v>5.6362519172606742</v>
      </c>
      <c r="AI50" s="305">
        <f>SUM(AI51:AI59)</f>
        <v>6.094072711383169</v>
      </c>
      <c r="AJ50" s="305">
        <f>SUM(AJ51:AJ59)</f>
        <v>5.2689745611965737</v>
      </c>
      <c r="AK50" s="304"/>
      <c r="AL50" s="305">
        <f>SUM(AL51:AL59)</f>
        <v>1.8000291206586583</v>
      </c>
      <c r="AM50" s="305">
        <f>SUM(AM51:AM59)</f>
        <v>1.5618785152985957</v>
      </c>
      <c r="AN50" s="305">
        <f>SUM(AN51:AN59)</f>
        <v>0.95146751876826186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6.3108019392479422</v>
      </c>
      <c r="C51" s="304">
        <f t="shared" ref="C51:D51" si="68">SUM(G51,K51,O51,S51,W51,AA51,AE51,AI51,AM51)</f>
        <v>6.0236818135183299</v>
      </c>
      <c r="D51" s="304">
        <f t="shared" si="68"/>
        <v>6.9895217992541685</v>
      </c>
      <c r="E51" s="304"/>
      <c r="F51" s="304">
        <v>3.7307620661569604E-2</v>
      </c>
      <c r="G51" s="304">
        <v>4.3643951760921652E-2</v>
      </c>
      <c r="H51" s="304">
        <v>6.7278484235514358E-2</v>
      </c>
      <c r="I51" s="304"/>
      <c r="J51" s="304">
        <v>0.74745940775949038</v>
      </c>
      <c r="K51" s="304">
        <v>0.81256826386972214</v>
      </c>
      <c r="L51" s="304">
        <v>1.210537638727923</v>
      </c>
      <c r="M51" s="304"/>
      <c r="N51" s="304">
        <v>1.1784132706440327</v>
      </c>
      <c r="O51" s="304">
        <v>1.1098873519847945</v>
      </c>
      <c r="P51" s="304">
        <v>1.2702212791774599</v>
      </c>
      <c r="Q51" s="304"/>
      <c r="R51" s="304">
        <v>0.31142430657108922</v>
      </c>
      <c r="S51" s="304">
        <v>0.27173555302919489</v>
      </c>
      <c r="T51" s="304">
        <v>0.29468434392758758</v>
      </c>
      <c r="U51" s="304"/>
      <c r="V51" s="304">
        <v>0.774302413448691</v>
      </c>
      <c r="W51" s="304">
        <v>0.69604498810884818</v>
      </c>
      <c r="X51" s="304">
        <v>0.8258559813770896</v>
      </c>
      <c r="Y51" s="304"/>
      <c r="Z51" s="304">
        <v>1.5858588195130192</v>
      </c>
      <c r="AA51" s="304">
        <v>1.4574971070336031</v>
      </c>
      <c r="AB51" s="304">
        <v>1.7505127916828838</v>
      </c>
      <c r="AC51" s="304"/>
      <c r="AD51" s="304">
        <v>0.94548577072209439</v>
      </c>
      <c r="AE51" s="304">
        <v>0.86869640186136443</v>
      </c>
      <c r="AF51" s="304">
        <v>0.84522976649437731</v>
      </c>
      <c r="AG51" s="304"/>
      <c r="AH51" s="304">
        <v>0.5382309803997416</v>
      </c>
      <c r="AI51" s="304">
        <v>0.50976277083453569</v>
      </c>
      <c r="AJ51" s="304">
        <v>0.41777092476680755</v>
      </c>
      <c r="AK51" s="304"/>
      <c r="AL51" s="304">
        <v>0.192319349528215</v>
      </c>
      <c r="AM51" s="304">
        <v>0.25384542503534435</v>
      </c>
      <c r="AN51" s="304">
        <v>0.30743058886452501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5.8752941638453837</v>
      </c>
      <c r="C52" s="304">
        <f t="shared" ref="C52:C59" si="70">SUM(G52,K52,O52,S52,W52,AA52,AE52,AI52,AM52)</f>
        <v>6.9726403657906735</v>
      </c>
      <c r="D52" s="304">
        <f t="shared" ref="D52:D59" si="71">SUM(H52,L52,P52,T52,X52,AB52,AF52,AJ52,AN52)</f>
        <v>8.4942129191192279</v>
      </c>
      <c r="E52" s="304"/>
      <c r="F52" s="304">
        <v>6.8778271397380394E-2</v>
      </c>
      <c r="G52" s="304">
        <v>8.6159014307183493E-2</v>
      </c>
      <c r="H52" s="304">
        <v>0.11930797646746395</v>
      </c>
      <c r="I52" s="304"/>
      <c r="J52" s="304">
        <v>1.0660941467420402</v>
      </c>
      <c r="K52" s="304">
        <v>1.4459621556996345</v>
      </c>
      <c r="L52" s="304">
        <v>2.1199260954616186</v>
      </c>
      <c r="M52" s="304"/>
      <c r="N52" s="304">
        <v>1.3519111538064958</v>
      </c>
      <c r="O52" s="304">
        <v>1.4341304067425094</v>
      </c>
      <c r="P52" s="304">
        <v>1.586712561661767</v>
      </c>
      <c r="Q52" s="304"/>
      <c r="R52" s="304">
        <v>0.18466881226994855</v>
      </c>
      <c r="S52" s="304">
        <v>0.16245999190275617</v>
      </c>
      <c r="T52" s="304">
        <v>0.1998289582073586</v>
      </c>
      <c r="U52" s="304"/>
      <c r="V52" s="304">
        <v>0.52832627476729754</v>
      </c>
      <c r="W52" s="304">
        <v>0.48870207687480649</v>
      </c>
      <c r="X52" s="304">
        <v>0.38287403252654989</v>
      </c>
      <c r="Y52" s="304"/>
      <c r="Z52" s="304">
        <v>1.4852815198933924</v>
      </c>
      <c r="AA52" s="304">
        <v>1.866180705916064</v>
      </c>
      <c r="AB52" s="304">
        <v>2.4933254454604081</v>
      </c>
      <c r="AC52" s="304"/>
      <c r="AD52" s="304">
        <v>0.78124270678155383</v>
      </c>
      <c r="AE52" s="304">
        <v>0.99282958795668397</v>
      </c>
      <c r="AF52" s="304">
        <v>1.147414208283364</v>
      </c>
      <c r="AG52" s="304"/>
      <c r="AH52" s="304">
        <v>0.30500137624706575</v>
      </c>
      <c r="AI52" s="304">
        <v>0.34824103491952962</v>
      </c>
      <c r="AJ52" s="304">
        <v>0.29512283550153257</v>
      </c>
      <c r="AK52" s="304"/>
      <c r="AL52" s="304">
        <v>0.10398990194020984</v>
      </c>
      <c r="AM52" s="304">
        <v>0.14797539147150662</v>
      </c>
      <c r="AN52" s="304">
        <v>0.14970080554916615</v>
      </c>
    </row>
    <row r="53" spans="1:40" x14ac:dyDescent="0.2">
      <c r="A53" s="13" t="str">
        <f t="shared" si="67"/>
        <v>Associate professional occupations</v>
      </c>
      <c r="B53" s="304">
        <f t="shared" si="69"/>
        <v>3.234233588460159</v>
      </c>
      <c r="C53" s="304">
        <f t="shared" si="70"/>
        <v>3.3677380185325854</v>
      </c>
      <c r="D53" s="304">
        <f t="shared" si="71"/>
        <v>3.9025754401262809</v>
      </c>
      <c r="E53" s="304"/>
      <c r="F53" s="304">
        <v>1.0105264628105164E-2</v>
      </c>
      <c r="G53" s="304">
        <v>1.1347720480599751E-2</v>
      </c>
      <c r="H53" s="304">
        <v>1.7983498739660379E-2</v>
      </c>
      <c r="I53" s="304"/>
      <c r="J53" s="304">
        <v>0.32650128996421096</v>
      </c>
      <c r="K53" s="304">
        <v>0.3923135927250645</v>
      </c>
      <c r="L53" s="304">
        <v>0.57133858837215279</v>
      </c>
      <c r="M53" s="304"/>
      <c r="N53" s="304">
        <v>0.56483100660473318</v>
      </c>
      <c r="O53" s="304">
        <v>0.58703613366191554</v>
      </c>
      <c r="P53" s="304">
        <v>0.69013253615893744</v>
      </c>
      <c r="Q53" s="304"/>
      <c r="R53" s="304">
        <v>0.26687296462021842</v>
      </c>
      <c r="S53" s="304">
        <v>0.30070348834215294</v>
      </c>
      <c r="T53" s="304">
        <v>0.38409128912702961</v>
      </c>
      <c r="U53" s="304"/>
      <c r="V53" s="304">
        <v>0.47301366343537771</v>
      </c>
      <c r="W53" s="304">
        <v>0.45507426374469961</v>
      </c>
      <c r="X53" s="304">
        <v>0.51901260695003326</v>
      </c>
      <c r="Y53" s="304"/>
      <c r="Z53" s="304">
        <v>0.63870898521939901</v>
      </c>
      <c r="AA53" s="304">
        <v>0.58115030443173832</v>
      </c>
      <c r="AB53" s="304">
        <v>0.59378167238087387</v>
      </c>
      <c r="AC53" s="304"/>
      <c r="AD53" s="304">
        <v>0.53782283938520736</v>
      </c>
      <c r="AE53" s="304">
        <v>0.57214590658156195</v>
      </c>
      <c r="AF53" s="304">
        <v>0.63378137447439442</v>
      </c>
      <c r="AG53" s="304"/>
      <c r="AH53" s="304">
        <v>0.35595138722118125</v>
      </c>
      <c r="AI53" s="304">
        <v>0.40669304833772307</v>
      </c>
      <c r="AJ53" s="304">
        <v>0.38532084267796679</v>
      </c>
      <c r="AK53" s="304"/>
      <c r="AL53" s="304">
        <v>6.042618738172631E-2</v>
      </c>
      <c r="AM53" s="304">
        <v>6.1273560227130201E-2</v>
      </c>
      <c r="AN53" s="304">
        <v>0.10713303124523212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3.7204303397060308</v>
      </c>
      <c r="C54" s="304">
        <f t="shared" si="70"/>
        <v>3.8356138615621429</v>
      </c>
      <c r="D54" s="304">
        <f t="shared" si="71"/>
        <v>3.7785515036925852</v>
      </c>
      <c r="E54" s="304"/>
      <c r="F54" s="304">
        <v>3.7822969312971459E-2</v>
      </c>
      <c r="G54" s="304">
        <v>5.0494846382458838E-2</v>
      </c>
      <c r="H54" s="304">
        <v>8.8193010536706043E-2</v>
      </c>
      <c r="I54" s="304"/>
      <c r="J54" s="304">
        <v>0.19909456687008584</v>
      </c>
      <c r="K54" s="304">
        <v>0.27425885019908663</v>
      </c>
      <c r="L54" s="304">
        <v>0.38211153981629753</v>
      </c>
      <c r="M54" s="304"/>
      <c r="N54" s="304">
        <v>0.60922041443911645</v>
      </c>
      <c r="O54" s="304">
        <v>0.78754549765265913</v>
      </c>
      <c r="P54" s="304">
        <v>1.1470013308491767</v>
      </c>
      <c r="Q54" s="304"/>
      <c r="R54" s="304">
        <v>0.36339985213320558</v>
      </c>
      <c r="S54" s="304">
        <v>0.41776513873165944</v>
      </c>
      <c r="T54" s="304">
        <v>0.57447270086583901</v>
      </c>
      <c r="U54" s="304"/>
      <c r="V54" s="304">
        <v>0.26179143011587586</v>
      </c>
      <c r="W54" s="304">
        <v>0.30694717516799813</v>
      </c>
      <c r="X54" s="304">
        <v>0.4482197644407247</v>
      </c>
      <c r="Y54" s="304"/>
      <c r="Z54" s="304">
        <v>0.67087351917706239</v>
      </c>
      <c r="AA54" s="304">
        <v>0.60117287044401013</v>
      </c>
      <c r="AB54" s="304">
        <v>0.3182297970660537</v>
      </c>
      <c r="AC54" s="304"/>
      <c r="AD54" s="304">
        <v>0.58524415778077077</v>
      </c>
      <c r="AE54" s="304">
        <v>0.46460326774341287</v>
      </c>
      <c r="AF54" s="304">
        <v>0.20340980372309303</v>
      </c>
      <c r="AG54" s="304"/>
      <c r="AH54" s="304">
        <v>0.83064799188149252</v>
      </c>
      <c r="AI54" s="304">
        <v>0.91164657740466126</v>
      </c>
      <c r="AJ54" s="304">
        <v>0.61109864973989059</v>
      </c>
      <c r="AK54" s="304"/>
      <c r="AL54" s="304">
        <v>0.16233543799545019</v>
      </c>
      <c r="AM54" s="304">
        <v>2.1179637836196287E-2</v>
      </c>
      <c r="AN54" s="304">
        <v>5.814906654804039E-3</v>
      </c>
    </row>
    <row r="55" spans="1:40" x14ac:dyDescent="0.2">
      <c r="A55" s="13" t="str">
        <f t="shared" si="67"/>
        <v>Skilled trades occupations</v>
      </c>
      <c r="B55" s="304">
        <f t="shared" si="69"/>
        <v>16.064247816810543</v>
      </c>
      <c r="C55" s="304">
        <f t="shared" si="70"/>
        <v>17.090676019918188</v>
      </c>
      <c r="D55" s="304">
        <f t="shared" si="71"/>
        <v>17.161282274642524</v>
      </c>
      <c r="E55" s="304"/>
      <c r="F55" s="304">
        <v>3.2248235603430054E-3</v>
      </c>
      <c r="G55" s="304">
        <v>3.7650741101686895E-3</v>
      </c>
      <c r="H55" s="304">
        <v>4.9069119052509869E-3</v>
      </c>
      <c r="I55" s="304"/>
      <c r="J55" s="304">
        <v>0.17466939223703556</v>
      </c>
      <c r="K55" s="304">
        <v>0.21904736789931695</v>
      </c>
      <c r="L55" s="304">
        <v>0.31458275311587791</v>
      </c>
      <c r="M55" s="304"/>
      <c r="N55" s="304">
        <v>0.57103309237711986</v>
      </c>
      <c r="O55" s="304">
        <v>0.69309624441063999</v>
      </c>
      <c r="P55" s="304">
        <v>0.88767545090026168</v>
      </c>
      <c r="Q55" s="304"/>
      <c r="R55" s="304">
        <v>0.35731659763583057</v>
      </c>
      <c r="S55" s="304">
        <v>0.41984224376345297</v>
      </c>
      <c r="T55" s="304">
        <v>0.52745205940838069</v>
      </c>
      <c r="U55" s="304"/>
      <c r="V55" s="304">
        <v>0.96262356417798256</v>
      </c>
      <c r="W55" s="304">
        <v>1.0934604376978658</v>
      </c>
      <c r="X55" s="304">
        <v>1.3865356561456097</v>
      </c>
      <c r="Y55" s="304"/>
      <c r="Z55" s="304">
        <v>6.0993192999745975</v>
      </c>
      <c r="AA55" s="304">
        <v>6.1376730819481402</v>
      </c>
      <c r="AB55" s="304">
        <v>5.8144510210960707</v>
      </c>
      <c r="AC55" s="304"/>
      <c r="AD55" s="304">
        <v>4.8237581751323768</v>
      </c>
      <c r="AE55" s="304">
        <v>5.3033728385088983</v>
      </c>
      <c r="AF55" s="304">
        <v>5.4948091809271693</v>
      </c>
      <c r="AG55" s="304"/>
      <c r="AH55" s="304">
        <v>2.2280900927710512</v>
      </c>
      <c r="AI55" s="304">
        <v>2.4862187415535253</v>
      </c>
      <c r="AJ55" s="304">
        <v>2.5608584121538529</v>
      </c>
      <c r="AK55" s="304"/>
      <c r="AL55" s="304">
        <v>0.84421277894420821</v>
      </c>
      <c r="AM55" s="304">
        <v>0.73419999002617997</v>
      </c>
      <c r="AN55" s="304">
        <v>0.17001082899005146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0.1556831994804837</v>
      </c>
      <c r="C56" s="304">
        <f t="shared" si="70"/>
        <v>0.14639546411445542</v>
      </c>
      <c r="D56" s="304">
        <f t="shared" si="71"/>
        <v>0.15792736707147093</v>
      </c>
      <c r="E56" s="304"/>
      <c r="F56" s="304">
        <v>1.835818560493189E-4</v>
      </c>
      <c r="G56" s="304">
        <v>1.2424137096622877E-4</v>
      </c>
      <c r="H56" s="304">
        <v>1.5468764038388674E-4</v>
      </c>
      <c r="I56" s="304"/>
      <c r="J56" s="304">
        <v>5.0562156784176252E-3</v>
      </c>
      <c r="K56" s="304">
        <v>5.4023661952881047E-3</v>
      </c>
      <c r="L56" s="304">
        <v>6.280915730798497E-3</v>
      </c>
      <c r="M56" s="304"/>
      <c r="N56" s="304">
        <v>7.161831644524881E-3</v>
      </c>
      <c r="O56" s="304">
        <v>6.3146762858707906E-3</v>
      </c>
      <c r="P56" s="304">
        <v>6.7331815081380746E-3</v>
      </c>
      <c r="Q56" s="304"/>
      <c r="R56" s="304">
        <v>1.3268065253046061E-3</v>
      </c>
      <c r="S56" s="304">
        <v>1.1703545303787092E-3</v>
      </c>
      <c r="T56" s="304">
        <v>1.2969977290053461E-3</v>
      </c>
      <c r="U56" s="304"/>
      <c r="V56" s="304">
        <v>5.1121550973084705E-3</v>
      </c>
      <c r="W56" s="304">
        <v>4.7993523723098399E-3</v>
      </c>
      <c r="X56" s="304">
        <v>5.3706980842717338E-3</v>
      </c>
      <c r="Y56" s="304"/>
      <c r="Z56" s="304">
        <v>4.6357688060980548E-2</v>
      </c>
      <c r="AA56" s="304">
        <v>5.244036940747028E-2</v>
      </c>
      <c r="AB56" s="304">
        <v>6.5990921225175386E-2</v>
      </c>
      <c r="AC56" s="304"/>
      <c r="AD56" s="304">
        <v>9.3403804621084632E-3</v>
      </c>
      <c r="AE56" s="304">
        <v>8.0428842275955502E-3</v>
      </c>
      <c r="AF56" s="304">
        <v>8.4644067513537247E-3</v>
      </c>
      <c r="AG56" s="304"/>
      <c r="AH56" s="304">
        <v>4.5259206316372924E-2</v>
      </c>
      <c r="AI56" s="304">
        <v>3.6471285504848773E-2</v>
      </c>
      <c r="AJ56" s="304">
        <v>3.3954372851363358E-2</v>
      </c>
      <c r="AK56" s="304"/>
      <c r="AL56" s="304">
        <v>3.5885333839416861E-2</v>
      </c>
      <c r="AM56" s="304">
        <v>3.1629934219727159E-2</v>
      </c>
      <c r="AN56" s="304">
        <v>2.9681185550980937E-2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0.70094286180177745</v>
      </c>
      <c r="C57" s="304">
        <f t="shared" si="70"/>
        <v>0.75393423539297222</v>
      </c>
      <c r="D57" s="304">
        <f t="shared" si="71"/>
        <v>0.81658888396264728</v>
      </c>
      <c r="E57" s="304"/>
      <c r="F57" s="304">
        <v>2.5159766930815462E-3</v>
      </c>
      <c r="G57" s="304">
        <v>3.2871386632540921E-3</v>
      </c>
      <c r="H57" s="304">
        <v>4.969827929279011E-3</v>
      </c>
      <c r="I57" s="304"/>
      <c r="J57" s="304">
        <v>5.1266794499105615E-2</v>
      </c>
      <c r="K57" s="304">
        <v>5.1921312610592678E-2</v>
      </c>
      <c r="L57" s="304">
        <v>5.8208939659938362E-2</v>
      </c>
      <c r="M57" s="304"/>
      <c r="N57" s="304">
        <v>0.13060512970047969</v>
      </c>
      <c r="O57" s="304">
        <v>0.14783922176141778</v>
      </c>
      <c r="P57" s="304">
        <v>0.17469248828043787</v>
      </c>
      <c r="Q57" s="304"/>
      <c r="R57" s="304">
        <v>3.3824758597407606E-2</v>
      </c>
      <c r="S57" s="304">
        <v>3.9947780283717919E-2</v>
      </c>
      <c r="T57" s="304">
        <v>4.7667352790570813E-2</v>
      </c>
      <c r="U57" s="304"/>
      <c r="V57" s="304">
        <v>4.1854800093290324E-2</v>
      </c>
      <c r="W57" s="304">
        <v>4.6634346374505871E-2</v>
      </c>
      <c r="X57" s="304">
        <v>5.5703026252436741E-2</v>
      </c>
      <c r="Y57" s="304"/>
      <c r="Z57" s="304">
        <v>0.26777535776539502</v>
      </c>
      <c r="AA57" s="304">
        <v>0.28336008418821168</v>
      </c>
      <c r="AB57" s="304">
        <v>0.33731700443314105</v>
      </c>
      <c r="AC57" s="304"/>
      <c r="AD57" s="304">
        <v>4.0861622311308736E-2</v>
      </c>
      <c r="AE57" s="304">
        <v>3.4824894482671703E-2</v>
      </c>
      <c r="AF57" s="304">
        <v>2.1462588977963042E-2</v>
      </c>
      <c r="AG57" s="304"/>
      <c r="AH57" s="304">
        <v>7.261827981018884E-2</v>
      </c>
      <c r="AI57" s="304">
        <v>6.9772205120706643E-2</v>
      </c>
      <c r="AJ57" s="304">
        <v>1.5645649271170466E-2</v>
      </c>
      <c r="AK57" s="304"/>
      <c r="AL57" s="304">
        <v>5.9620142331520069E-2</v>
      </c>
      <c r="AM57" s="304">
        <v>7.6347251907893918E-2</v>
      </c>
      <c r="AN57" s="304">
        <v>0.10092200636770986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3.1438756131833858</v>
      </c>
      <c r="C58" s="304">
        <f t="shared" si="70"/>
        <v>3.4781239314029642</v>
      </c>
      <c r="D58" s="304">
        <f t="shared" si="71"/>
        <v>3.6115166364488078</v>
      </c>
      <c r="E58" s="304"/>
      <c r="F58" s="304">
        <v>1.093427190208078E-2</v>
      </c>
      <c r="G58" s="304">
        <v>1.3404153803060224E-2</v>
      </c>
      <c r="H58" s="304">
        <v>1.9613347339226476E-2</v>
      </c>
      <c r="I58" s="304"/>
      <c r="J58" s="304">
        <v>4.2044608532628869E-2</v>
      </c>
      <c r="K58" s="304">
        <v>5.7923406343187052E-2</v>
      </c>
      <c r="L58" s="304">
        <v>9.7443197005656443E-2</v>
      </c>
      <c r="M58" s="304"/>
      <c r="N58" s="304">
        <v>6.4211472768738356E-2</v>
      </c>
      <c r="O58" s="304">
        <v>8.1398878493876281E-2</v>
      </c>
      <c r="P58" s="304">
        <v>0.1259472104177308</v>
      </c>
      <c r="Q58" s="304"/>
      <c r="R58" s="304">
        <v>7.4881452045073724E-2</v>
      </c>
      <c r="S58" s="304">
        <v>9.5527814136975323E-2</v>
      </c>
      <c r="T58" s="304">
        <v>0.14594159344192928</v>
      </c>
      <c r="U58" s="304"/>
      <c r="V58" s="304">
        <v>0.17495080367025581</v>
      </c>
      <c r="W58" s="304">
        <v>0.19902791912827975</v>
      </c>
      <c r="X58" s="304">
        <v>0.24679972219635238</v>
      </c>
      <c r="Y58" s="304"/>
      <c r="Z58" s="304">
        <v>0.86755501910329769</v>
      </c>
      <c r="AA58" s="304">
        <v>1.0115241512250366</v>
      </c>
      <c r="AB58" s="304">
        <v>1.2448036682866255</v>
      </c>
      <c r="AC58" s="304"/>
      <c r="AD58" s="304">
        <v>1.0683836436167866</v>
      </c>
      <c r="AE58" s="304">
        <v>1.2114449891882335</v>
      </c>
      <c r="AF58" s="304">
        <v>1.265560758883258</v>
      </c>
      <c r="AG58" s="304"/>
      <c r="AH58" s="304">
        <v>0.68259259886547208</v>
      </c>
      <c r="AI58" s="304">
        <v>0.67185696021225072</v>
      </c>
      <c r="AJ58" s="304">
        <v>0.43237221428246225</v>
      </c>
      <c r="AK58" s="304"/>
      <c r="AL58" s="304">
        <v>0.15832174267905202</v>
      </c>
      <c r="AM58" s="304">
        <v>0.13601565887206507</v>
      </c>
      <c r="AN58" s="304">
        <v>3.3034924595566541E-2</v>
      </c>
    </row>
    <row r="59" spans="1:40" x14ac:dyDescent="0.2">
      <c r="A59" s="13" t="str">
        <f t="shared" si="67"/>
        <v>Elementary occupations</v>
      </c>
      <c r="B59" s="304">
        <f t="shared" si="69"/>
        <v>2.2074904774643622</v>
      </c>
      <c r="C59" s="304">
        <f t="shared" si="70"/>
        <v>2.5341962897675758</v>
      </c>
      <c r="D59" s="304">
        <f t="shared" si="71"/>
        <v>2.8558231756822798</v>
      </c>
      <c r="E59" s="304"/>
      <c r="F59" s="304">
        <v>2.6181106889362218E-4</v>
      </c>
      <c r="G59" s="304">
        <v>2.8586847200248516E-4</v>
      </c>
      <c r="H59" s="304">
        <v>3.2884944039209761E-4</v>
      </c>
      <c r="I59" s="304"/>
      <c r="J59" s="304">
        <v>3.1620262274705387E-2</v>
      </c>
      <c r="K59" s="304">
        <v>4.2374851846292423E-2</v>
      </c>
      <c r="L59" s="304">
        <v>6.6461997398621006E-2</v>
      </c>
      <c r="M59" s="304"/>
      <c r="N59" s="304">
        <v>5.9832198800694111E-2</v>
      </c>
      <c r="O59" s="304">
        <v>8.1821737147343976E-2</v>
      </c>
      <c r="P59" s="304">
        <v>0.10501685450198667</v>
      </c>
      <c r="Q59" s="304"/>
      <c r="R59" s="304">
        <v>1.3821913649651076E-2</v>
      </c>
      <c r="S59" s="304">
        <v>1.6415962722544891E-2</v>
      </c>
      <c r="T59" s="304">
        <v>1.7553619235854981E-2</v>
      </c>
      <c r="U59" s="304"/>
      <c r="V59" s="304">
        <v>0.11694917683051215</v>
      </c>
      <c r="W59" s="304">
        <v>0.15844595468243244</v>
      </c>
      <c r="X59" s="304">
        <v>0.22122949808188483</v>
      </c>
      <c r="Y59" s="304"/>
      <c r="Z59" s="304">
        <v>0.5926889562210228</v>
      </c>
      <c r="AA59" s="304">
        <v>0.75756826046239312</v>
      </c>
      <c r="AB59" s="304">
        <v>1.0782734731510986</v>
      </c>
      <c r="AC59" s="304"/>
      <c r="AD59" s="304">
        <v>0.63153790885191496</v>
      </c>
      <c r="AE59" s="304">
        <v>0.72446190123662746</v>
      </c>
      <c r="AF59" s="304">
        <v>0.80238898297068983</v>
      </c>
      <c r="AG59" s="304"/>
      <c r="AH59" s="304">
        <v>0.57786000374810842</v>
      </c>
      <c r="AI59" s="304">
        <v>0.65341008749538687</v>
      </c>
      <c r="AJ59" s="304">
        <v>0.51683065995152666</v>
      </c>
      <c r="AK59" s="304"/>
      <c r="AL59" s="304">
        <v>0.1829182460188597</v>
      </c>
      <c r="AM59" s="304">
        <v>9.9411665702551971E-2</v>
      </c>
      <c r="AN59" s="304">
        <v>4.773924095022565E-2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162.77800000000019</v>
      </c>
      <c r="C62" s="305">
        <f>SUM(C63:C71)</f>
        <v>166.17399999999995</v>
      </c>
      <c r="D62" s="305">
        <f>SUM(D63:D71)</f>
        <v>174.14999999999998</v>
      </c>
      <c r="E62" s="304"/>
      <c r="F62" s="305">
        <f>SUM(F63:F71)</f>
        <v>0.60447055992631538</v>
      </c>
      <c r="G62" s="305">
        <f>SUM(G63:G71)</f>
        <v>0.76637109910175016</v>
      </c>
      <c r="H62" s="305">
        <f>SUM(H63:H71)</f>
        <v>1.1863375068949145</v>
      </c>
      <c r="I62" s="304"/>
      <c r="J62" s="305">
        <f>SUM(J63:J71)</f>
        <v>7.6125133360330484</v>
      </c>
      <c r="K62" s="305">
        <f>SUM(K63:K71)</f>
        <v>9.289213011423648</v>
      </c>
      <c r="L62" s="305">
        <f>SUM(L63:L71)</f>
        <v>13.92611980395932</v>
      </c>
      <c r="M62" s="304"/>
      <c r="N62" s="305">
        <f>SUM(N63:N71)</f>
        <v>25.439215305329654</v>
      </c>
      <c r="O62" s="305">
        <f>SUM(O63:O71)</f>
        <v>28.665947312573177</v>
      </c>
      <c r="P62" s="305">
        <f>SUM(P63:P71)</f>
        <v>38.053897192052617</v>
      </c>
      <c r="Q62" s="304"/>
      <c r="R62" s="305">
        <f>SUM(R63:R71)</f>
        <v>7.6232555223766756</v>
      </c>
      <c r="S62" s="305">
        <f>SUM(S63:S71)</f>
        <v>8.3424947735232653</v>
      </c>
      <c r="T62" s="305">
        <f>SUM(T63:T71)</f>
        <v>10.889040484883779</v>
      </c>
      <c r="U62" s="304"/>
      <c r="V62" s="305">
        <f>SUM(V63:V71)</f>
        <v>8.7737414651119057</v>
      </c>
      <c r="W62" s="305">
        <f>SUM(W63:W71)</f>
        <v>9.4007389626358382</v>
      </c>
      <c r="X62" s="305">
        <f>SUM(X63:X71)</f>
        <v>11.936437849136645</v>
      </c>
      <c r="Y62" s="304"/>
      <c r="Z62" s="305">
        <f>SUM(Z63:Z71)</f>
        <v>39.638826273495873</v>
      </c>
      <c r="AA62" s="305">
        <f>SUM(AA63:AA71)</f>
        <v>39.534100112846133</v>
      </c>
      <c r="AB62" s="305">
        <f>SUM(AB63:AB71)</f>
        <v>42.524775070259537</v>
      </c>
      <c r="AC62" s="304"/>
      <c r="AD62" s="305">
        <f>SUM(AD63:AD71)</f>
        <v>39.665418436166028</v>
      </c>
      <c r="AE62" s="305">
        <f>SUM(AE63:AE71)</f>
        <v>39.265195351480159</v>
      </c>
      <c r="AF62" s="305">
        <f>SUM(AF63:AF71)</f>
        <v>35.175271534114174</v>
      </c>
      <c r="AG62" s="304"/>
      <c r="AH62" s="305">
        <f>SUM(AH63:AH71)</f>
        <v>25.043453783300649</v>
      </c>
      <c r="AI62" s="305">
        <f>SUM(AI63:AI71)</f>
        <v>23.266045741578129</v>
      </c>
      <c r="AJ62" s="305">
        <f>SUM(AJ63:AJ71)</f>
        <v>13.272459741838997</v>
      </c>
      <c r="AK62" s="304"/>
      <c r="AL62" s="305">
        <f>SUM(AL63:AL71)</f>
        <v>8.3771053182600657</v>
      </c>
      <c r="AM62" s="305">
        <f>SUM(AM63:AM71)</f>
        <v>7.6438936348378324</v>
      </c>
      <c r="AN62" s="305">
        <f>SUM(AN63:AN71)</f>
        <v>7.185660816860036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21.385733924009394</v>
      </c>
      <c r="C63" s="304">
        <f t="shared" ref="C63:C71" si="73">SUM(G63,K63,O63,S63,W63,AA63,AE63,AI63,AM63)</f>
        <v>20.64235921365195</v>
      </c>
      <c r="D63" s="304">
        <f t="shared" ref="D63:D71" si="74">SUM(H63,L63,P63,T63,X63,AB63,AF63,AJ63,AN63)</f>
        <v>23.320003360330109</v>
      </c>
      <c r="E63" s="304"/>
      <c r="F63" s="304">
        <v>9.8889159423478465E-2</v>
      </c>
      <c r="G63" s="304">
        <v>0.11593484647831133</v>
      </c>
      <c r="H63" s="304">
        <v>0.18315732570549478</v>
      </c>
      <c r="I63" s="304"/>
      <c r="J63" s="304">
        <v>1.5694403582621586</v>
      </c>
      <c r="K63" s="304">
        <v>1.7300866588475368</v>
      </c>
      <c r="L63" s="304">
        <v>2.5378108800153245</v>
      </c>
      <c r="M63" s="304"/>
      <c r="N63" s="304">
        <v>5.3660098674829326</v>
      </c>
      <c r="O63" s="304">
        <v>5.4554868065215523</v>
      </c>
      <c r="P63" s="304">
        <v>7.0724638345842701</v>
      </c>
      <c r="Q63" s="304"/>
      <c r="R63" s="304">
        <v>1.0903634007140328</v>
      </c>
      <c r="S63" s="304">
        <v>1.0579011148381696</v>
      </c>
      <c r="T63" s="304">
        <v>1.3808298318412517</v>
      </c>
      <c r="U63" s="304"/>
      <c r="V63" s="304">
        <v>1.37764662512634</v>
      </c>
      <c r="W63" s="304">
        <v>1.3175852194237789</v>
      </c>
      <c r="X63" s="304">
        <v>1.5938995592175245</v>
      </c>
      <c r="Y63" s="304"/>
      <c r="Z63" s="304">
        <v>4.3032838611731892</v>
      </c>
      <c r="AA63" s="304">
        <v>3.9454281525410115</v>
      </c>
      <c r="AB63" s="304">
        <v>4.5609347494405217</v>
      </c>
      <c r="AC63" s="304"/>
      <c r="AD63" s="304">
        <v>4.2518173190547985</v>
      </c>
      <c r="AE63" s="304">
        <v>3.8664080153500922</v>
      </c>
      <c r="AF63" s="304">
        <v>3.4670887766887937</v>
      </c>
      <c r="AG63" s="304"/>
      <c r="AH63" s="304">
        <v>2.9675226030849626</v>
      </c>
      <c r="AI63" s="304">
        <v>2.8094458949235097</v>
      </c>
      <c r="AJ63" s="304">
        <v>2.0951734850798758</v>
      </c>
      <c r="AK63" s="304"/>
      <c r="AL63" s="304">
        <v>0.36076072968750089</v>
      </c>
      <c r="AM63" s="304">
        <v>0.34408250472798602</v>
      </c>
      <c r="AN63" s="304">
        <v>0.42864491775705404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13.85045973456115</v>
      </c>
      <c r="C64" s="304">
        <f t="shared" si="73"/>
        <v>15.619143143223184</v>
      </c>
      <c r="D64" s="304">
        <f t="shared" si="74"/>
        <v>18.191799911809809</v>
      </c>
      <c r="E64" s="304"/>
      <c r="F64" s="304">
        <v>0.25429120695703489</v>
      </c>
      <c r="G64" s="304">
        <v>0.33637889743149235</v>
      </c>
      <c r="H64" s="304">
        <v>0.52713478396393421</v>
      </c>
      <c r="I64" s="304"/>
      <c r="J64" s="304">
        <v>1.6666359520358576</v>
      </c>
      <c r="K64" s="304">
        <v>2.1382805999615688</v>
      </c>
      <c r="L64" s="304">
        <v>3.1302943922365403</v>
      </c>
      <c r="M64" s="304"/>
      <c r="N64" s="304">
        <v>3.8752313587693514</v>
      </c>
      <c r="O64" s="304">
        <v>4.5304712941775556</v>
      </c>
      <c r="P64" s="304">
        <v>5.7809001422834809</v>
      </c>
      <c r="Q64" s="304"/>
      <c r="R64" s="304">
        <v>0.58807960118122449</v>
      </c>
      <c r="S64" s="304">
        <v>0.6087665985830969</v>
      </c>
      <c r="T64" s="304">
        <v>0.69190304076307574</v>
      </c>
      <c r="U64" s="304"/>
      <c r="V64" s="304">
        <v>0.86198401400106417</v>
      </c>
      <c r="W64" s="304">
        <v>0.98050245771229239</v>
      </c>
      <c r="X64" s="304">
        <v>1.2256126975291903</v>
      </c>
      <c r="Y64" s="304"/>
      <c r="Z64" s="304">
        <v>2.8760348011980583</v>
      </c>
      <c r="AA64" s="304">
        <v>3.144382662774043</v>
      </c>
      <c r="AB64" s="304">
        <v>3.6603650491010642</v>
      </c>
      <c r="AC64" s="304"/>
      <c r="AD64" s="304">
        <v>2.1492819460447588</v>
      </c>
      <c r="AE64" s="304">
        <v>2.1959952310362194</v>
      </c>
      <c r="AF64" s="304">
        <v>1.8592153974204715</v>
      </c>
      <c r="AG64" s="304"/>
      <c r="AH64" s="304">
        <v>1.3092236140099713</v>
      </c>
      <c r="AI64" s="304">
        <v>1.3934223000657397</v>
      </c>
      <c r="AJ64" s="304">
        <v>0.80434543445757511</v>
      </c>
      <c r="AK64" s="304"/>
      <c r="AL64" s="304">
        <v>0.26969724036382903</v>
      </c>
      <c r="AM64" s="304">
        <v>0.29094310148117336</v>
      </c>
      <c r="AN64" s="304">
        <v>0.51202897405448178</v>
      </c>
    </row>
    <row r="65" spans="1:40" x14ac:dyDescent="0.2">
      <c r="A65" s="13" t="str">
        <f t="shared" si="72"/>
        <v>Associate professional occupations</v>
      </c>
      <c r="B65" s="304">
        <f t="shared" si="75"/>
        <v>14.01112187445286</v>
      </c>
      <c r="C65" s="304">
        <f t="shared" si="73"/>
        <v>14.556640919753752</v>
      </c>
      <c r="D65" s="304">
        <f t="shared" si="74"/>
        <v>16.532555459804581</v>
      </c>
      <c r="E65" s="304"/>
      <c r="F65" s="304">
        <v>9.9824302688647254E-2</v>
      </c>
      <c r="G65" s="304">
        <v>0.12093645395308721</v>
      </c>
      <c r="H65" s="304">
        <v>0.17646672024631752</v>
      </c>
      <c r="I65" s="304"/>
      <c r="J65" s="304">
        <v>0.87341581714189609</v>
      </c>
      <c r="K65" s="304">
        <v>1.0160008413974779</v>
      </c>
      <c r="L65" s="304">
        <v>1.4063883899203613</v>
      </c>
      <c r="M65" s="304"/>
      <c r="N65" s="304">
        <v>3.1340106150734446</v>
      </c>
      <c r="O65" s="304">
        <v>3.3644704984572802</v>
      </c>
      <c r="P65" s="304">
        <v>4.2320235473305363</v>
      </c>
      <c r="Q65" s="304"/>
      <c r="R65" s="304">
        <v>0.74297095494640175</v>
      </c>
      <c r="S65" s="304">
        <v>0.79925828710027169</v>
      </c>
      <c r="T65" s="304">
        <v>1.0309673827709842</v>
      </c>
      <c r="U65" s="304"/>
      <c r="V65" s="304">
        <v>0.94753477414756127</v>
      </c>
      <c r="W65" s="304">
        <v>1.0225797477170733</v>
      </c>
      <c r="X65" s="304">
        <v>1.3045261988731893</v>
      </c>
      <c r="Y65" s="304"/>
      <c r="Z65" s="304">
        <v>3.3301306244725639</v>
      </c>
      <c r="AA65" s="304">
        <v>3.4031548631484814</v>
      </c>
      <c r="AB65" s="304">
        <v>4.0115899233982031</v>
      </c>
      <c r="AC65" s="304"/>
      <c r="AD65" s="304">
        <v>2.9558882617266744</v>
      </c>
      <c r="AE65" s="304">
        <v>3.0890429302441782</v>
      </c>
      <c r="AF65" s="304">
        <v>3.123036763920799</v>
      </c>
      <c r="AG65" s="304"/>
      <c r="AH65" s="304">
        <v>1.5676413100226601</v>
      </c>
      <c r="AI65" s="304">
        <v>1.4296111679619163</v>
      </c>
      <c r="AJ65" s="304">
        <v>0.78881898622116242</v>
      </c>
      <c r="AK65" s="304"/>
      <c r="AL65" s="304">
        <v>0.35970521423300933</v>
      </c>
      <c r="AM65" s="304">
        <v>0.31158612977398537</v>
      </c>
      <c r="AN65" s="304">
        <v>0.45873754712302883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14.560571587636913</v>
      </c>
      <c r="C66" s="304">
        <f t="shared" si="73"/>
        <v>15.5679545918873</v>
      </c>
      <c r="D66" s="304">
        <f t="shared" si="74"/>
        <v>16.174673865527016</v>
      </c>
      <c r="E66" s="304"/>
      <c r="F66" s="304">
        <v>4.1296527272698093E-2</v>
      </c>
      <c r="G66" s="304">
        <v>6.0781761159701887E-2</v>
      </c>
      <c r="H66" s="304">
        <v>0.10597837513020972</v>
      </c>
      <c r="I66" s="304"/>
      <c r="J66" s="304">
        <v>0.72683125178334629</v>
      </c>
      <c r="K66" s="304">
        <v>0.95655118911864134</v>
      </c>
      <c r="L66" s="304">
        <v>1.5179105719381611</v>
      </c>
      <c r="M66" s="304"/>
      <c r="N66" s="304">
        <v>2.4220784589636271</v>
      </c>
      <c r="O66" s="304">
        <v>3.0465119134180951</v>
      </c>
      <c r="P66" s="304">
        <v>4.2682448670556834</v>
      </c>
      <c r="Q66" s="304"/>
      <c r="R66" s="304">
        <v>0.81881991141402</v>
      </c>
      <c r="S66" s="304">
        <v>0.97135160741838189</v>
      </c>
      <c r="T66" s="304">
        <v>1.2607579584042468</v>
      </c>
      <c r="U66" s="304"/>
      <c r="V66" s="304">
        <v>0.72205286952062908</v>
      </c>
      <c r="W66" s="304">
        <v>0.77047867869201148</v>
      </c>
      <c r="X66" s="304">
        <v>0.92439391301822971</v>
      </c>
      <c r="Y66" s="304"/>
      <c r="Z66" s="304">
        <v>3.6960461005632643</v>
      </c>
      <c r="AA66" s="304">
        <v>3.9249418732190726</v>
      </c>
      <c r="AB66" s="304">
        <v>4.0036850058536988</v>
      </c>
      <c r="AC66" s="304"/>
      <c r="AD66" s="304">
        <v>4.1161674110216753</v>
      </c>
      <c r="AE66" s="304">
        <v>4.4295933292279308</v>
      </c>
      <c r="AF66" s="304">
        <v>3.7632199614763526</v>
      </c>
      <c r="AG66" s="304"/>
      <c r="AH66" s="304">
        <v>1.7287844823225478</v>
      </c>
      <c r="AI66" s="304">
        <v>1.2069059270524498</v>
      </c>
      <c r="AJ66" s="304">
        <v>0.1998758331382014</v>
      </c>
      <c r="AK66" s="304"/>
      <c r="AL66" s="304">
        <v>0.2884945747751036</v>
      </c>
      <c r="AM66" s="304">
        <v>0.20083831258101587</v>
      </c>
      <c r="AN66" s="304">
        <v>0.13060737951223253</v>
      </c>
    </row>
    <row r="67" spans="1:40" x14ac:dyDescent="0.2">
      <c r="A67" s="13" t="str">
        <f t="shared" si="72"/>
        <v>Skilled trades occupations</v>
      </c>
      <c r="B67" s="304">
        <f t="shared" si="75"/>
        <v>14.070122425991809</v>
      </c>
      <c r="C67" s="304">
        <f t="shared" si="73"/>
        <v>14.701659860432814</v>
      </c>
      <c r="D67" s="304">
        <f t="shared" si="74"/>
        <v>14.981297648632825</v>
      </c>
      <c r="E67" s="304"/>
      <c r="F67" s="304">
        <v>8.1836702325114811E-3</v>
      </c>
      <c r="G67" s="304">
        <v>1.0640948639894621E-2</v>
      </c>
      <c r="H67" s="304">
        <v>1.7107334259626319E-2</v>
      </c>
      <c r="I67" s="304"/>
      <c r="J67" s="304">
        <v>0.29647946639993733</v>
      </c>
      <c r="K67" s="304">
        <v>0.38919328717454676</v>
      </c>
      <c r="L67" s="304">
        <v>0.6708330348007131</v>
      </c>
      <c r="M67" s="304"/>
      <c r="N67" s="304">
        <v>0.93405076154990896</v>
      </c>
      <c r="O67" s="304">
        <v>1.1564042850331011</v>
      </c>
      <c r="P67" s="304">
        <v>1.5711074853049809</v>
      </c>
      <c r="Q67" s="304"/>
      <c r="R67" s="304">
        <v>0.44453807428303105</v>
      </c>
      <c r="S67" s="304">
        <v>0.48365006494628993</v>
      </c>
      <c r="T67" s="304">
        <v>0.61483230362754826</v>
      </c>
      <c r="U67" s="304"/>
      <c r="V67" s="304">
        <v>0.78527712741767397</v>
      </c>
      <c r="W67" s="304">
        <v>0.87802168278596626</v>
      </c>
      <c r="X67" s="304">
        <v>1.1040854122624175</v>
      </c>
      <c r="Y67" s="304"/>
      <c r="Z67" s="304">
        <v>4.7869115485057101</v>
      </c>
      <c r="AA67" s="304">
        <v>5.1402984861860563</v>
      </c>
      <c r="AB67" s="304">
        <v>5.6915953475143288</v>
      </c>
      <c r="AC67" s="304"/>
      <c r="AD67" s="304">
        <v>3.2584416948870039</v>
      </c>
      <c r="AE67" s="304">
        <v>3.0309696072454755</v>
      </c>
      <c r="AF67" s="304">
        <v>2.7561980782877362</v>
      </c>
      <c r="AG67" s="304"/>
      <c r="AH67" s="304">
        <v>2.5725867010979928</v>
      </c>
      <c r="AI67" s="304">
        <v>2.8125879522176436</v>
      </c>
      <c r="AJ67" s="304">
        <v>2.1392412966634633</v>
      </c>
      <c r="AK67" s="304"/>
      <c r="AL67" s="304">
        <v>0.9836533816180385</v>
      </c>
      <c r="AM67" s="304">
        <v>0.79989354620383923</v>
      </c>
      <c r="AN67" s="304">
        <v>0.41629735591200878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5.7163457115000735</v>
      </c>
      <c r="C68" s="304">
        <f t="shared" si="73"/>
        <v>5.4954993565489048</v>
      </c>
      <c r="D68" s="304">
        <f t="shared" si="74"/>
        <v>6.4893984887772156</v>
      </c>
      <c r="E68" s="304"/>
      <c r="F68" s="304">
        <v>7.7703729739649228E-3</v>
      </c>
      <c r="G68" s="304">
        <v>9.9531958031644531E-3</v>
      </c>
      <c r="H68" s="304">
        <v>1.5464478905966609E-2</v>
      </c>
      <c r="I68" s="304"/>
      <c r="J68" s="304">
        <v>0.14186204859082505</v>
      </c>
      <c r="K68" s="304">
        <v>0.15902901211220472</v>
      </c>
      <c r="L68" s="304">
        <v>0.23443487196267296</v>
      </c>
      <c r="M68" s="304"/>
      <c r="N68" s="304">
        <v>0.78454024372174824</v>
      </c>
      <c r="O68" s="304">
        <v>0.80708347019796134</v>
      </c>
      <c r="P68" s="304">
        <v>1.0459767056845728</v>
      </c>
      <c r="Q68" s="304"/>
      <c r="R68" s="304">
        <v>0.624736471946431</v>
      </c>
      <c r="S68" s="304">
        <v>0.678018979600713</v>
      </c>
      <c r="T68" s="304">
        <v>0.99067323707006938</v>
      </c>
      <c r="U68" s="304"/>
      <c r="V68" s="304">
        <v>0.61781212083275028</v>
      </c>
      <c r="W68" s="304">
        <v>0.63497927616883898</v>
      </c>
      <c r="X68" s="304">
        <v>0.9200286785380406</v>
      </c>
      <c r="Y68" s="304"/>
      <c r="Z68" s="304">
        <v>1.1404360426005051</v>
      </c>
      <c r="AA68" s="304">
        <v>1.01583714156864</v>
      </c>
      <c r="AB68" s="304">
        <v>1.1293823243847325</v>
      </c>
      <c r="AC68" s="304"/>
      <c r="AD68" s="304">
        <v>1.3611844024727269</v>
      </c>
      <c r="AE68" s="304">
        <v>1.2862513771757897</v>
      </c>
      <c r="AF68" s="304">
        <v>1.3648968630262246</v>
      </c>
      <c r="AG68" s="304"/>
      <c r="AH68" s="304">
        <v>0.67360242842115914</v>
      </c>
      <c r="AI68" s="304">
        <v>0.6451707162698046</v>
      </c>
      <c r="AJ68" s="304">
        <v>0.5154291969652639</v>
      </c>
      <c r="AK68" s="304"/>
      <c r="AL68" s="304">
        <v>0.36440157993996319</v>
      </c>
      <c r="AM68" s="304">
        <v>0.25917618765178729</v>
      </c>
      <c r="AN68" s="304">
        <v>0.27311213223967162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31.340641955327857</v>
      </c>
      <c r="C69" s="304">
        <f t="shared" si="73"/>
        <v>31.332329539211081</v>
      </c>
      <c r="D69" s="304">
        <f t="shared" si="74"/>
        <v>31.181538583188456</v>
      </c>
      <c r="E69" s="304"/>
      <c r="F69" s="304">
        <v>4.2785656234435775E-2</v>
      </c>
      <c r="G69" s="304">
        <v>4.8424343716775391E-2</v>
      </c>
      <c r="H69" s="304">
        <v>6.920330501422417E-2</v>
      </c>
      <c r="I69" s="304"/>
      <c r="J69" s="304">
        <v>1.0058191970849741</v>
      </c>
      <c r="K69" s="304">
        <v>1.2568046039088934</v>
      </c>
      <c r="L69" s="304">
        <v>1.9531900910550526</v>
      </c>
      <c r="M69" s="304"/>
      <c r="N69" s="304">
        <v>4.1917009032981616</v>
      </c>
      <c r="O69" s="304">
        <v>4.7775856231959546</v>
      </c>
      <c r="P69" s="304">
        <v>6.4354196708923217</v>
      </c>
      <c r="Q69" s="304"/>
      <c r="R69" s="304">
        <v>1.2770049937908803</v>
      </c>
      <c r="S69" s="304">
        <v>1.3783513863166426</v>
      </c>
      <c r="T69" s="304">
        <v>1.7116331127844551</v>
      </c>
      <c r="U69" s="304"/>
      <c r="V69" s="304">
        <v>1.064341620559472</v>
      </c>
      <c r="W69" s="304">
        <v>1.0550710602034832</v>
      </c>
      <c r="X69" s="304">
        <v>1.3005452424584591</v>
      </c>
      <c r="Y69" s="304"/>
      <c r="Z69" s="304">
        <v>9.3393039199466834</v>
      </c>
      <c r="AA69" s="304">
        <v>9.4176318525810476</v>
      </c>
      <c r="AB69" s="304">
        <v>10.147839873329458</v>
      </c>
      <c r="AC69" s="304"/>
      <c r="AD69" s="304">
        <v>7.8297495326566171</v>
      </c>
      <c r="AE69" s="304">
        <v>7.5332759387718724</v>
      </c>
      <c r="AF69" s="304">
        <v>6.3766605321821563</v>
      </c>
      <c r="AG69" s="304"/>
      <c r="AH69" s="304">
        <v>4.907223293587279</v>
      </c>
      <c r="AI69" s="304">
        <v>4.375635280204655</v>
      </c>
      <c r="AJ69" s="304">
        <v>2.0365728415075641</v>
      </c>
      <c r="AK69" s="304"/>
      <c r="AL69" s="304">
        <v>1.6827128381693552</v>
      </c>
      <c r="AM69" s="304">
        <v>1.4895494503117572</v>
      </c>
      <c r="AN69" s="304">
        <v>1.1504739139647686</v>
      </c>
    </row>
    <row r="70" spans="1:40" x14ac:dyDescent="0.2">
      <c r="A70" s="13" t="str">
        <f t="shared" si="72"/>
        <v>Process, plant and machine operatives</v>
      </c>
      <c r="B70" s="304">
        <f t="shared" si="75"/>
        <v>12.657361940055409</v>
      </c>
      <c r="C70" s="304">
        <f t="shared" si="73"/>
        <v>12.731544927248109</v>
      </c>
      <c r="D70" s="304">
        <f t="shared" si="74"/>
        <v>12.419353665152693</v>
      </c>
      <c r="E70" s="304"/>
      <c r="F70" s="304">
        <v>3.8142676612442139E-2</v>
      </c>
      <c r="G70" s="304">
        <v>4.7498033613591631E-2</v>
      </c>
      <c r="H70" s="304">
        <v>7.1813090755457984E-2</v>
      </c>
      <c r="I70" s="304"/>
      <c r="J70" s="304">
        <v>0.25770149585656815</v>
      </c>
      <c r="K70" s="304">
        <v>0.2974972543834673</v>
      </c>
      <c r="L70" s="304">
        <v>0.44350740819076162</v>
      </c>
      <c r="M70" s="304"/>
      <c r="N70" s="304">
        <v>0.75001927559642523</v>
      </c>
      <c r="O70" s="304">
        <v>0.91161322081794627</v>
      </c>
      <c r="P70" s="304">
        <v>1.4503714002513319</v>
      </c>
      <c r="Q70" s="304"/>
      <c r="R70" s="304">
        <v>0.31374364123875503</v>
      </c>
      <c r="S70" s="304">
        <v>0.36130476622846136</v>
      </c>
      <c r="T70" s="304">
        <v>0.49658779692754307</v>
      </c>
      <c r="U70" s="304"/>
      <c r="V70" s="304">
        <v>0.52994876600612562</v>
      </c>
      <c r="W70" s="304">
        <v>0.56875643184683633</v>
      </c>
      <c r="X70" s="304">
        <v>0.69231947134534144</v>
      </c>
      <c r="Y70" s="304"/>
      <c r="Z70" s="304">
        <v>2.5445769815694899</v>
      </c>
      <c r="AA70" s="304">
        <v>2.6687787612316733</v>
      </c>
      <c r="AB70" s="304">
        <v>2.835447957862594</v>
      </c>
      <c r="AC70" s="304"/>
      <c r="AD70" s="304">
        <v>3.946209004555651</v>
      </c>
      <c r="AE70" s="304">
        <v>4.0880554589091718</v>
      </c>
      <c r="AF70" s="304">
        <v>3.823024112540125</v>
      </c>
      <c r="AG70" s="304"/>
      <c r="AH70" s="304">
        <v>3.0327783405583948</v>
      </c>
      <c r="AI70" s="304">
        <v>2.7896176292778438</v>
      </c>
      <c r="AJ70" s="304">
        <v>1.9791200112083909</v>
      </c>
      <c r="AK70" s="304"/>
      <c r="AL70" s="304">
        <v>1.2442417580615575</v>
      </c>
      <c r="AM70" s="304">
        <v>0.99842337093911704</v>
      </c>
      <c r="AN70" s="304">
        <v>0.62716241607114676</v>
      </c>
    </row>
    <row r="71" spans="1:40" x14ac:dyDescent="0.2">
      <c r="A71" s="13" t="str">
        <f t="shared" si="72"/>
        <v>Elementary occupations</v>
      </c>
      <c r="B71" s="304">
        <f t="shared" si="75"/>
        <v>35.18564084646475</v>
      </c>
      <c r="C71" s="304">
        <f t="shared" si="73"/>
        <v>35.526868448042848</v>
      </c>
      <c r="D71" s="304">
        <f t="shared" si="74"/>
        <v>34.859379016777311</v>
      </c>
      <c r="E71" s="304"/>
      <c r="F71" s="304">
        <v>1.3286987531102409E-2</v>
      </c>
      <c r="G71" s="304">
        <v>1.5822618305731308E-2</v>
      </c>
      <c r="H71" s="304">
        <v>2.0012092913683218E-2</v>
      </c>
      <c r="I71" s="304"/>
      <c r="J71" s="304">
        <v>1.0743277488774856</v>
      </c>
      <c r="K71" s="304">
        <v>1.3457695645193115</v>
      </c>
      <c r="L71" s="304">
        <v>2.0317501638397335</v>
      </c>
      <c r="M71" s="304"/>
      <c r="N71" s="304">
        <v>3.9815738208740523</v>
      </c>
      <c r="O71" s="304">
        <v>4.6163202007537292</v>
      </c>
      <c r="P71" s="304">
        <v>6.1973895386654316</v>
      </c>
      <c r="Q71" s="304"/>
      <c r="R71" s="304">
        <v>1.7229984728618997</v>
      </c>
      <c r="S71" s="304">
        <v>2.0038919684912382</v>
      </c>
      <c r="T71" s="304">
        <v>2.7108558206946056</v>
      </c>
      <c r="U71" s="304"/>
      <c r="V71" s="304">
        <v>1.8671435475002902</v>
      </c>
      <c r="W71" s="304">
        <v>2.1727644080855577</v>
      </c>
      <c r="X71" s="304">
        <v>2.8710266758942544</v>
      </c>
      <c r="Y71" s="304"/>
      <c r="Z71" s="304">
        <v>7.6221023934664043</v>
      </c>
      <c r="AA71" s="304">
        <v>6.8736463195961148</v>
      </c>
      <c r="AB71" s="304">
        <v>6.4839348393749425</v>
      </c>
      <c r="AC71" s="304"/>
      <c r="AD71" s="304">
        <v>9.7966788637461217</v>
      </c>
      <c r="AE71" s="304">
        <v>9.7456034635194317</v>
      </c>
      <c r="AF71" s="304">
        <v>8.6419310485715126</v>
      </c>
      <c r="AG71" s="304"/>
      <c r="AH71" s="304">
        <v>6.2840910101956799</v>
      </c>
      <c r="AI71" s="304">
        <v>5.8036488736045646</v>
      </c>
      <c r="AJ71" s="304">
        <v>2.7138826565975007</v>
      </c>
      <c r="AK71" s="304"/>
      <c r="AL71" s="304">
        <v>2.8234380014117098</v>
      </c>
      <c r="AM71" s="304">
        <v>2.9494010311671719</v>
      </c>
      <c r="AN71" s="304">
        <v>3.1885961802256433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164.79499999999993</v>
      </c>
      <c r="C74" s="305">
        <f>SUM(C75:C83)</f>
        <v>169.93899999999991</v>
      </c>
      <c r="D74" s="305">
        <f>SUM(D75:D83)</f>
        <v>179.78999999999991</v>
      </c>
      <c r="E74" s="304"/>
      <c r="F74" s="305">
        <f>SUM(F75:F83)</f>
        <v>3.2935239815159361</v>
      </c>
      <c r="G74" s="305">
        <f>SUM(G75:G83)</f>
        <v>3.801969375843111</v>
      </c>
      <c r="H74" s="305">
        <f>SUM(H75:H83)</f>
        <v>4.9196806048866577</v>
      </c>
      <c r="I74" s="304"/>
      <c r="J74" s="305">
        <f>SUM(J75:J83)</f>
        <v>26.107228918620699</v>
      </c>
      <c r="K74" s="305">
        <f>SUM(K75:K83)</f>
        <v>30.320880604183063</v>
      </c>
      <c r="L74" s="305">
        <f>SUM(L75:L83)</f>
        <v>39.198969560189184</v>
      </c>
      <c r="M74" s="304"/>
      <c r="N74" s="305">
        <f>SUM(N75:N83)</f>
        <v>46.298620899374221</v>
      </c>
      <c r="O74" s="305">
        <f>SUM(O75:O83)</f>
        <v>48.623668964041102</v>
      </c>
      <c r="P74" s="305">
        <f>SUM(P75:P83)</f>
        <v>54.026687019563205</v>
      </c>
      <c r="Q74" s="304"/>
      <c r="R74" s="305">
        <f>SUM(R75:R83)</f>
        <v>9.0683957552421965</v>
      </c>
      <c r="S74" s="305">
        <f>SUM(S75:S83)</f>
        <v>9.5887303100907211</v>
      </c>
      <c r="T74" s="305">
        <f>SUM(T75:T83)</f>
        <v>11.429742412640639</v>
      </c>
      <c r="U74" s="304"/>
      <c r="V74" s="305">
        <f>SUM(V75:V83)</f>
        <v>10.575707055813748</v>
      </c>
      <c r="W74" s="305">
        <f>SUM(W75:W83)</f>
        <v>10.86886886848832</v>
      </c>
      <c r="X74" s="305">
        <f>SUM(X75:X83)</f>
        <v>12.391565978403003</v>
      </c>
      <c r="Y74" s="304"/>
      <c r="Z74" s="305">
        <f>SUM(Z75:Z83)</f>
        <v>24.737421933183541</v>
      </c>
      <c r="AA74" s="305">
        <f>SUM(AA75:AA83)</f>
        <v>22.659729374243884</v>
      </c>
      <c r="AB74" s="305">
        <f>SUM(AB75:AB83)</f>
        <v>20.378737894037886</v>
      </c>
      <c r="AC74" s="304"/>
      <c r="AD74" s="305">
        <f>SUM(AD75:AD83)</f>
        <v>23.022262146542158</v>
      </c>
      <c r="AE74" s="305">
        <f>SUM(AE75:AE83)</f>
        <v>22.192981722902736</v>
      </c>
      <c r="AF74" s="305">
        <f>SUM(AF75:AF83)</f>
        <v>18.568642480598733</v>
      </c>
      <c r="AG74" s="304"/>
      <c r="AH74" s="305">
        <f>SUM(AH75:AH83)</f>
        <v>16.269276269593728</v>
      </c>
      <c r="AI74" s="305">
        <f>SUM(AI75:AI83)</f>
        <v>16.467659189000901</v>
      </c>
      <c r="AJ74" s="305">
        <f>SUM(AJ75:AJ83)</f>
        <v>13.599334620450971</v>
      </c>
      <c r="AK74" s="304"/>
      <c r="AL74" s="305">
        <f>SUM(AL75:AL83)</f>
        <v>5.422563040113749</v>
      </c>
      <c r="AM74" s="305">
        <f>SUM(AM75:AM83)</f>
        <v>5.4145115912060646</v>
      </c>
      <c r="AN74" s="305">
        <f>SUM(AN75:AN83)</f>
        <v>5.2766394292296654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25.468034065222461</v>
      </c>
      <c r="C75" s="305">
        <f t="shared" ref="C75:C83" si="77">SUM(G75,K75,O75,S75,W75,AA75,AE75,AI75,AM75)</f>
        <v>24.559319919274905</v>
      </c>
      <c r="D75" s="305">
        <f t="shared" ref="D75:D83" si="78">SUM(H75,L75,P75,T75,X75,AB75,AF75,AJ75,AN75)</f>
        <v>26.993523188751901</v>
      </c>
      <c r="E75" s="304"/>
      <c r="F75" s="304">
        <v>0.60469218356779875</v>
      </c>
      <c r="G75" s="304">
        <v>0.64122294254368351</v>
      </c>
      <c r="H75" s="304">
        <v>0.85404307237179689</v>
      </c>
      <c r="I75" s="304"/>
      <c r="J75" s="304">
        <v>4.2741838172228226</v>
      </c>
      <c r="K75" s="304">
        <v>4.516445188621196</v>
      </c>
      <c r="L75" s="304">
        <v>5.9323264997331959</v>
      </c>
      <c r="M75" s="304"/>
      <c r="N75" s="304">
        <v>7.9188584659772143</v>
      </c>
      <c r="O75" s="304">
        <v>7.5289167686398972</v>
      </c>
      <c r="P75" s="304">
        <v>8.3970300647129292</v>
      </c>
      <c r="Q75" s="304"/>
      <c r="R75" s="304">
        <v>1.2349928191047683</v>
      </c>
      <c r="S75" s="304">
        <v>1.1829857977389786</v>
      </c>
      <c r="T75" s="304">
        <v>1.3547347121947095</v>
      </c>
      <c r="U75" s="304"/>
      <c r="V75" s="304">
        <v>2.1953373628165997</v>
      </c>
      <c r="W75" s="304">
        <v>2.1275182404614377</v>
      </c>
      <c r="X75" s="304">
        <v>2.476500150824454</v>
      </c>
      <c r="Y75" s="304"/>
      <c r="Z75" s="304">
        <v>3.9823317011057435</v>
      </c>
      <c r="AA75" s="304">
        <v>3.42840999005141</v>
      </c>
      <c r="AB75" s="304">
        <v>3.3378863721415013</v>
      </c>
      <c r="AC75" s="304"/>
      <c r="AD75" s="304">
        <v>3.0620636966930319</v>
      </c>
      <c r="AE75" s="304">
        <v>2.9104776023085877</v>
      </c>
      <c r="AF75" s="304">
        <v>2.6066272992177426</v>
      </c>
      <c r="AG75" s="304"/>
      <c r="AH75" s="304">
        <v>1.7236130604639806</v>
      </c>
      <c r="AI75" s="304">
        <v>1.7201938440831632</v>
      </c>
      <c r="AJ75" s="304">
        <v>1.4397869414565192</v>
      </c>
      <c r="AK75" s="304"/>
      <c r="AL75" s="304">
        <v>0.47196095827050588</v>
      </c>
      <c r="AM75" s="304">
        <v>0.5031495448265485</v>
      </c>
      <c r="AN75" s="304">
        <v>0.59458807609905351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43.210281536693103</v>
      </c>
      <c r="C76" s="305">
        <f t="shared" si="77"/>
        <v>48.340854594758397</v>
      </c>
      <c r="D76" s="305">
        <f>SUM(H76,L76,P76,T76,X76,AB76,AF76,AJ76,AN76)</f>
        <v>53.483107821532819</v>
      </c>
      <c r="E76" s="304"/>
      <c r="F76" s="304">
        <v>1.804522372496699</v>
      </c>
      <c r="G76" s="304">
        <v>2.1398919796103519</v>
      </c>
      <c r="H76" s="304">
        <v>2.6870925689106242</v>
      </c>
      <c r="I76" s="304"/>
      <c r="J76" s="304">
        <v>11.678511751008712</v>
      </c>
      <c r="K76" s="304">
        <v>14.083432503099159</v>
      </c>
      <c r="L76" s="304">
        <v>17.976019331346794</v>
      </c>
      <c r="M76" s="304"/>
      <c r="N76" s="304">
        <v>16.623619480593003</v>
      </c>
      <c r="O76" s="304">
        <v>17.978301744067544</v>
      </c>
      <c r="P76" s="304">
        <v>18.682461605645603</v>
      </c>
      <c r="Q76" s="304"/>
      <c r="R76" s="304">
        <v>1.5887054375302703</v>
      </c>
      <c r="S76" s="304">
        <v>1.7641661480834705</v>
      </c>
      <c r="T76" s="304">
        <v>2.0519383945084857</v>
      </c>
      <c r="U76" s="304"/>
      <c r="V76" s="304">
        <v>2.6101403565449846</v>
      </c>
      <c r="W76" s="304">
        <v>2.7816490136802221</v>
      </c>
      <c r="X76" s="304">
        <v>3.0499557738580636</v>
      </c>
      <c r="Y76" s="304"/>
      <c r="Z76" s="304">
        <v>3.9379951999984577</v>
      </c>
      <c r="AA76" s="304">
        <v>3.9386470051737525</v>
      </c>
      <c r="AB76" s="304">
        <v>3.7943688878650863</v>
      </c>
      <c r="AC76" s="304"/>
      <c r="AD76" s="304">
        <v>2.8946512502507513</v>
      </c>
      <c r="AE76" s="304">
        <v>3.1129394820400895</v>
      </c>
      <c r="AF76" s="304">
        <v>2.8831882390825689</v>
      </c>
      <c r="AG76" s="304"/>
      <c r="AH76" s="304">
        <v>1.6694216072612398</v>
      </c>
      <c r="AI76" s="304">
        <v>1.8690648107127261</v>
      </c>
      <c r="AJ76" s="304">
        <v>1.3592388940074913</v>
      </c>
      <c r="AK76" s="304"/>
      <c r="AL76" s="304">
        <v>0.40271408100898626</v>
      </c>
      <c r="AM76" s="304">
        <v>0.67276190829107974</v>
      </c>
      <c r="AN76" s="304">
        <v>0.99884412630810537</v>
      </c>
    </row>
    <row r="77" spans="1:40" x14ac:dyDescent="0.2">
      <c r="A77" s="13" t="str">
        <f t="shared" si="76"/>
        <v>Associate professional occupations</v>
      </c>
      <c r="B77" s="305">
        <f t="shared" si="79"/>
        <v>31.955932069988112</v>
      </c>
      <c r="C77" s="305">
        <f t="shared" si="77"/>
        <v>31.577912860125377</v>
      </c>
      <c r="D77" s="305">
        <f t="shared" si="78"/>
        <v>33.7806032305838</v>
      </c>
      <c r="E77" s="304"/>
      <c r="F77" s="304">
        <v>0.61617493393211231</v>
      </c>
      <c r="G77" s="304">
        <v>0.69247613733328373</v>
      </c>
      <c r="H77" s="304">
        <v>0.93243090496282388</v>
      </c>
      <c r="I77" s="304"/>
      <c r="J77" s="304">
        <v>6.3674668877254721</v>
      </c>
      <c r="K77" s="304">
        <v>7.0655828738453863</v>
      </c>
      <c r="L77" s="304">
        <v>9.1478096353926546</v>
      </c>
      <c r="M77" s="304"/>
      <c r="N77" s="304">
        <v>11.204541364800781</v>
      </c>
      <c r="O77" s="304">
        <v>11.058168568440626</v>
      </c>
      <c r="P77" s="304">
        <v>11.915993220339898</v>
      </c>
      <c r="Q77" s="304"/>
      <c r="R77" s="304">
        <v>1.9921551618485385</v>
      </c>
      <c r="S77" s="304">
        <v>2.0274921068393734</v>
      </c>
      <c r="T77" s="304">
        <v>2.4115005300231478</v>
      </c>
      <c r="U77" s="304"/>
      <c r="V77" s="304">
        <v>1.951280587291909</v>
      </c>
      <c r="W77" s="304">
        <v>1.874119191637736</v>
      </c>
      <c r="X77" s="304">
        <v>1.9126071483353329</v>
      </c>
      <c r="Y77" s="304"/>
      <c r="Z77" s="304">
        <v>4.3136692669035694</v>
      </c>
      <c r="AA77" s="304">
        <v>3.7392022413246941</v>
      </c>
      <c r="AB77" s="304">
        <v>3.2119576728170895</v>
      </c>
      <c r="AC77" s="304"/>
      <c r="AD77" s="304">
        <v>2.9819029935486716</v>
      </c>
      <c r="AE77" s="304">
        <v>2.571921487334714</v>
      </c>
      <c r="AF77" s="304">
        <v>1.8758569723046659</v>
      </c>
      <c r="AG77" s="304"/>
      <c r="AH77" s="304">
        <v>2.0079040600343658</v>
      </c>
      <c r="AI77" s="304">
        <v>1.8860430652245825</v>
      </c>
      <c r="AJ77" s="304">
        <v>1.4783219881602969</v>
      </c>
      <c r="AK77" s="304"/>
      <c r="AL77" s="304">
        <v>0.52083681390269188</v>
      </c>
      <c r="AM77" s="304">
        <v>0.66290718814498273</v>
      </c>
      <c r="AN77" s="304">
        <v>0.89412515824789474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19.382745438947413</v>
      </c>
      <c r="C78" s="305">
        <f t="shared" si="77"/>
        <v>19.191913364145364</v>
      </c>
      <c r="D78" s="305">
        <f t="shared" si="78"/>
        <v>18.136025324077423</v>
      </c>
      <c r="E78" s="304"/>
      <c r="F78" s="304">
        <v>0.13278461083721926</v>
      </c>
      <c r="G78" s="304">
        <v>0.16291531498279149</v>
      </c>
      <c r="H78" s="304">
        <v>0.22625745404496714</v>
      </c>
      <c r="I78" s="304"/>
      <c r="J78" s="304">
        <v>1.5758793982662314</v>
      </c>
      <c r="K78" s="304">
        <v>1.9663083712359899</v>
      </c>
      <c r="L78" s="304">
        <v>2.6114585991134596</v>
      </c>
      <c r="M78" s="304"/>
      <c r="N78" s="304">
        <v>4.7442034622891631</v>
      </c>
      <c r="O78" s="304">
        <v>5.4763225656280561</v>
      </c>
      <c r="P78" s="304">
        <v>6.9329753639489144</v>
      </c>
      <c r="Q78" s="304"/>
      <c r="R78" s="304">
        <v>1.434437912661664</v>
      </c>
      <c r="S78" s="304">
        <v>1.5599077766339564</v>
      </c>
      <c r="T78" s="304">
        <v>1.810946439677819</v>
      </c>
      <c r="U78" s="304"/>
      <c r="V78" s="304">
        <v>1.5745815184802061</v>
      </c>
      <c r="W78" s="304">
        <v>1.7136770479962229</v>
      </c>
      <c r="X78" s="304">
        <v>2.0097103935622798</v>
      </c>
      <c r="Y78" s="304"/>
      <c r="Z78" s="304">
        <v>3.4424760942614241</v>
      </c>
      <c r="AA78" s="304">
        <v>2.9042952518720746</v>
      </c>
      <c r="AB78" s="304">
        <v>1.5857844319026002</v>
      </c>
      <c r="AC78" s="304"/>
      <c r="AD78" s="304">
        <v>3.7357906798481677</v>
      </c>
      <c r="AE78" s="304">
        <v>3.2630782026616596</v>
      </c>
      <c r="AF78" s="304">
        <v>1.939201628899847</v>
      </c>
      <c r="AG78" s="304"/>
      <c r="AH78" s="304">
        <v>1.9580688418946413</v>
      </c>
      <c r="AI78" s="304">
        <v>1.3257701099700754</v>
      </c>
      <c r="AJ78" s="304">
        <v>0.41174948149963542</v>
      </c>
      <c r="AK78" s="304"/>
      <c r="AL78" s="304">
        <v>0.7845229204086972</v>
      </c>
      <c r="AM78" s="304">
        <v>0.81963872316453912</v>
      </c>
      <c r="AN78" s="304">
        <v>0.60794153142789864</v>
      </c>
    </row>
    <row r="79" spans="1:40" x14ac:dyDescent="0.2">
      <c r="A79" s="13" t="str">
        <f t="shared" si="76"/>
        <v>Skilled trades occupations</v>
      </c>
      <c r="B79" s="305">
        <f t="shared" si="79"/>
        <v>6.1709670724330952</v>
      </c>
      <c r="C79" s="305">
        <f t="shared" si="77"/>
        <v>6.865208768895835</v>
      </c>
      <c r="D79" s="305">
        <f t="shared" si="78"/>
        <v>7.4696524036487872</v>
      </c>
      <c r="E79" s="304"/>
      <c r="F79" s="304">
        <v>3.5601120785869335E-2</v>
      </c>
      <c r="G79" s="304">
        <v>4.5497319548316199E-2</v>
      </c>
      <c r="H79" s="304">
        <v>6.22451508359829E-2</v>
      </c>
      <c r="I79" s="304"/>
      <c r="J79" s="304">
        <v>0.39163184353979313</v>
      </c>
      <c r="K79" s="304">
        <v>0.5194413811659514</v>
      </c>
      <c r="L79" s="304">
        <v>0.7406823747164194</v>
      </c>
      <c r="M79" s="304"/>
      <c r="N79" s="304">
        <v>1.0085708435860574</v>
      </c>
      <c r="O79" s="304">
        <v>1.177460400658241</v>
      </c>
      <c r="P79" s="304">
        <v>1.5653553464701884</v>
      </c>
      <c r="Q79" s="304"/>
      <c r="R79" s="304">
        <v>0.38657553554859098</v>
      </c>
      <c r="S79" s="304">
        <v>0.43862072582719741</v>
      </c>
      <c r="T79" s="304">
        <v>0.60527749416396315</v>
      </c>
      <c r="U79" s="304"/>
      <c r="V79" s="304">
        <v>0.45037590889381324</v>
      </c>
      <c r="W79" s="304">
        <v>0.47313343337474917</v>
      </c>
      <c r="X79" s="304">
        <v>0.55670291878802292</v>
      </c>
      <c r="Y79" s="304"/>
      <c r="Z79" s="304">
        <v>1.3973615500723517</v>
      </c>
      <c r="AA79" s="304">
        <v>1.3794418442425151</v>
      </c>
      <c r="AB79" s="304">
        <v>1.2791240259198866</v>
      </c>
      <c r="AC79" s="304"/>
      <c r="AD79" s="304">
        <v>1.3452883306233103</v>
      </c>
      <c r="AE79" s="304">
        <v>1.4249536571654076</v>
      </c>
      <c r="AF79" s="304">
        <v>1.2938063516043705</v>
      </c>
      <c r="AG79" s="304"/>
      <c r="AH79" s="304">
        <v>0.74862344662375158</v>
      </c>
      <c r="AI79" s="304">
        <v>0.86318027007642262</v>
      </c>
      <c r="AJ79" s="304">
        <v>0.7695819192473049</v>
      </c>
      <c r="AK79" s="304"/>
      <c r="AL79" s="304">
        <v>0.40693849275955768</v>
      </c>
      <c r="AM79" s="304">
        <v>0.54347973683703443</v>
      </c>
      <c r="AN79" s="304">
        <v>0.59687682190264923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11.910718146039807</v>
      </c>
      <c r="C80" s="305">
        <f t="shared" si="77"/>
        <v>11.906290911907545</v>
      </c>
      <c r="D80" s="305">
        <f t="shared" si="78"/>
        <v>12.249010600652566</v>
      </c>
      <c r="E80" s="304"/>
      <c r="F80" s="304">
        <v>1.2876042963954856E-2</v>
      </c>
      <c r="G80" s="304">
        <v>1.5203148673551201E-2</v>
      </c>
      <c r="H80" s="304">
        <v>2.2957749423362265E-2</v>
      </c>
      <c r="I80" s="304"/>
      <c r="J80" s="304">
        <v>0.65330179579034697</v>
      </c>
      <c r="K80" s="304">
        <v>0.80190703849645861</v>
      </c>
      <c r="L80" s="304">
        <v>1.0521375939959936</v>
      </c>
      <c r="M80" s="304"/>
      <c r="N80" s="304">
        <v>1.863158816552877</v>
      </c>
      <c r="O80" s="304">
        <v>2.184736344216557</v>
      </c>
      <c r="P80" s="304">
        <v>2.7606787480812751</v>
      </c>
      <c r="Q80" s="304"/>
      <c r="R80" s="304">
        <v>1.1047780633190951</v>
      </c>
      <c r="S80" s="304">
        <v>1.1715119577604405</v>
      </c>
      <c r="T80" s="304">
        <v>1.3970121540175144</v>
      </c>
      <c r="U80" s="304"/>
      <c r="V80" s="304">
        <v>0.8155761155083221</v>
      </c>
      <c r="W80" s="304">
        <v>0.87189363389292529</v>
      </c>
      <c r="X80" s="304">
        <v>1.1476045626286895</v>
      </c>
      <c r="Y80" s="304"/>
      <c r="Z80" s="304">
        <v>3.2113715380337542</v>
      </c>
      <c r="AA80" s="304">
        <v>3.026259094422675</v>
      </c>
      <c r="AB80" s="304">
        <v>2.8972404569016437</v>
      </c>
      <c r="AC80" s="304"/>
      <c r="AD80" s="304">
        <v>2.4173071214213007</v>
      </c>
      <c r="AE80" s="304">
        <v>2.0727331560234137</v>
      </c>
      <c r="AF80" s="304">
        <v>1.52082935921075</v>
      </c>
      <c r="AG80" s="304"/>
      <c r="AH80" s="304">
        <v>1.4872130788361215</v>
      </c>
      <c r="AI80" s="304">
        <v>1.4328972247329776</v>
      </c>
      <c r="AJ80" s="304">
        <v>1.1381330190613896</v>
      </c>
      <c r="AK80" s="304"/>
      <c r="AL80" s="304">
        <v>0.34513557361403302</v>
      </c>
      <c r="AM80" s="304">
        <v>0.32914931368854461</v>
      </c>
      <c r="AN80" s="304">
        <v>0.31241695733194907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7.5921092015307252</v>
      </c>
      <c r="C81" s="305">
        <f t="shared" si="77"/>
        <v>8.1744387792158211</v>
      </c>
      <c r="D81" s="305">
        <f t="shared" si="78"/>
        <v>8.6605534827134374</v>
      </c>
      <c r="E81" s="304"/>
      <c r="F81" s="304">
        <v>5.4298649917916386E-2</v>
      </c>
      <c r="G81" s="304">
        <v>6.7519385921311834E-2</v>
      </c>
      <c r="H81" s="304">
        <v>8.6586341930619634E-2</v>
      </c>
      <c r="I81" s="304"/>
      <c r="J81" s="304">
        <v>0.52620253098379843</v>
      </c>
      <c r="K81" s="304">
        <v>0.65441889268160169</v>
      </c>
      <c r="L81" s="304">
        <v>0.88303758967788426</v>
      </c>
      <c r="M81" s="304"/>
      <c r="N81" s="304">
        <v>1.6221907428350006</v>
      </c>
      <c r="O81" s="304">
        <v>1.8078339398309682</v>
      </c>
      <c r="P81" s="304">
        <v>2.1751263183702925</v>
      </c>
      <c r="Q81" s="304"/>
      <c r="R81" s="304">
        <v>0.46853481926448887</v>
      </c>
      <c r="S81" s="304">
        <v>0.54394910762321169</v>
      </c>
      <c r="T81" s="304">
        <v>0.68868890417370698</v>
      </c>
      <c r="U81" s="304"/>
      <c r="V81" s="304">
        <v>0.51342156838048147</v>
      </c>
      <c r="W81" s="304">
        <v>0.57958072645967385</v>
      </c>
      <c r="X81" s="304">
        <v>0.67373623831338914</v>
      </c>
      <c r="Y81" s="304"/>
      <c r="Z81" s="304">
        <v>1.5553943106693746</v>
      </c>
      <c r="AA81" s="304">
        <v>1.5160374711980249</v>
      </c>
      <c r="AB81" s="304">
        <v>1.328695324752764</v>
      </c>
      <c r="AC81" s="304"/>
      <c r="AD81" s="304">
        <v>1.7642596385220175</v>
      </c>
      <c r="AE81" s="304">
        <v>1.8815740232772853</v>
      </c>
      <c r="AF81" s="304">
        <v>1.7306054242832629</v>
      </c>
      <c r="AG81" s="304"/>
      <c r="AH81" s="304">
        <v>0.80661571987706615</v>
      </c>
      <c r="AI81" s="304">
        <v>0.78141751966840023</v>
      </c>
      <c r="AJ81" s="304">
        <v>0.66239653247954389</v>
      </c>
      <c r="AK81" s="304"/>
      <c r="AL81" s="304">
        <v>0.28119122108058076</v>
      </c>
      <c r="AM81" s="304">
        <v>0.34210771255534428</v>
      </c>
      <c r="AN81" s="304">
        <v>0.43168080873197362</v>
      </c>
    </row>
    <row r="82" spans="1:40" x14ac:dyDescent="0.2">
      <c r="A82" s="13" t="str">
        <f t="shared" si="76"/>
        <v>Process, plant and machine operatives</v>
      </c>
      <c r="B82" s="305">
        <f t="shared" si="79"/>
        <v>3.0068169268850875</v>
      </c>
      <c r="C82" s="305">
        <f t="shared" si="77"/>
        <v>3.1973251884034979</v>
      </c>
      <c r="D82" s="305">
        <f t="shared" si="78"/>
        <v>3.1959934482939047</v>
      </c>
      <c r="E82" s="304"/>
      <c r="F82" s="304">
        <v>1.0638297343194117E-2</v>
      </c>
      <c r="G82" s="304">
        <v>1.3600694192352564E-2</v>
      </c>
      <c r="H82" s="304">
        <v>1.6999082717879525E-2</v>
      </c>
      <c r="I82" s="304"/>
      <c r="J82" s="304">
        <v>0.1674856239808355</v>
      </c>
      <c r="K82" s="304">
        <v>0.18826866099215148</v>
      </c>
      <c r="L82" s="304">
        <v>0.25548611045852526</v>
      </c>
      <c r="M82" s="304"/>
      <c r="N82" s="304">
        <v>0.2612672599633592</v>
      </c>
      <c r="O82" s="304">
        <v>0.29425727170766253</v>
      </c>
      <c r="P82" s="304">
        <v>0.33699423348333352</v>
      </c>
      <c r="Q82" s="304"/>
      <c r="R82" s="304">
        <v>8.8812930947814908E-2</v>
      </c>
      <c r="S82" s="304">
        <v>0.11110323850689258</v>
      </c>
      <c r="T82" s="304">
        <v>0.14983794779231455</v>
      </c>
      <c r="U82" s="304"/>
      <c r="V82" s="304">
        <v>0.10379244265918824</v>
      </c>
      <c r="W82" s="304">
        <v>0.11151628955438887</v>
      </c>
      <c r="X82" s="304">
        <v>0.13558437360262093</v>
      </c>
      <c r="Y82" s="304"/>
      <c r="Z82" s="304">
        <v>0.7807787046814727</v>
      </c>
      <c r="AA82" s="304">
        <v>0.84889276730526875</v>
      </c>
      <c r="AB82" s="304">
        <v>1.0055547132727087</v>
      </c>
      <c r="AC82" s="304"/>
      <c r="AD82" s="304">
        <v>0.5940421360161211</v>
      </c>
      <c r="AE82" s="304">
        <v>0.60481412621739949</v>
      </c>
      <c r="AF82" s="304">
        <v>0.56510650029831855</v>
      </c>
      <c r="AG82" s="304"/>
      <c r="AH82" s="304">
        <v>0.5819281369473901</v>
      </c>
      <c r="AI82" s="304">
        <v>0.58655338809029767</v>
      </c>
      <c r="AJ82" s="304">
        <v>0.39613846424957144</v>
      </c>
      <c r="AK82" s="304"/>
      <c r="AL82" s="304">
        <v>0.41807139434571189</v>
      </c>
      <c r="AM82" s="304">
        <v>0.43831875183708441</v>
      </c>
      <c r="AN82" s="304">
        <v>0.33429202241863243</v>
      </c>
    </row>
    <row r="83" spans="1:40" x14ac:dyDescent="0.2">
      <c r="A83" s="39" t="str">
        <f t="shared" si="76"/>
        <v>Elementary occupations</v>
      </c>
      <c r="B83" s="307">
        <f t="shared" si="79"/>
        <v>16.097395542260163</v>
      </c>
      <c r="C83" s="307">
        <f t="shared" si="77"/>
        <v>16.125735613273154</v>
      </c>
      <c r="D83" s="307">
        <f t="shared" si="78"/>
        <v>15.821530499745299</v>
      </c>
      <c r="E83" s="307"/>
      <c r="F83" s="307">
        <v>2.1935769671171782E-2</v>
      </c>
      <c r="G83" s="307">
        <v>2.3642453037468578E-2</v>
      </c>
      <c r="H83" s="307">
        <v>3.1068279688601253E-2</v>
      </c>
      <c r="I83" s="307"/>
      <c r="J83" s="307">
        <v>0.47256527010268706</v>
      </c>
      <c r="K83" s="307">
        <v>0.52507569404517207</v>
      </c>
      <c r="L83" s="307">
        <v>0.60001182575424927</v>
      </c>
      <c r="M83" s="307"/>
      <c r="N83" s="307">
        <v>1.0522104627767643</v>
      </c>
      <c r="O83" s="307">
        <v>1.1176713608515361</v>
      </c>
      <c r="P83" s="307">
        <v>1.2600721185107751</v>
      </c>
      <c r="Q83" s="307"/>
      <c r="R83" s="307">
        <v>0.76940307501696337</v>
      </c>
      <c r="S83" s="307">
        <v>0.78899345107720076</v>
      </c>
      <c r="T83" s="307">
        <v>0.95980583608897996</v>
      </c>
      <c r="U83" s="307"/>
      <c r="V83" s="307">
        <v>0.36120119523824368</v>
      </c>
      <c r="W83" s="307">
        <v>0.33578129143096402</v>
      </c>
      <c r="X83" s="307">
        <v>0.42916441849015163</v>
      </c>
      <c r="Y83" s="307"/>
      <c r="Z83" s="307">
        <v>2.1160435674573908</v>
      </c>
      <c r="AA83" s="307">
        <v>1.8785437086534675</v>
      </c>
      <c r="AB83" s="307">
        <v>1.9381260084646084</v>
      </c>
      <c r="AC83" s="307"/>
      <c r="AD83" s="307">
        <v>4.2269562996187844</v>
      </c>
      <c r="AE83" s="307">
        <v>4.350489985874181</v>
      </c>
      <c r="AF83" s="307">
        <v>4.153420705697207</v>
      </c>
      <c r="AG83" s="307"/>
      <c r="AH83" s="307">
        <v>5.2858883176551741</v>
      </c>
      <c r="AI83" s="307">
        <v>6.0025389564422564</v>
      </c>
      <c r="AJ83" s="307">
        <v>5.9439873802892178</v>
      </c>
      <c r="AK83" s="307"/>
      <c r="AL83" s="307">
        <v>1.7911915847229845</v>
      </c>
      <c r="AM83" s="307">
        <v>1.102998711860907</v>
      </c>
      <c r="AN83" s="307">
        <v>0.50587392676150789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Solent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167.72900000000001</v>
      </c>
      <c r="C92" s="305">
        <f>SUM(C93:C101)</f>
        <v>172.37500000000009</v>
      </c>
      <c r="D92" s="305">
        <f>SUM(D93:D101)</f>
        <v>174.21700000000001</v>
      </c>
      <c r="E92" s="304"/>
      <c r="F92" s="305">
        <f>SUM(F93:F101)</f>
        <v>5.1653147520730949</v>
      </c>
      <c r="G92" s="305">
        <f>SUM(G93:G101)</f>
        <v>5.9692742395964355</v>
      </c>
      <c r="H92" s="305">
        <f>SUM(H93:H101)</f>
        <v>7.2697763506550475</v>
      </c>
      <c r="I92" s="304"/>
      <c r="J92" s="305">
        <f>SUM(J93:J101)</f>
        <v>31.421030802779566</v>
      </c>
      <c r="K92" s="305">
        <f>SUM(K93:K101)</f>
        <v>35.947296611204017</v>
      </c>
      <c r="L92" s="305">
        <f>SUM(L93:L101)</f>
        <v>42.313943257246436</v>
      </c>
      <c r="M92" s="304"/>
      <c r="N92" s="305">
        <f>SUM(N93:N101)</f>
        <v>41.908211583660893</v>
      </c>
      <c r="O92" s="305">
        <f>SUM(O93:O101)</f>
        <v>45.363878401111457</v>
      </c>
      <c r="P92" s="305">
        <f>SUM(P93:P101)</f>
        <v>50.043921046374599</v>
      </c>
      <c r="Q92" s="304"/>
      <c r="R92" s="305">
        <f>SUM(R93:R101)</f>
        <v>15.959070174865737</v>
      </c>
      <c r="S92" s="305">
        <f>SUM(S93:S101)</f>
        <v>14.557611581271496</v>
      </c>
      <c r="T92" s="305">
        <f>SUM(T93:T101)</f>
        <v>13.395260505777832</v>
      </c>
      <c r="U92" s="304"/>
      <c r="V92" s="305">
        <f>SUM(V93:V101)</f>
        <v>8.4169852196691117</v>
      </c>
      <c r="W92" s="305">
        <f>SUM(W93:W101)</f>
        <v>8.6672936502643054</v>
      </c>
      <c r="X92" s="305">
        <f>SUM(X93:X101)</f>
        <v>9.1302270959366361</v>
      </c>
      <c r="Y92" s="304"/>
      <c r="Z92" s="305">
        <f>SUM(Z93:Z101)</f>
        <v>32.442194217421473</v>
      </c>
      <c r="AA92" s="305">
        <f>SUM(AA93:AA101)</f>
        <v>32.875645403029566</v>
      </c>
      <c r="AB92" s="305">
        <f>SUM(AB93:AB101)</f>
        <v>32.244617145179745</v>
      </c>
      <c r="AC92" s="304"/>
      <c r="AD92" s="305">
        <f>SUM(AD93:AD101)</f>
        <v>22.464339883248805</v>
      </c>
      <c r="AE92" s="305">
        <f>SUM(AE93:AE101)</f>
        <v>21.14357280384759</v>
      </c>
      <c r="AF92" s="305">
        <f>SUM(AF93:AF101)</f>
        <v>14.866973995038894</v>
      </c>
      <c r="AG92" s="304"/>
      <c r="AH92" s="305">
        <f>SUM(AH93:AH101)</f>
        <v>8.3603749487832477</v>
      </c>
      <c r="AI92" s="305">
        <f>SUM(AI93:AI101)</f>
        <v>6.4194699333611416</v>
      </c>
      <c r="AJ92" s="305">
        <f>SUM(AJ93:AJ101)</f>
        <v>3.2280553774980061</v>
      </c>
      <c r="AK92" s="304"/>
      <c r="AL92" s="305">
        <f>SUM(AL93:AL101)</f>
        <v>1.5914784174980663</v>
      </c>
      <c r="AM92" s="305">
        <f>SUM(AM93:AM101)</f>
        <v>1.4309573763140788</v>
      </c>
      <c r="AN92" s="305">
        <f>SUM(AN93:AN101)</f>
        <v>1.7242252262928284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9.1278404883015725</v>
      </c>
      <c r="C93" s="305">
        <f t="shared" ref="C93:D93" si="81">SUM(G93,K93,O93,S93,W93,AA93,AE93,AI93,AM93)</f>
        <v>8.8543410655139319</v>
      </c>
      <c r="D93" s="305">
        <f t="shared" si="81"/>
        <v>9.416493258096498</v>
      </c>
      <c r="E93" s="304"/>
      <c r="F93" s="304">
        <v>0.19711943001574755</v>
      </c>
      <c r="G93" s="304">
        <v>0.21296333865406109</v>
      </c>
      <c r="H93" s="304">
        <v>0.26574313322449994</v>
      </c>
      <c r="I93" s="304"/>
      <c r="J93" s="304">
        <v>1.9652458160542399</v>
      </c>
      <c r="K93" s="304">
        <v>2.0397347010833435</v>
      </c>
      <c r="L93" s="304">
        <v>2.3585384185654243</v>
      </c>
      <c r="M93" s="304"/>
      <c r="N93" s="304">
        <v>2.7615777554143279</v>
      </c>
      <c r="O93" s="304">
        <v>2.7385343818180985</v>
      </c>
      <c r="P93" s="304">
        <v>3.0446038169174514</v>
      </c>
      <c r="Q93" s="304"/>
      <c r="R93" s="304">
        <v>1.5280506881374867</v>
      </c>
      <c r="S93" s="304">
        <v>1.422678196210466</v>
      </c>
      <c r="T93" s="304">
        <v>1.5193554590328684</v>
      </c>
      <c r="U93" s="304"/>
      <c r="V93" s="304">
        <v>0.42378080016584535</v>
      </c>
      <c r="W93" s="304">
        <v>0.36614881702878332</v>
      </c>
      <c r="X93" s="304">
        <v>0.35133062922416258</v>
      </c>
      <c r="Y93" s="304"/>
      <c r="Z93" s="304">
        <v>1.3148953460805548</v>
      </c>
      <c r="AA93" s="304">
        <v>1.1654030195519116</v>
      </c>
      <c r="AB93" s="304">
        <v>1.0780097730430258</v>
      </c>
      <c r="AC93" s="304"/>
      <c r="AD93" s="304">
        <v>0.58120010052452697</v>
      </c>
      <c r="AE93" s="304">
        <v>0.53251203924013535</v>
      </c>
      <c r="AF93" s="304">
        <v>0.44154268239474931</v>
      </c>
      <c r="AG93" s="304"/>
      <c r="AH93" s="304">
        <v>0.22758420542940247</v>
      </c>
      <c r="AI93" s="304">
        <v>0.20102456033691535</v>
      </c>
      <c r="AJ93" s="304">
        <v>0.13824532633126463</v>
      </c>
      <c r="AK93" s="304"/>
      <c r="AL93" s="304">
        <v>0.12838634647944133</v>
      </c>
      <c r="AM93" s="304">
        <v>0.17534201159021648</v>
      </c>
      <c r="AN93" s="304">
        <v>0.21912401936305345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60.254614113521484</v>
      </c>
      <c r="C94" s="305">
        <f t="shared" ref="C94:C101" si="83">SUM(G94,K94,O94,S94,W94,AA94,AE94,AI94,AM94)</f>
        <v>60.965070785910086</v>
      </c>
      <c r="D94" s="305">
        <f t="shared" ref="D94:D101" si="84">SUM(H94,L94,P94,T94,X94,AB94,AF94,AJ94,AN94)</f>
        <v>64.591038530723381</v>
      </c>
      <c r="E94" s="305"/>
      <c r="F94" s="304">
        <v>4.4830822460234563</v>
      </c>
      <c r="G94" s="304">
        <v>5.1218099930592551</v>
      </c>
      <c r="H94" s="304">
        <v>6.1411879101660674</v>
      </c>
      <c r="I94" s="304"/>
      <c r="J94" s="304">
        <v>22.03531742464201</v>
      </c>
      <c r="K94" s="304">
        <v>24.282356260552923</v>
      </c>
      <c r="L94" s="304">
        <v>27.99233935316677</v>
      </c>
      <c r="M94" s="304"/>
      <c r="N94" s="304">
        <v>21.001967061351003</v>
      </c>
      <c r="O94" s="304">
        <v>20.614516778067312</v>
      </c>
      <c r="P94" s="304">
        <v>21.16732476156179</v>
      </c>
      <c r="Q94" s="304"/>
      <c r="R94" s="304">
        <v>4.0957788575682441</v>
      </c>
      <c r="S94" s="304">
        <v>2.3425106708483159</v>
      </c>
      <c r="T94" s="304">
        <v>1.2782216408299694</v>
      </c>
      <c r="U94" s="304"/>
      <c r="V94" s="304">
        <v>1.4061196538007705</v>
      </c>
      <c r="W94" s="304">
        <v>1.4382535709737103</v>
      </c>
      <c r="X94" s="304">
        <v>1.4974866389759196</v>
      </c>
      <c r="Y94" s="304"/>
      <c r="Z94" s="304">
        <v>3.67867936424296</v>
      </c>
      <c r="AA94" s="304">
        <v>3.5780570155559568</v>
      </c>
      <c r="AB94" s="304">
        <v>3.7077807652670285</v>
      </c>
      <c r="AC94" s="304"/>
      <c r="AD94" s="304">
        <v>2.1500707406494861</v>
      </c>
      <c r="AE94" s="304">
        <v>2.0359182658476329</v>
      </c>
      <c r="AF94" s="304">
        <v>1.5643430047712186</v>
      </c>
      <c r="AG94" s="304"/>
      <c r="AH94" s="304">
        <v>1.2339644821991309</v>
      </c>
      <c r="AI94" s="304">
        <v>1.2945789901866946</v>
      </c>
      <c r="AJ94" s="304">
        <v>0.86912608724980955</v>
      </c>
      <c r="AK94" s="304"/>
      <c r="AL94" s="304">
        <v>0.16963428304442715</v>
      </c>
      <c r="AM94" s="304">
        <v>0.25706924081829852</v>
      </c>
      <c r="AN94" s="304">
        <v>0.37322836873480753</v>
      </c>
    </row>
    <row r="95" spans="1:40" x14ac:dyDescent="0.2">
      <c r="A95" s="13" t="str">
        <f t="shared" si="80"/>
        <v>Associate professional occupations</v>
      </c>
      <c r="B95" s="305">
        <f t="shared" si="82"/>
        <v>26.916640592510255</v>
      </c>
      <c r="C95" s="305">
        <f t="shared" si="83"/>
        <v>31.507770832997444</v>
      </c>
      <c r="D95" s="305">
        <f t="shared" si="84"/>
        <v>33.760782819624872</v>
      </c>
      <c r="E95" s="305"/>
      <c r="F95" s="304">
        <v>0.25706949719173017</v>
      </c>
      <c r="G95" s="304">
        <v>0.34652114444849191</v>
      </c>
      <c r="H95" s="304">
        <v>0.4850199598083208</v>
      </c>
      <c r="I95" s="304"/>
      <c r="J95" s="304">
        <v>3.6610026798861939</v>
      </c>
      <c r="K95" s="304">
        <v>4.770378978384211</v>
      </c>
      <c r="L95" s="304">
        <v>6.0189319232472931</v>
      </c>
      <c r="M95" s="304"/>
      <c r="N95" s="304">
        <v>8.0616668269305496</v>
      </c>
      <c r="O95" s="304">
        <v>10.227665918378182</v>
      </c>
      <c r="P95" s="304">
        <v>12.358533618323781</v>
      </c>
      <c r="Q95" s="304"/>
      <c r="R95" s="304">
        <v>3.2231196760434848</v>
      </c>
      <c r="S95" s="304">
        <v>3.3265436126803198</v>
      </c>
      <c r="T95" s="304">
        <v>2.750577520054033</v>
      </c>
      <c r="U95" s="304"/>
      <c r="V95" s="304">
        <v>1.5982596282138948</v>
      </c>
      <c r="W95" s="304">
        <v>1.6295149184522995</v>
      </c>
      <c r="X95" s="304">
        <v>1.7615365407186256</v>
      </c>
      <c r="Y95" s="304"/>
      <c r="Z95" s="304">
        <v>5.0445878663764478</v>
      </c>
      <c r="AA95" s="304">
        <v>5.8219147302817733</v>
      </c>
      <c r="AB95" s="304">
        <v>6.1864547385334268</v>
      </c>
      <c r="AC95" s="304"/>
      <c r="AD95" s="304">
        <v>3.3361755429805986</v>
      </c>
      <c r="AE95" s="304">
        <v>3.643021502314546</v>
      </c>
      <c r="AF95" s="304">
        <v>2.8247206699017542</v>
      </c>
      <c r="AG95" s="304"/>
      <c r="AH95" s="304">
        <v>1.5206452009228864</v>
      </c>
      <c r="AI95" s="304">
        <v>1.5054666352791264</v>
      </c>
      <c r="AJ95" s="304">
        <v>0.99818994428208685</v>
      </c>
      <c r="AK95" s="304"/>
      <c r="AL95" s="304">
        <v>0.21411367396446834</v>
      </c>
      <c r="AM95" s="304">
        <v>0.23674339277849071</v>
      </c>
      <c r="AN95" s="304">
        <v>0.37681790475554766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19.135263906356666</v>
      </c>
      <c r="C96" s="305">
        <f t="shared" si="83"/>
        <v>18.585129179284227</v>
      </c>
      <c r="D96" s="305">
        <f t="shared" si="84"/>
        <v>14.089282423358645</v>
      </c>
      <c r="E96" s="305"/>
      <c r="F96" s="304">
        <v>0.13321136596160885</v>
      </c>
      <c r="G96" s="304">
        <v>0.16555446424672987</v>
      </c>
      <c r="H96" s="304">
        <v>0.22255747010554253</v>
      </c>
      <c r="I96" s="304"/>
      <c r="J96" s="304">
        <v>1.5097243234503215</v>
      </c>
      <c r="K96" s="304">
        <v>1.9446631207823475</v>
      </c>
      <c r="L96" s="304">
        <v>2.1462123901786372</v>
      </c>
      <c r="M96" s="304"/>
      <c r="N96" s="304">
        <v>3.8027927132602901</v>
      </c>
      <c r="O96" s="304">
        <v>4.5133277216725016</v>
      </c>
      <c r="P96" s="304">
        <v>5.006243238004493</v>
      </c>
      <c r="Q96" s="304"/>
      <c r="R96" s="304">
        <v>2.2937910619535593</v>
      </c>
      <c r="S96" s="304">
        <v>2.6928324709936398</v>
      </c>
      <c r="T96" s="304">
        <v>3.0123771890629807</v>
      </c>
      <c r="U96" s="304"/>
      <c r="V96" s="304">
        <v>1.455875763600752</v>
      </c>
      <c r="W96" s="304">
        <v>1.5596955581179444</v>
      </c>
      <c r="X96" s="304">
        <v>1.5638223100339337</v>
      </c>
      <c r="Y96" s="304"/>
      <c r="Z96" s="304">
        <v>4.2770424866348202</v>
      </c>
      <c r="AA96" s="304">
        <v>4.1154054006530556</v>
      </c>
      <c r="AB96" s="304">
        <v>1.7047895288501489</v>
      </c>
      <c r="AC96" s="304"/>
      <c r="AD96" s="304">
        <v>3.5064629539714902</v>
      </c>
      <c r="AE96" s="304">
        <v>2.6965286043889587</v>
      </c>
      <c r="AF96" s="304">
        <v>0.40654918197004825</v>
      </c>
      <c r="AG96" s="304"/>
      <c r="AH96" s="304">
        <v>1.9307101739819725</v>
      </c>
      <c r="AI96" s="304">
        <v>0.84182494688465592</v>
      </c>
      <c r="AJ96" s="304">
        <v>4.397887173605809E-3</v>
      </c>
      <c r="AK96" s="304"/>
      <c r="AL96" s="304">
        <v>0.22565306354185583</v>
      </c>
      <c r="AM96" s="304">
        <v>5.5296891544392192E-2</v>
      </c>
      <c r="AN96" s="304">
        <v>2.2333227979253356E-2</v>
      </c>
    </row>
    <row r="97" spans="1:40" x14ac:dyDescent="0.2">
      <c r="A97" s="13" t="str">
        <f t="shared" si="80"/>
        <v>Skilled trades occupations</v>
      </c>
      <c r="B97" s="305">
        <f t="shared" si="82"/>
        <v>1.866087332397955</v>
      </c>
      <c r="C97" s="305">
        <f t="shared" si="83"/>
        <v>1.8303824869870486</v>
      </c>
      <c r="D97" s="305">
        <f t="shared" si="84"/>
        <v>1.5525962259624591</v>
      </c>
      <c r="E97" s="304"/>
      <c r="F97" s="304">
        <v>1.9240388323805181E-2</v>
      </c>
      <c r="G97" s="304">
        <v>2.4803191722706914E-2</v>
      </c>
      <c r="H97" s="304">
        <v>3.1480559263824079E-2</v>
      </c>
      <c r="I97" s="304"/>
      <c r="J97" s="304">
        <v>6.0887105133081716E-2</v>
      </c>
      <c r="K97" s="304">
        <v>7.8042847890121364E-2</v>
      </c>
      <c r="L97" s="304">
        <v>0.11838225673256132</v>
      </c>
      <c r="M97" s="304"/>
      <c r="N97" s="304">
        <v>0.26291702937138656</v>
      </c>
      <c r="O97" s="304">
        <v>0.31181622727887531</v>
      </c>
      <c r="P97" s="304">
        <v>0.34374750105306773</v>
      </c>
      <c r="Q97" s="304"/>
      <c r="R97" s="304">
        <v>9.8147848299854928E-2</v>
      </c>
      <c r="S97" s="304">
        <v>0.10339586159118543</v>
      </c>
      <c r="T97" s="304">
        <v>0.11637413625237542</v>
      </c>
      <c r="U97" s="304"/>
      <c r="V97" s="304">
        <v>9.7723792470364002E-2</v>
      </c>
      <c r="W97" s="304">
        <v>0.10938155760022733</v>
      </c>
      <c r="X97" s="304">
        <v>0.13791711964771972</v>
      </c>
      <c r="Y97" s="304"/>
      <c r="Z97" s="304">
        <v>0.42971788868809141</v>
      </c>
      <c r="AA97" s="304">
        <v>0.36577168300409024</v>
      </c>
      <c r="AB97" s="304">
        <v>0.25468369140510705</v>
      </c>
      <c r="AC97" s="304"/>
      <c r="AD97" s="304">
        <v>0.55768574301422424</v>
      </c>
      <c r="AE97" s="304">
        <v>0.51370136733119709</v>
      </c>
      <c r="AF97" s="304">
        <v>0.30540509837300839</v>
      </c>
      <c r="AG97" s="304"/>
      <c r="AH97" s="304">
        <v>0.26873020124343006</v>
      </c>
      <c r="AI97" s="304">
        <v>0.2482642192097404</v>
      </c>
      <c r="AJ97" s="304">
        <v>0.19911421940994797</v>
      </c>
      <c r="AK97" s="304"/>
      <c r="AL97" s="304">
        <v>7.1037335853717076E-2</v>
      </c>
      <c r="AM97" s="304">
        <v>7.5205531358904301E-2</v>
      </c>
      <c r="AN97" s="304">
        <v>4.5491643824847362E-2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40.043393870480834</v>
      </c>
      <c r="C98" s="305">
        <f t="shared" si="83"/>
        <v>40.974171069943516</v>
      </c>
      <c r="D98" s="305">
        <f t="shared" si="84"/>
        <v>42.612226043821913</v>
      </c>
      <c r="E98" s="304"/>
      <c r="F98" s="304">
        <v>3.6813032664216774E-2</v>
      </c>
      <c r="G98" s="304">
        <v>5.0338753339789155E-2</v>
      </c>
      <c r="H98" s="304">
        <v>6.848230618427413E-2</v>
      </c>
      <c r="I98" s="304"/>
      <c r="J98" s="304">
        <v>1.8002000288450342</v>
      </c>
      <c r="K98" s="304">
        <v>2.3639441773221153</v>
      </c>
      <c r="L98" s="304">
        <v>3.1339095559693</v>
      </c>
      <c r="M98" s="304"/>
      <c r="N98" s="304">
        <v>4.9819901165174123</v>
      </c>
      <c r="O98" s="304">
        <v>5.809346301924883</v>
      </c>
      <c r="P98" s="304">
        <v>6.8298768048762684</v>
      </c>
      <c r="Q98" s="304"/>
      <c r="R98" s="304">
        <v>4.0744275166478721</v>
      </c>
      <c r="S98" s="304">
        <v>3.9915143217105773</v>
      </c>
      <c r="T98" s="304">
        <v>3.9677719915144989</v>
      </c>
      <c r="U98" s="304"/>
      <c r="V98" s="304">
        <v>2.7647387287642231</v>
      </c>
      <c r="W98" s="304">
        <v>2.8337011808873824</v>
      </c>
      <c r="X98" s="304">
        <v>2.991613359710132</v>
      </c>
      <c r="Y98" s="304"/>
      <c r="Z98" s="304">
        <v>15.267360307262624</v>
      </c>
      <c r="AA98" s="304">
        <v>15.588970956000114</v>
      </c>
      <c r="AB98" s="304">
        <v>17.303573459883086</v>
      </c>
      <c r="AC98" s="304"/>
      <c r="AD98" s="304">
        <v>9.616041139778984</v>
      </c>
      <c r="AE98" s="304">
        <v>9.262307377768991</v>
      </c>
      <c r="AF98" s="304">
        <v>7.5474855793847526</v>
      </c>
      <c r="AG98" s="304"/>
      <c r="AH98" s="304">
        <v>1.2743844221050595</v>
      </c>
      <c r="AI98" s="304">
        <v>0.85354060065795267</v>
      </c>
      <c r="AJ98" s="304">
        <v>0.54307991091688601</v>
      </c>
      <c r="AK98" s="304"/>
      <c r="AL98" s="304">
        <v>0.22743857789540842</v>
      </c>
      <c r="AM98" s="304">
        <v>0.22050740033170887</v>
      </c>
      <c r="AN98" s="304">
        <v>0.22643307538270829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2.1348243228334294</v>
      </c>
      <c r="C99" s="305">
        <f t="shared" si="83"/>
        <v>2.308599636055352</v>
      </c>
      <c r="D99" s="305">
        <f>SUM(H99,L99,P99,T99,X99,AB99,AF99,AJ99,AN99)</f>
        <v>2.2379351924136568</v>
      </c>
      <c r="E99" s="304"/>
      <c r="F99" s="304">
        <v>1.2816953764008045E-2</v>
      </c>
      <c r="G99" s="304">
        <v>1.6958442059132998E-2</v>
      </c>
      <c r="H99" s="304">
        <v>2.0292154348931505E-2</v>
      </c>
      <c r="I99" s="304"/>
      <c r="J99" s="304">
        <v>0.23815802779584452</v>
      </c>
      <c r="K99" s="304">
        <v>0.29106880673223229</v>
      </c>
      <c r="L99" s="304">
        <v>0.32841467340992997</v>
      </c>
      <c r="M99" s="304"/>
      <c r="N99" s="304">
        <v>0.5237391064799235</v>
      </c>
      <c r="O99" s="304">
        <v>0.59714973429741691</v>
      </c>
      <c r="P99" s="304">
        <v>0.64557477137412522</v>
      </c>
      <c r="Q99" s="304"/>
      <c r="R99" s="304">
        <v>0.27816846316688509</v>
      </c>
      <c r="S99" s="304">
        <v>0.26346525056771053</v>
      </c>
      <c r="T99" s="304">
        <v>0.25218868121448734</v>
      </c>
      <c r="U99" s="304"/>
      <c r="V99" s="304">
        <v>0.18179605371662586</v>
      </c>
      <c r="W99" s="304">
        <v>0.20720327863296506</v>
      </c>
      <c r="X99" s="304">
        <v>0.22063381532528928</v>
      </c>
      <c r="Y99" s="304"/>
      <c r="Z99" s="304">
        <v>0.43541005438474861</v>
      </c>
      <c r="AA99" s="304">
        <v>0.44375140069452607</v>
      </c>
      <c r="AB99" s="304">
        <v>0.41109732966771895</v>
      </c>
      <c r="AC99" s="304"/>
      <c r="AD99" s="304">
        <v>0.32403460864924327</v>
      </c>
      <c r="AE99" s="304">
        <v>0.32111002376091013</v>
      </c>
      <c r="AF99" s="304">
        <v>0.19828746494077093</v>
      </c>
      <c r="AG99" s="304"/>
      <c r="AH99" s="304">
        <v>9.9161614716372179E-2</v>
      </c>
      <c r="AI99" s="304">
        <v>0.10123777812075535</v>
      </c>
      <c r="AJ99" s="304">
        <v>5.3676034023888181E-2</v>
      </c>
      <c r="AK99" s="304"/>
      <c r="AL99" s="304">
        <v>4.153944015977859E-2</v>
      </c>
      <c r="AM99" s="304">
        <v>6.6654921189702968E-2</v>
      </c>
      <c r="AN99" s="304">
        <v>0.10777026810851524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2.1176729257314713</v>
      </c>
      <c r="C100" s="305">
        <f t="shared" si="83"/>
        <v>2.2838543095595059</v>
      </c>
      <c r="D100" s="305">
        <f t="shared" si="84"/>
        <v>2.1151636473600748</v>
      </c>
      <c r="E100" s="304"/>
      <c r="F100" s="304">
        <v>1.8784753254135797E-2</v>
      </c>
      <c r="G100" s="304">
        <v>2.426745021976294E-2</v>
      </c>
      <c r="H100" s="304">
        <v>3.0529085931583766E-2</v>
      </c>
      <c r="I100" s="304"/>
      <c r="J100" s="304">
        <v>5.1775616196075312E-2</v>
      </c>
      <c r="K100" s="304">
        <v>7.144953202410198E-2</v>
      </c>
      <c r="L100" s="304">
        <v>8.6833293696978148E-2</v>
      </c>
      <c r="M100" s="304"/>
      <c r="N100" s="304">
        <v>0.19589713072383097</v>
      </c>
      <c r="O100" s="304">
        <v>0.22977139435027827</v>
      </c>
      <c r="P100" s="304">
        <v>0.26125261221760299</v>
      </c>
      <c r="Q100" s="304"/>
      <c r="R100" s="304">
        <v>8.5903134975155102E-2</v>
      </c>
      <c r="S100" s="304">
        <v>0.10829844188239617</v>
      </c>
      <c r="T100" s="304">
        <v>0.12992172215530828</v>
      </c>
      <c r="U100" s="304"/>
      <c r="V100" s="304">
        <v>0.24276136285630842</v>
      </c>
      <c r="W100" s="304">
        <v>0.26245283542852532</v>
      </c>
      <c r="X100" s="304">
        <v>0.30517261022520087</v>
      </c>
      <c r="Y100" s="304"/>
      <c r="Z100" s="304">
        <v>0.56503522823587993</v>
      </c>
      <c r="AA100" s="304">
        <v>0.60855663252107217</v>
      </c>
      <c r="AB100" s="304">
        <v>0.62213544045133196</v>
      </c>
      <c r="AC100" s="304"/>
      <c r="AD100" s="304">
        <v>0.39765483159910237</v>
      </c>
      <c r="AE100" s="304">
        <v>0.4009607732365662</v>
      </c>
      <c r="AF100" s="304">
        <v>0.25474298897713327</v>
      </c>
      <c r="AG100" s="304"/>
      <c r="AH100" s="304">
        <v>0.45850301596183501</v>
      </c>
      <c r="AI100" s="304">
        <v>0.45828354424405027</v>
      </c>
      <c r="AJ100" s="304">
        <v>0.24139289991368623</v>
      </c>
      <c r="AK100" s="304"/>
      <c r="AL100" s="304">
        <v>0.10135785192914816</v>
      </c>
      <c r="AM100" s="304">
        <v>0.11981370565275287</v>
      </c>
      <c r="AN100" s="304">
        <v>0.18318299379124925</v>
      </c>
    </row>
    <row r="101" spans="1:40" x14ac:dyDescent="0.2">
      <c r="A101" s="39" t="str">
        <f t="shared" si="80"/>
        <v>Elementary occupations</v>
      </c>
      <c r="B101" s="307">
        <f t="shared" si="82"/>
        <v>6.1326624478663208</v>
      </c>
      <c r="C101" s="307">
        <f t="shared" si="83"/>
        <v>5.0656806337489595</v>
      </c>
      <c r="D101" s="307">
        <f t="shared" si="84"/>
        <v>3.8414818586385437</v>
      </c>
      <c r="E101" s="307"/>
      <c r="F101" s="307">
        <v>7.1770848743872712E-3</v>
      </c>
      <c r="G101" s="307">
        <v>6.0574618465062307E-3</v>
      </c>
      <c r="H101" s="307">
        <v>4.4837716220033578E-3</v>
      </c>
      <c r="I101" s="307"/>
      <c r="J101" s="307">
        <v>9.8719780776767269E-2</v>
      </c>
      <c r="K101" s="307">
        <v>0.10565818643261521</v>
      </c>
      <c r="L101" s="307">
        <v>0.13038139227954715</v>
      </c>
      <c r="M101" s="307"/>
      <c r="N101" s="307">
        <v>0.31566384361216854</v>
      </c>
      <c r="O101" s="307">
        <v>0.32174994332390588</v>
      </c>
      <c r="P101" s="307">
        <v>0.38676392204602023</v>
      </c>
      <c r="Q101" s="307"/>
      <c r="R101" s="307">
        <v>0.28168292807319606</v>
      </c>
      <c r="S101" s="307">
        <v>0.30637275478688458</v>
      </c>
      <c r="T101" s="307">
        <v>0.36847216566131313</v>
      </c>
      <c r="U101" s="307"/>
      <c r="V101" s="307">
        <v>0.24592943608032755</v>
      </c>
      <c r="W101" s="307">
        <v>0.26094193314246689</v>
      </c>
      <c r="X101" s="307">
        <v>0.30071407207565221</v>
      </c>
      <c r="Y101" s="307"/>
      <c r="Z101" s="307">
        <v>1.4294656755153428</v>
      </c>
      <c r="AA101" s="307">
        <v>1.1878145647670653</v>
      </c>
      <c r="AB101" s="307">
        <v>0.97609241807887304</v>
      </c>
      <c r="AC101" s="307"/>
      <c r="AD101" s="307">
        <v>1.9950142220811504</v>
      </c>
      <c r="AE101" s="307">
        <v>1.7375128499586532</v>
      </c>
      <c r="AF101" s="307">
        <v>1.3238973243254573</v>
      </c>
      <c r="AG101" s="307"/>
      <c r="AH101" s="307">
        <v>1.3466916322231595</v>
      </c>
      <c r="AI101" s="307">
        <v>0.9152486584412497</v>
      </c>
      <c r="AJ101" s="307">
        <v>0.18083306819683156</v>
      </c>
      <c r="AK101" s="307"/>
      <c r="AL101" s="307">
        <v>0.41231784462982113</v>
      </c>
      <c r="AM101" s="307">
        <v>0.22432428104961202</v>
      </c>
      <c r="AN101" s="307">
        <v>0.16984372435284603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Solent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Solent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Solent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Solent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Solent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Solent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Solent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Solent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Solent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0.59502948086975882</v>
      </c>
      <c r="C8" s="69">
        <v>0.7287744336353611</v>
      </c>
      <c r="D8" s="69">
        <v>0.82509961528381193</v>
      </c>
      <c r="E8" s="69">
        <v>0.8275814521433964</v>
      </c>
      <c r="F8" s="69">
        <v>1.070655730080708</v>
      </c>
      <c r="G8" s="10"/>
      <c r="H8" s="69">
        <f>F8-D8</f>
        <v>0.2455561147968961</v>
      </c>
      <c r="I8" s="69">
        <f>'RD T1'!E36</f>
        <v>0.49049391320346186</v>
      </c>
      <c r="J8" s="69">
        <f>SUM(H8:I8)</f>
        <v>0.7360500280003579</v>
      </c>
      <c r="L8" t="str">
        <f>A8</f>
        <v>11 Corporate managers and directors</v>
      </c>
      <c r="M8" s="69">
        <v>5.0938051869941186</v>
      </c>
      <c r="N8" s="69">
        <v>6.5828123806274021</v>
      </c>
      <c r="O8" s="69">
        <v>7.2326294510749003</v>
      </c>
      <c r="P8" s="69">
        <v>7.2203492865048648</v>
      </c>
      <c r="Q8" s="69">
        <v>9.1497829588685029</v>
      </c>
      <c r="R8" s="10"/>
      <c r="S8" s="69">
        <f>Q8-O8</f>
        <v>1.9171535077936026</v>
      </c>
      <c r="T8" s="69">
        <f>'RD T1'!E65</f>
        <v>4.2475545488269191</v>
      </c>
      <c r="U8" s="69">
        <f>SUM(S8:T8)</f>
        <v>6.1647080566205217</v>
      </c>
      <c r="W8" t="str">
        <f>A8</f>
        <v>11 Corporate managers and directors</v>
      </c>
      <c r="X8" s="69">
        <v>12.871306713847908</v>
      </c>
      <c r="Y8" s="69">
        <v>15.170615658564486</v>
      </c>
      <c r="Z8" s="69">
        <v>14.953312352841325</v>
      </c>
      <c r="AA8" s="69">
        <v>13.834396817501132</v>
      </c>
      <c r="AB8" s="69">
        <v>15.645485904964202</v>
      </c>
      <c r="AC8" s="69"/>
      <c r="AD8" s="69">
        <f>AB8-Z8</f>
        <v>0.69217355212287757</v>
      </c>
      <c r="AE8" s="69">
        <f>'RD T1'!E94</f>
        <v>8.3517837426831658</v>
      </c>
      <c r="AF8" s="69">
        <f>SUM(AD8:AE8)</f>
        <v>9.0439572948060434</v>
      </c>
      <c r="AH8" t="str">
        <f>L8</f>
        <v>11 Corporate managers and directors</v>
      </c>
      <c r="AI8" s="69">
        <v>2.6201333930246098</v>
      </c>
      <c r="AJ8" s="69">
        <v>3.0335394657386674</v>
      </c>
      <c r="AK8" s="69">
        <v>3.097971608995937</v>
      </c>
      <c r="AL8" s="69">
        <v>2.778270087757905</v>
      </c>
      <c r="AM8" s="69">
        <v>3.0394206196179567</v>
      </c>
      <c r="AN8" s="69"/>
      <c r="AO8" s="69">
        <f>AM8-AK8</f>
        <v>-5.8550989377980311E-2</v>
      </c>
      <c r="AP8" s="69">
        <f>'RD T1'!E123</f>
        <v>1.5431522089188623</v>
      </c>
      <c r="AQ8" s="69">
        <f>SUM(AO8:AP8)</f>
        <v>1.484601219540882</v>
      </c>
      <c r="AS8" t="str">
        <f>W8</f>
        <v>11 Corporate managers and directors</v>
      </c>
      <c r="AT8" s="69">
        <v>3.7724432226220572</v>
      </c>
      <c r="AU8" s="69">
        <v>4.3437540012107512</v>
      </c>
      <c r="AV8" s="69">
        <v>4.3825809698622002</v>
      </c>
      <c r="AW8" s="69">
        <v>3.7830094924469906</v>
      </c>
      <c r="AX8" s="69">
        <v>4.1628697389778999</v>
      </c>
      <c r="AY8" s="69"/>
      <c r="AZ8" s="69">
        <f>AX8-AV8</f>
        <v>-0.21971123088430033</v>
      </c>
      <c r="BA8" s="69">
        <f>'RD T1'!E152</f>
        <v>2.1077279453864111</v>
      </c>
      <c r="BB8" s="69">
        <f>SUM(AZ8:BA8)</f>
        <v>1.8880167145021107</v>
      </c>
      <c r="BD8" t="str">
        <f>AH8</f>
        <v>11 Corporate managers and directors</v>
      </c>
      <c r="BE8" s="69">
        <v>8.123859144024447</v>
      </c>
      <c r="BF8" s="69">
        <v>8.3226670623513499</v>
      </c>
      <c r="BG8" s="69">
        <v>9.131035672757351</v>
      </c>
      <c r="BH8" s="69">
        <v>7.8332828775096033</v>
      </c>
      <c r="BI8" s="69">
        <v>8.3016783324069543</v>
      </c>
      <c r="BJ8" s="69"/>
      <c r="BK8" s="69">
        <f>BI8-BG8</f>
        <v>-0.82935734035039665</v>
      </c>
      <c r="BL8" s="69">
        <f>'RD T1'!E181</f>
        <v>3.608867333794477</v>
      </c>
      <c r="BM8" s="69">
        <f>SUM(BK8:BL8)</f>
        <v>2.7795099934440803</v>
      </c>
      <c r="BO8" t="str">
        <f>AS8</f>
        <v>11 Corporate managers and directors</v>
      </c>
      <c r="BP8" s="69">
        <v>6.4810565421361339</v>
      </c>
      <c r="BQ8" s="69">
        <v>6.8856671592404366</v>
      </c>
      <c r="BR8" s="69">
        <v>6.5110537192653961</v>
      </c>
      <c r="BS8" s="69">
        <v>5.5564713729825153</v>
      </c>
      <c r="BT8" s="69">
        <v>4.6366429768937127</v>
      </c>
      <c r="BU8" s="69"/>
      <c r="BV8" s="69">
        <f>BT8-BR8</f>
        <v>-1.8744107423716834</v>
      </c>
      <c r="BW8" s="69">
        <f>'RD T1'!E210</f>
        <v>2.3949227596984484</v>
      </c>
      <c r="BX8" s="69">
        <f>SUM(BV8:BW8)</f>
        <v>0.520512017326765</v>
      </c>
      <c r="BZ8" t="str">
        <f>BD8</f>
        <v>11 Corporate managers and directors</v>
      </c>
      <c r="CA8" s="69">
        <v>4.4488117530990081</v>
      </c>
      <c r="CB8" s="69">
        <v>4.3351790341834056</v>
      </c>
      <c r="CC8" s="69">
        <v>4.279187006801398</v>
      </c>
      <c r="CD8" s="69">
        <v>3.9178902920743237</v>
      </c>
      <c r="CE8" s="69">
        <v>3.0159690820409368</v>
      </c>
      <c r="CF8" s="69"/>
      <c r="CG8" s="69">
        <f>CE8-CC8</f>
        <v>-1.2632179247604611</v>
      </c>
      <c r="CH8" s="69">
        <f>'RD T1'!E239</f>
        <v>1.5652534025758458</v>
      </c>
      <c r="CI8" s="69">
        <f>SUM(CG8:CH8)</f>
        <v>0.30203547781538465</v>
      </c>
      <c r="CK8" t="str">
        <f>BO8</f>
        <v>11 Corporate managers and directors</v>
      </c>
      <c r="CL8" s="69">
        <v>0.70910865053902361</v>
      </c>
      <c r="CM8" s="69">
        <v>0.8466066793892113</v>
      </c>
      <c r="CN8" s="69">
        <v>0.77847245148737831</v>
      </c>
      <c r="CO8" s="69">
        <v>0.85045089302301125</v>
      </c>
      <c r="CP8" s="69">
        <v>1.0414190665603829</v>
      </c>
      <c r="CQ8" s="69"/>
      <c r="CR8" s="69">
        <f>CP8-CN8</f>
        <v>0.26294661507300454</v>
      </c>
      <c r="CS8" s="69">
        <f>'RD T1'!E268</f>
        <v>0.27122492040159329</v>
      </c>
      <c r="CT8" s="69">
        <f>SUM(CR8:CS8)</f>
        <v>0.53417153547459784</v>
      </c>
    </row>
    <row r="9" spans="1:98" x14ac:dyDescent="0.2">
      <c r="A9" s="10" t="str">
        <f>name!D5</f>
        <v>12 Other managers and proprietors</v>
      </c>
      <c r="B9" s="69">
        <v>0.22870676340511767</v>
      </c>
      <c r="C9" s="69">
        <v>0.29016394187634764</v>
      </c>
      <c r="D9" s="69">
        <v>0.29279770854405107</v>
      </c>
      <c r="E9" s="69">
        <v>0.3416491826667295</v>
      </c>
      <c r="F9" s="69">
        <v>0.46065502607412029</v>
      </c>
      <c r="H9" s="69">
        <f t="shared" ref="H9:H32" si="26">F9-D9</f>
        <v>0.16785731753006922</v>
      </c>
      <c r="I9" s="69">
        <f>'RD T1'!E37</f>
        <v>0.23174985618390484</v>
      </c>
      <c r="J9" s="69">
        <f t="shared" ref="J9:J32" si="27">SUM(H9:I9)</f>
        <v>0.39960717371397403</v>
      </c>
      <c r="L9" t="str">
        <f t="shared" ref="L9:L32" si="28">A9</f>
        <v>12 Other managers and proprietors</v>
      </c>
      <c r="M9" s="69">
        <v>1.9822148416340928</v>
      </c>
      <c r="N9" s="69">
        <v>2.4257668260674632</v>
      </c>
      <c r="O9" s="69">
        <v>2.6409730464594525</v>
      </c>
      <c r="P9" s="69">
        <v>3.0906365535491114</v>
      </c>
      <c r="Q9" s="69">
        <v>4.2151447433970057</v>
      </c>
      <c r="S9" s="69">
        <f t="shared" ref="S9:S35" si="29">Q9-O9</f>
        <v>1.5741716969375532</v>
      </c>
      <c r="T9" s="69">
        <f>'RD T1'!E66</f>
        <v>2.0713886038161498</v>
      </c>
      <c r="U9" s="69">
        <f t="shared" ref="U9:U32" si="30">SUM(S9:T9)</f>
        <v>3.645560300753703</v>
      </c>
      <c r="W9" t="str">
        <f t="shared" ref="W9:W32" si="31">A9</f>
        <v>12 Other managers and proprietors</v>
      </c>
      <c r="X9" s="69">
        <v>4.7299162387256075</v>
      </c>
      <c r="Y9" s="69">
        <v>5.1733863752173042</v>
      </c>
      <c r="Z9" s="69">
        <v>4.9985644525075648</v>
      </c>
      <c r="AA9" s="69">
        <v>5.3579427326645845</v>
      </c>
      <c r="AB9" s="69">
        <v>6.4598959424043283</v>
      </c>
      <c r="AC9" s="69"/>
      <c r="AD9" s="69">
        <f t="shared" ref="AD9:AD32" si="32">AB9-Z9</f>
        <v>1.4613314898967635</v>
      </c>
      <c r="AE9" s="69">
        <f>'RD T1'!E95</f>
        <v>3.6037363876436892</v>
      </c>
      <c r="AF9" s="69">
        <f t="shared" ref="AF9:AF32" si="33">SUM(AD9:AE9)</f>
        <v>5.0650678775404527</v>
      </c>
      <c r="AH9" t="str">
        <f t="shared" ref="AH9:AH32" si="34">L9</f>
        <v>12 Other managers and proprietors</v>
      </c>
      <c r="AI9" s="69">
        <v>1.3935968316930625</v>
      </c>
      <c r="AJ9" s="69">
        <v>1.5658444321000493</v>
      </c>
      <c r="AK9" s="69">
        <v>1.5967023902972262</v>
      </c>
      <c r="AL9" s="69">
        <v>1.615025696923166</v>
      </c>
      <c r="AM9" s="69">
        <v>1.9701808525152598</v>
      </c>
      <c r="AN9" s="69"/>
      <c r="AO9" s="69">
        <f t="shared" ref="AO9:AO32" si="35">AM9-AK9</f>
        <v>0.3734784622180336</v>
      </c>
      <c r="AP9" s="69">
        <f>'RD T1'!E124</f>
        <v>1.1156307129894976</v>
      </c>
      <c r="AQ9" s="69">
        <f t="shared" ref="AQ9:AQ32" si="36">SUM(AO9:AP9)</f>
        <v>1.4891091752075312</v>
      </c>
      <c r="AS9" t="str">
        <f t="shared" ref="AS9:AS32" si="37">W9</f>
        <v>12 Other managers and proprietors</v>
      </c>
      <c r="AT9" s="69">
        <v>1.5608806405877671</v>
      </c>
      <c r="AU9" s="69">
        <v>1.6732990842893254</v>
      </c>
      <c r="AV9" s="69">
        <v>1.6549052871461112</v>
      </c>
      <c r="AW9" s="69">
        <v>1.7753695370916789</v>
      </c>
      <c r="AX9" s="69">
        <v>2.0818069207930692</v>
      </c>
      <c r="AY9" s="69"/>
      <c r="AZ9" s="69">
        <f t="shared" ref="AZ9:AZ32" si="38">AX9-AV9</f>
        <v>0.42690163364695799</v>
      </c>
      <c r="BA9" s="69">
        <f>'RD T1'!E153</f>
        <v>1.1208156365582447</v>
      </c>
      <c r="BB9" s="69">
        <f t="shared" ref="BB9:BB32" si="39">SUM(AZ9:BA9)</f>
        <v>1.5477172702052027</v>
      </c>
      <c r="BD9" t="str">
        <f t="shared" ref="BD9:BD32" si="40">AH9</f>
        <v>12 Other managers and proprietors</v>
      </c>
      <c r="BE9" s="69">
        <v>3.9744558726642865</v>
      </c>
      <c r="BF9" s="69">
        <v>3.4460168578563111</v>
      </c>
      <c r="BG9" s="69">
        <v>3.6626653844248449</v>
      </c>
      <c r="BH9" s="69">
        <v>3.4738854721570043</v>
      </c>
      <c r="BI9" s="69">
        <v>3.5683957134233482</v>
      </c>
      <c r="BJ9" s="69"/>
      <c r="BK9" s="69">
        <f t="shared" ref="BK9:BK32" si="41">BI9-BG9</f>
        <v>-9.4269671001496746E-2</v>
      </c>
      <c r="BL9" s="69">
        <f>'RD T1'!E182</f>
        <v>1.688275228793487</v>
      </c>
      <c r="BM9" s="69">
        <f t="shared" ref="BM9:BM32" si="42">SUM(BK9:BL9)</f>
        <v>1.5940055577919903</v>
      </c>
      <c r="BO9" t="str">
        <f t="shared" ref="BO9:BO32" si="43">AS9</f>
        <v>12 Other managers and proprietors</v>
      </c>
      <c r="BP9" s="69">
        <v>3.8339865562860771</v>
      </c>
      <c r="BQ9" s="69">
        <v>3.7136033019823218</v>
      </c>
      <c r="BR9" s="69">
        <v>3.5320997090960193</v>
      </c>
      <c r="BS9" s="69">
        <v>3.6231082172607474</v>
      </c>
      <c r="BT9" s="69">
        <v>3.4960298469807665</v>
      </c>
      <c r="BU9" s="69"/>
      <c r="BV9" s="69">
        <f t="shared" ref="BV9:BV32" si="44">BT9-BR9</f>
        <v>-3.6069862115252871E-2</v>
      </c>
      <c r="BW9" s="69">
        <f>'RD T1'!E211</f>
        <v>1.8937326183809378</v>
      </c>
      <c r="BX9" s="69">
        <f t="shared" ref="BX9:BX32" si="45">SUM(BV9:BW9)</f>
        <v>1.8576627562656849</v>
      </c>
      <c r="BZ9" t="str">
        <f t="shared" ref="BZ9:BZ32" si="46">BD9</f>
        <v>12 Other managers and proprietors</v>
      </c>
      <c r="CA9" s="69">
        <v>2.4628052253080042</v>
      </c>
      <c r="CB9" s="69">
        <v>2.1895079203307501</v>
      </c>
      <c r="CC9" s="69">
        <v>1.8864559599845392</v>
      </c>
      <c r="CD9" s="69">
        <v>1.8994138550685569</v>
      </c>
      <c r="CE9" s="69">
        <v>1.4550536605811641</v>
      </c>
      <c r="CF9" s="69"/>
      <c r="CG9" s="69">
        <f t="shared" ref="CG9:CG32" si="47">CE9-CC9</f>
        <v>-0.43140229940337504</v>
      </c>
      <c r="CH9" s="69">
        <f>'RD T1'!E240</f>
        <v>0.77772741770546039</v>
      </c>
      <c r="CI9" s="69">
        <f t="shared" ref="CI9:CI32" si="48">SUM(CG9:CH9)</f>
        <v>0.34632511830208534</v>
      </c>
      <c r="CK9" t="str">
        <f t="shared" ref="CK9:CK32" si="49">BO9</f>
        <v>12 Other managers and proprietors</v>
      </c>
      <c r="CL9" s="69">
        <v>0.69364931975061461</v>
      </c>
      <c r="CM9" s="69">
        <v>0.70158298272445851</v>
      </c>
      <c r="CN9" s="69">
        <v>0.60403229702603711</v>
      </c>
      <c r="CO9" s="69">
        <v>0.71344947328101882</v>
      </c>
      <c r="CP9" s="69">
        <v>0.895689059214681</v>
      </c>
      <c r="CQ9" s="69"/>
      <c r="CR9" s="69">
        <f t="shared" ref="CR9:CR32" si="50">CP9-CN9</f>
        <v>0.29165676218864389</v>
      </c>
      <c r="CS9" s="69">
        <f>'RD T1'!E269</f>
        <v>0.25489732767216111</v>
      </c>
      <c r="CT9" s="69">
        <f t="shared" ref="CT9:CT32" si="51">SUM(CR9:CS9)</f>
        <v>0.546554089860805</v>
      </c>
    </row>
    <row r="10" spans="1:98" x14ac:dyDescent="0.2">
      <c r="A10" s="10" t="str">
        <f>name!D6</f>
        <v>21 Science, research, engineering and technology professionals</v>
      </c>
      <c r="B10" s="69">
        <v>1.6079256583865125</v>
      </c>
      <c r="C10" s="69">
        <v>1.9753917532524732</v>
      </c>
      <c r="D10" s="69">
        <v>2.1318845463751126</v>
      </c>
      <c r="E10" s="69">
        <v>2.6941804475045585</v>
      </c>
      <c r="F10" s="69">
        <v>3.4432692516413357</v>
      </c>
      <c r="G10" s="11"/>
      <c r="H10" s="69">
        <f t="shared" si="26"/>
        <v>1.3113847052662231</v>
      </c>
      <c r="I10" s="69">
        <f>'RD T1'!E38</f>
        <v>1.1013177254298523</v>
      </c>
      <c r="J10" s="69">
        <f t="shared" si="27"/>
        <v>2.4127024306960756</v>
      </c>
      <c r="L10" t="str">
        <f t="shared" si="28"/>
        <v>21 Science, research, engineering and technology professionals</v>
      </c>
      <c r="M10" s="69">
        <v>6.521186296982215</v>
      </c>
      <c r="N10" s="69">
        <v>7.7210429668049478</v>
      </c>
      <c r="O10" s="69">
        <v>8.8134458759569601</v>
      </c>
      <c r="P10" s="69">
        <v>12.077525639871872</v>
      </c>
      <c r="Q10" s="69">
        <v>16.207530262254686</v>
      </c>
      <c r="R10" s="11"/>
      <c r="S10" s="69">
        <f t="shared" si="29"/>
        <v>7.3940843862977257</v>
      </c>
      <c r="T10" s="69">
        <f>'RD T1'!E67</f>
        <v>5.3262689456085983</v>
      </c>
      <c r="U10" s="69">
        <f t="shared" si="30"/>
        <v>12.720353331906324</v>
      </c>
      <c r="W10" t="str">
        <f t="shared" si="31"/>
        <v>21 Science, research, engineering and technology professionals</v>
      </c>
      <c r="X10" s="69">
        <v>12.835365998270909</v>
      </c>
      <c r="Y10" s="69">
        <v>13.143982868859888</v>
      </c>
      <c r="Z10" s="69">
        <v>13.143515980900666</v>
      </c>
      <c r="AA10" s="69">
        <v>15.877238148426365</v>
      </c>
      <c r="AB10" s="69">
        <v>17.276772682940017</v>
      </c>
      <c r="AC10" s="69"/>
      <c r="AD10" s="69">
        <f t="shared" si="32"/>
        <v>4.1332567020393505</v>
      </c>
      <c r="AE10" s="69">
        <f>'RD T1'!E96</f>
        <v>6.4700014343478927</v>
      </c>
      <c r="AF10" s="69">
        <f t="shared" si="33"/>
        <v>10.603258136387243</v>
      </c>
      <c r="AH10" t="str">
        <f t="shared" si="34"/>
        <v>21 Science, research, engineering and technology professionals</v>
      </c>
      <c r="AI10" s="69">
        <v>1.3812307300403315</v>
      </c>
      <c r="AJ10" s="69">
        <v>1.3938148796593601</v>
      </c>
      <c r="AK10" s="69">
        <v>1.4642668508565848</v>
      </c>
      <c r="AL10" s="69">
        <v>1.7716064596480028</v>
      </c>
      <c r="AM10" s="69">
        <v>2.0496675288436519</v>
      </c>
      <c r="AN10" s="69"/>
      <c r="AO10" s="69">
        <f t="shared" si="35"/>
        <v>0.58540067798706708</v>
      </c>
      <c r="AP10" s="69">
        <f>'RD T1'!E125</f>
        <v>0.7219095133148612</v>
      </c>
      <c r="AQ10" s="69">
        <f t="shared" si="36"/>
        <v>1.3073101913019283</v>
      </c>
      <c r="AS10" t="str">
        <f t="shared" si="37"/>
        <v>21 Science, research, engineering and technology professionals</v>
      </c>
      <c r="AT10" s="69">
        <v>3.4328041753209151</v>
      </c>
      <c r="AU10" s="69">
        <v>3.5574193336276494</v>
      </c>
      <c r="AV10" s="69">
        <v>3.5551617594195148</v>
      </c>
      <c r="AW10" s="69">
        <v>3.8614826197671501</v>
      </c>
      <c r="AX10" s="69">
        <v>3.8924983852263186</v>
      </c>
      <c r="AY10" s="69"/>
      <c r="AZ10" s="69">
        <f t="shared" si="38"/>
        <v>0.33733662580680379</v>
      </c>
      <c r="BA10" s="69">
        <f>'RD T1'!E154</f>
        <v>1.4075669989948487</v>
      </c>
      <c r="BB10" s="69">
        <f t="shared" si="39"/>
        <v>1.7449036248016525</v>
      </c>
      <c r="BD10" t="str">
        <f t="shared" si="40"/>
        <v>21 Science, research, engineering and technology professionals</v>
      </c>
      <c r="BE10" s="69">
        <v>4.5554592988887936</v>
      </c>
      <c r="BF10" s="69">
        <v>4.2563200940961465</v>
      </c>
      <c r="BG10" s="69">
        <v>4.7146814159385517</v>
      </c>
      <c r="BH10" s="69">
        <v>5.2214928437232615</v>
      </c>
      <c r="BI10" s="69">
        <v>5.1062597731295387</v>
      </c>
      <c r="BJ10" s="69"/>
      <c r="BK10" s="69">
        <f t="shared" si="41"/>
        <v>0.39157835719098699</v>
      </c>
      <c r="BL10" s="69">
        <f>'RD T1'!E183</f>
        <v>1.4533711267939604</v>
      </c>
      <c r="BM10" s="69">
        <f t="shared" si="42"/>
        <v>1.8449494839849474</v>
      </c>
      <c r="BO10" t="str">
        <f t="shared" si="43"/>
        <v>21 Science, research, engineering and technology professionals</v>
      </c>
      <c r="BP10" s="69">
        <v>3.2153862612073829</v>
      </c>
      <c r="BQ10" s="69">
        <v>3.2475110902752244</v>
      </c>
      <c r="BR10" s="69">
        <v>3.1379804596661209</v>
      </c>
      <c r="BS10" s="69">
        <v>3.6521956927018397</v>
      </c>
      <c r="BT10" s="69">
        <v>3.3262618399197561</v>
      </c>
      <c r="BU10" s="69"/>
      <c r="BV10" s="69">
        <f t="shared" si="44"/>
        <v>0.18828138025363517</v>
      </c>
      <c r="BW10" s="69">
        <f>'RD T1'!E212</f>
        <v>1.1452345651804816</v>
      </c>
      <c r="BX10" s="69">
        <f t="shared" si="45"/>
        <v>1.3335159454341168</v>
      </c>
      <c r="BZ10" t="str">
        <f t="shared" si="46"/>
        <v>21 Science, research, engineering and technology professionals</v>
      </c>
      <c r="CA10" s="69">
        <v>2.1247290307979978</v>
      </c>
      <c r="CB10" s="69">
        <v>1.8512009488492285</v>
      </c>
      <c r="CC10" s="69">
        <v>1.8004493438358962</v>
      </c>
      <c r="CD10" s="69">
        <v>2.2181313852234061</v>
      </c>
      <c r="CE10" s="69">
        <v>1.5352184796075574</v>
      </c>
      <c r="CF10" s="69"/>
      <c r="CG10" s="69">
        <f t="shared" si="47"/>
        <v>-0.26523086422833875</v>
      </c>
      <c r="CH10" s="69">
        <f>'RD T1'!E241</f>
        <v>0.57683878220521023</v>
      </c>
      <c r="CI10" s="69">
        <f t="shared" si="48"/>
        <v>0.31160791797687148</v>
      </c>
      <c r="CK10" t="str">
        <f t="shared" si="49"/>
        <v>21 Science, research, engineering and technology professionals</v>
      </c>
      <c r="CL10" s="69">
        <v>0.35332598119570308</v>
      </c>
      <c r="CM10" s="69">
        <v>0.42859363224616925</v>
      </c>
      <c r="CN10" s="69">
        <v>0.42824753282674</v>
      </c>
      <c r="CO10" s="69">
        <v>0.72221501238246399</v>
      </c>
      <c r="CP10" s="69">
        <v>1.0643833824949309</v>
      </c>
      <c r="CQ10" s="69"/>
      <c r="CR10" s="69">
        <f t="shared" si="50"/>
        <v>0.63613584966819092</v>
      </c>
      <c r="CS10" s="69">
        <f>'RD T1'!E270</f>
        <v>0.22730758376499877</v>
      </c>
      <c r="CT10" s="69">
        <f t="shared" si="51"/>
        <v>0.86344343343318974</v>
      </c>
    </row>
    <row r="11" spans="1:98" x14ac:dyDescent="0.2">
      <c r="A11" s="10" t="str">
        <f>name!D7</f>
        <v>22 Health professionals</v>
      </c>
      <c r="B11" s="69">
        <v>1.1731606492482949</v>
      </c>
      <c r="C11" s="69">
        <v>1.5883055152629864</v>
      </c>
      <c r="D11" s="69">
        <v>1.6755494185143867</v>
      </c>
      <c r="E11" s="69">
        <v>1.9345810817003282</v>
      </c>
      <c r="F11" s="69">
        <v>2.3331735669272224</v>
      </c>
      <c r="G11" s="11"/>
      <c r="H11" s="69">
        <f t="shared" si="26"/>
        <v>0.65762414841283579</v>
      </c>
      <c r="I11" s="69">
        <f>'RD T1'!E39</f>
        <v>1.0307423261187021</v>
      </c>
      <c r="J11" s="69">
        <f t="shared" si="27"/>
        <v>1.6883664745315379</v>
      </c>
      <c r="L11" t="str">
        <f t="shared" si="28"/>
        <v>22 Health professionals</v>
      </c>
      <c r="M11" s="69">
        <v>3.6147175150683997</v>
      </c>
      <c r="N11" s="69">
        <v>4.9009561903511116</v>
      </c>
      <c r="O11" s="69">
        <v>5.1689965530450959</v>
      </c>
      <c r="P11" s="69">
        <v>5.6036041486432939</v>
      </c>
      <c r="Q11" s="69">
        <v>6.4697074190750978</v>
      </c>
      <c r="R11" s="11"/>
      <c r="S11" s="69">
        <f t="shared" si="29"/>
        <v>1.300710866030002</v>
      </c>
      <c r="T11" s="69">
        <f>'RD T1'!E68</f>
        <v>3.175825934490514</v>
      </c>
      <c r="U11" s="69">
        <f t="shared" si="30"/>
        <v>4.4765368005205159</v>
      </c>
      <c r="W11" t="str">
        <f t="shared" si="31"/>
        <v>22 Health professionals</v>
      </c>
      <c r="X11" s="69">
        <v>8.1065413317979491</v>
      </c>
      <c r="Y11" s="69">
        <v>9.9893614333165228</v>
      </c>
      <c r="Z11" s="69">
        <v>9.8423680011218995</v>
      </c>
      <c r="AA11" s="69">
        <v>9.858580412296428</v>
      </c>
      <c r="AB11" s="69">
        <v>10.528701177235323</v>
      </c>
      <c r="AC11" s="69"/>
      <c r="AD11" s="69">
        <f t="shared" si="32"/>
        <v>0.6863331761134237</v>
      </c>
      <c r="AE11" s="69">
        <f>'RD T1'!E97</f>
        <v>5.7497668990028963</v>
      </c>
      <c r="AF11" s="69">
        <f t="shared" si="33"/>
        <v>6.43610007511632</v>
      </c>
      <c r="AH11" t="str">
        <f t="shared" si="34"/>
        <v>22 Health professionals</v>
      </c>
      <c r="AI11" s="69">
        <v>4.2244995414679618</v>
      </c>
      <c r="AJ11" s="69">
        <v>3.5639405674967857</v>
      </c>
      <c r="AK11" s="69">
        <v>3.1398764820117386</v>
      </c>
      <c r="AL11" s="69">
        <v>1.6731805061721727</v>
      </c>
      <c r="AM11" s="69">
        <v>0.63103887140262738</v>
      </c>
      <c r="AN11" s="69"/>
      <c r="AO11" s="69">
        <f t="shared" si="35"/>
        <v>-2.5088376106091115</v>
      </c>
      <c r="AP11" s="69">
        <f>'RD T1'!E126</f>
        <v>0.56446890436510466</v>
      </c>
      <c r="AQ11" s="69">
        <f t="shared" si="36"/>
        <v>-1.9443687062440067</v>
      </c>
      <c r="AS11" t="str">
        <f t="shared" si="37"/>
        <v>22 Health professionals</v>
      </c>
      <c r="AT11" s="69">
        <v>0.57114988510769282</v>
      </c>
      <c r="AU11" s="69">
        <v>0.66764615780629766</v>
      </c>
      <c r="AV11" s="69">
        <v>0.74538067018407195</v>
      </c>
      <c r="AW11" s="69">
        <v>0.75553339421882315</v>
      </c>
      <c r="AX11" s="69">
        <v>0.81313181128550038</v>
      </c>
      <c r="AY11" s="69"/>
      <c r="AZ11" s="69">
        <f t="shared" si="38"/>
        <v>6.7751141101428436E-2</v>
      </c>
      <c r="BA11" s="69">
        <f>'RD T1'!E155</f>
        <v>0.39864751464303766</v>
      </c>
      <c r="BB11" s="69">
        <f t="shared" si="39"/>
        <v>0.4663986557444661</v>
      </c>
      <c r="BD11" t="str">
        <f t="shared" si="40"/>
        <v>22 Health professionals</v>
      </c>
      <c r="BE11" s="69">
        <v>2.1004585202716952</v>
      </c>
      <c r="BF11" s="69">
        <v>2.4806070181389823</v>
      </c>
      <c r="BG11" s="69">
        <v>2.6982097385143069</v>
      </c>
      <c r="BH11" s="69">
        <v>2.6949610244870872</v>
      </c>
      <c r="BI11" s="69">
        <v>2.916584977979821</v>
      </c>
      <c r="BJ11" s="69"/>
      <c r="BK11" s="69">
        <f t="shared" si="41"/>
        <v>0.21837523946551407</v>
      </c>
      <c r="BL11" s="69">
        <f>'RD T1'!E184</f>
        <v>1.5755888789336694</v>
      </c>
      <c r="BM11" s="69">
        <f t="shared" si="42"/>
        <v>1.7939641183991835</v>
      </c>
      <c r="BO11" t="str">
        <f t="shared" si="43"/>
        <v>22 Health professionals</v>
      </c>
      <c r="BP11" s="69">
        <v>1.5432471246752562</v>
      </c>
      <c r="BQ11" s="69">
        <v>1.6913144003380332</v>
      </c>
      <c r="BR11" s="69">
        <v>1.6959992621937483</v>
      </c>
      <c r="BS11" s="69">
        <v>1.6529265868251388</v>
      </c>
      <c r="BT11" s="69">
        <v>1.3319877872631767</v>
      </c>
      <c r="BU11" s="69"/>
      <c r="BV11" s="69">
        <f t="shared" si="44"/>
        <v>-0.36401147493057162</v>
      </c>
      <c r="BW11" s="69">
        <f>'RD T1'!E213</f>
        <v>0.72845000825378714</v>
      </c>
      <c r="BX11" s="69">
        <f t="shared" si="45"/>
        <v>0.36443853332321552</v>
      </c>
      <c r="BZ11" t="str">
        <f t="shared" si="46"/>
        <v>22 Health professionals</v>
      </c>
      <c r="CA11" s="69">
        <v>0.91362216786576689</v>
      </c>
      <c r="CB11" s="69">
        <v>1.0814494254908431</v>
      </c>
      <c r="CC11" s="69">
        <v>0.88380084457855657</v>
      </c>
      <c r="CD11" s="69">
        <v>0.89280030754230189</v>
      </c>
      <c r="CE11" s="69">
        <v>0.58297652729367611</v>
      </c>
      <c r="CF11" s="69"/>
      <c r="CG11" s="69">
        <f t="shared" si="47"/>
        <v>-0.30082431728488046</v>
      </c>
      <c r="CH11" s="69">
        <f>'RD T1'!E242</f>
        <v>0.34245821567618334</v>
      </c>
      <c r="CI11" s="69">
        <f t="shared" si="48"/>
        <v>4.1633898391302882E-2</v>
      </c>
      <c r="CK11" t="str">
        <f t="shared" si="49"/>
        <v>22 Health professionals</v>
      </c>
      <c r="CL11" s="69">
        <v>7.9365253922370871E-2</v>
      </c>
      <c r="CM11" s="69">
        <v>0.1279600085930406</v>
      </c>
      <c r="CN11" s="69">
        <v>0.13319858455222139</v>
      </c>
      <c r="CO11" s="69">
        <v>0.18567561835758958</v>
      </c>
      <c r="CP11" s="69">
        <v>0.31825170902342148</v>
      </c>
      <c r="CQ11" s="69"/>
      <c r="CR11" s="69">
        <f t="shared" si="50"/>
        <v>0.18505312447120009</v>
      </c>
      <c r="CS11" s="69">
        <f>'RD T1'!E271</f>
        <v>8.0377909649051324E-2</v>
      </c>
      <c r="CT11" s="69">
        <f t="shared" si="51"/>
        <v>0.26543103412025143</v>
      </c>
    </row>
    <row r="12" spans="1:98" x14ac:dyDescent="0.2">
      <c r="A12" s="10" t="str">
        <f>name!D8</f>
        <v>23 Teaching and other educational professionals</v>
      </c>
      <c r="B12" s="69">
        <v>2.2290521573253446</v>
      </c>
      <c r="C12" s="69">
        <v>2.4479337260610756</v>
      </c>
      <c r="D12" s="69">
        <v>2.5911818365189374</v>
      </c>
      <c r="E12" s="69">
        <v>2.7648405539559993</v>
      </c>
      <c r="F12" s="69">
        <v>3.2017408153238609</v>
      </c>
      <c r="G12" s="11"/>
      <c r="H12" s="69">
        <f t="shared" si="26"/>
        <v>0.61055897880492349</v>
      </c>
      <c r="I12" s="69">
        <f>'RD T1'!E40</f>
        <v>1.4690319355322066</v>
      </c>
      <c r="J12" s="69">
        <f t="shared" si="27"/>
        <v>2.0795909143371301</v>
      </c>
      <c r="L12" t="str">
        <f t="shared" si="28"/>
        <v>23 Teaching and other educational professionals</v>
      </c>
      <c r="M12" s="69">
        <v>12.956518217405074</v>
      </c>
      <c r="N12" s="69">
        <v>14.485645506300438</v>
      </c>
      <c r="O12" s="69">
        <v>14.923371496398117</v>
      </c>
      <c r="P12" s="69">
        <v>15.772396285007575</v>
      </c>
      <c r="Q12" s="69">
        <v>17.931547521731769</v>
      </c>
      <c r="R12" s="11"/>
      <c r="S12" s="69">
        <f t="shared" si="29"/>
        <v>3.0081760253336522</v>
      </c>
      <c r="T12" s="69">
        <f>'RD T1'!E69</f>
        <v>8.7726182286726644</v>
      </c>
      <c r="U12" s="69">
        <f t="shared" si="30"/>
        <v>11.780794254006317</v>
      </c>
      <c r="W12" t="str">
        <f t="shared" si="31"/>
        <v>23 Teaching and other educational professionals</v>
      </c>
      <c r="X12" s="69">
        <v>9.4299361975334222</v>
      </c>
      <c r="Y12" s="69">
        <v>8.4701043313341682</v>
      </c>
      <c r="Z12" s="69">
        <v>8.3126158189253125</v>
      </c>
      <c r="AA12" s="69">
        <v>6.852848816776584</v>
      </c>
      <c r="AB12" s="69">
        <v>5.8654987932603753</v>
      </c>
      <c r="AC12" s="69"/>
      <c r="AD12" s="69">
        <f t="shared" si="32"/>
        <v>-2.4471170256649373</v>
      </c>
      <c r="AE12" s="69">
        <f>'RD T1'!E98</f>
        <v>3.4806565314933451</v>
      </c>
      <c r="AF12" s="69">
        <f t="shared" si="33"/>
        <v>1.0335395058284078</v>
      </c>
      <c r="AH12" t="str">
        <f t="shared" si="34"/>
        <v>23 Teaching and other educational professionals</v>
      </c>
      <c r="AI12" s="69">
        <v>1.245943770070423</v>
      </c>
      <c r="AJ12" s="69">
        <v>0.72936880513777336</v>
      </c>
      <c r="AK12" s="69">
        <v>0.64034293288136324</v>
      </c>
      <c r="AL12" s="69">
        <v>0.37769170491591403</v>
      </c>
      <c r="AM12" s="69">
        <v>0.38002456291281195</v>
      </c>
      <c r="AN12" s="69"/>
      <c r="AO12" s="69">
        <f t="shared" si="35"/>
        <v>-0.26031836996855129</v>
      </c>
      <c r="AP12" s="69">
        <f>'RD T1'!E127</f>
        <v>0.12352354752247938</v>
      </c>
      <c r="AQ12" s="69">
        <f t="shared" si="36"/>
        <v>-0.13679482244607191</v>
      </c>
      <c r="AS12" t="str">
        <f t="shared" si="37"/>
        <v>23 Teaching and other educational professionals</v>
      </c>
      <c r="AT12" s="69">
        <v>0.31905459334999053</v>
      </c>
      <c r="AU12" s="69">
        <v>0.31582942742080472</v>
      </c>
      <c r="AV12" s="69">
        <v>0.31643516972811142</v>
      </c>
      <c r="AW12" s="69">
        <v>0.25614032665376207</v>
      </c>
      <c r="AX12" s="69">
        <v>0.23249327328101019</v>
      </c>
      <c r="AY12" s="69"/>
      <c r="AZ12" s="69">
        <f t="shared" si="38"/>
        <v>-8.3941896447101233E-2</v>
      </c>
      <c r="BA12" s="69">
        <f>'RD T1'!E156</f>
        <v>0.12363479836552328</v>
      </c>
      <c r="BB12" s="69">
        <f t="shared" si="39"/>
        <v>3.9692901918422049E-2</v>
      </c>
      <c r="BD12" t="str">
        <f t="shared" si="40"/>
        <v>23 Teaching and other educational professionals</v>
      </c>
      <c r="BE12" s="69">
        <v>1.1370787189254548</v>
      </c>
      <c r="BF12" s="69">
        <v>1.035175777827912</v>
      </c>
      <c r="BG12" s="69">
        <v>1.1752142373057191</v>
      </c>
      <c r="BH12" s="69">
        <v>1.1107391438983609</v>
      </c>
      <c r="BI12" s="69">
        <v>1.3127930911426993</v>
      </c>
      <c r="BJ12" s="69"/>
      <c r="BK12" s="69">
        <f t="shared" si="41"/>
        <v>0.13757885383698021</v>
      </c>
      <c r="BL12" s="69">
        <f>'RD T1'!E185</f>
        <v>0.49145993918413788</v>
      </c>
      <c r="BM12" s="69">
        <f t="shared" si="42"/>
        <v>0.62903879302111809</v>
      </c>
      <c r="BO12" t="str">
        <f t="shared" si="43"/>
        <v>23 Teaching and other educational professionals</v>
      </c>
      <c r="BP12" s="69">
        <v>0.92378614694705596</v>
      </c>
      <c r="BQ12" s="69">
        <v>0.84743120672766781</v>
      </c>
      <c r="BR12" s="69">
        <v>0.8597923260134982</v>
      </c>
      <c r="BS12" s="69">
        <v>0.76903063096164359</v>
      </c>
      <c r="BT12" s="69">
        <v>0.69671095264496219</v>
      </c>
      <c r="BU12" s="69"/>
      <c r="BV12" s="69">
        <f t="shared" si="44"/>
        <v>-0.16308137336853601</v>
      </c>
      <c r="BW12" s="69">
        <f>'RD T1'!E214</f>
        <v>0.34197517091076673</v>
      </c>
      <c r="BX12" s="69">
        <f t="shared" si="45"/>
        <v>0.17889379754223073</v>
      </c>
      <c r="BZ12" t="str">
        <f t="shared" si="46"/>
        <v>23 Teaching and other educational professionals</v>
      </c>
      <c r="CA12" s="69">
        <v>0.60850215480179726</v>
      </c>
      <c r="CB12" s="69">
        <v>0.56268464925553929</v>
      </c>
      <c r="CC12" s="69">
        <v>0.52959005466733911</v>
      </c>
      <c r="CD12" s="69">
        <v>0.54230766126662622</v>
      </c>
      <c r="CE12" s="69">
        <v>0.44568915276215704</v>
      </c>
      <c r="CF12" s="69"/>
      <c r="CG12" s="69">
        <f t="shared" si="47"/>
        <v>-8.3900901905182068E-2</v>
      </c>
      <c r="CH12" s="69">
        <f>'RD T1'!E243</f>
        <v>0.21924853720267776</v>
      </c>
      <c r="CI12" s="69">
        <f t="shared" si="48"/>
        <v>0.13534763529749569</v>
      </c>
      <c r="CK12" t="str">
        <f t="shared" si="49"/>
        <v>23 Teaching and other educational professionals</v>
      </c>
      <c r="CL12" s="69">
        <v>8.3564981777867892E-2</v>
      </c>
      <c r="CM12" s="69">
        <v>0.10742089804395967</v>
      </c>
      <c r="CN12" s="69">
        <v>0.11870417377598712</v>
      </c>
      <c r="CO12" s="69">
        <v>0.1476892942438941</v>
      </c>
      <c r="CP12" s="69">
        <v>0.1865665151569697</v>
      </c>
      <c r="CQ12" s="69"/>
      <c r="CR12" s="69">
        <f t="shared" si="50"/>
        <v>6.7862341380982585E-2</v>
      </c>
      <c r="CS12" s="69">
        <f>'RD T1'!E272</f>
        <v>5.4387667557185465E-2</v>
      </c>
      <c r="CT12" s="69">
        <f t="shared" si="51"/>
        <v>0.12225000893816805</v>
      </c>
    </row>
    <row r="13" spans="1:98" x14ac:dyDescent="0.2">
      <c r="A13" s="10" t="str">
        <f>name!D9</f>
        <v>24 Business, media and public service professionals</v>
      </c>
      <c r="B13" s="69">
        <v>0.57319468741830437</v>
      </c>
      <c r="C13" s="69">
        <v>0.71270088405214094</v>
      </c>
      <c r="D13" s="69">
        <v>0.83017806889541845</v>
      </c>
      <c r="E13" s="69">
        <v>0.97262347672279792</v>
      </c>
      <c r="F13" s="69">
        <v>1.2904139125417085</v>
      </c>
      <c r="G13" s="11"/>
      <c r="H13" s="69">
        <f t="shared" si="26"/>
        <v>0.46023584364629</v>
      </c>
      <c r="I13" s="69">
        <f>'RD T1'!E41</f>
        <v>0.52671044906451669</v>
      </c>
      <c r="J13" s="69">
        <f t="shared" si="27"/>
        <v>0.98694629271080669</v>
      </c>
      <c r="L13" t="str">
        <f t="shared" si="28"/>
        <v>24 Business, media and public service professionals</v>
      </c>
      <c r="M13" s="69">
        <v>7.1166589021035938</v>
      </c>
      <c r="N13" s="69">
        <v>9.001927559740599</v>
      </c>
      <c r="O13" s="69">
        <v>9.9128050465311066</v>
      </c>
      <c r="P13" s="69">
        <v>11.21754848149817</v>
      </c>
      <c r="Q13" s="69">
        <v>13.812784898836176</v>
      </c>
      <c r="R13" s="11"/>
      <c r="S13" s="69">
        <f t="shared" si="29"/>
        <v>3.8999798523050693</v>
      </c>
      <c r="T13" s="69">
        <f>'RD T1'!E70</f>
        <v>5.9789180079083533</v>
      </c>
      <c r="U13" s="69">
        <f t="shared" si="30"/>
        <v>9.8788978602134225</v>
      </c>
      <c r="W13" t="str">
        <f t="shared" si="31"/>
        <v>24 Business, media and public service professionals</v>
      </c>
      <c r="X13" s="69">
        <v>13.166843034333255</v>
      </c>
      <c r="Y13" s="69">
        <v>14.78063237951241</v>
      </c>
      <c r="Z13" s="69">
        <v>15.521575491164977</v>
      </c>
      <c r="AA13" s="69">
        <v>15.995689218212377</v>
      </c>
      <c r="AB13" s="69">
        <v>17.364839664941936</v>
      </c>
      <c r="AC13" s="69"/>
      <c r="AD13" s="69">
        <f t="shared" si="32"/>
        <v>1.8432641737769586</v>
      </c>
      <c r="AE13" s="69">
        <f>'RD T1'!E99</f>
        <v>8.4186673159288592</v>
      </c>
      <c r="AF13" s="69">
        <f t="shared" si="33"/>
        <v>10.261931489705818</v>
      </c>
      <c r="AH13" t="str">
        <f t="shared" si="34"/>
        <v>24 Business, media and public service professionals</v>
      </c>
      <c r="AI13" s="69">
        <v>1.562096666131068</v>
      </c>
      <c r="AJ13" s="69">
        <v>1.5074102384233372</v>
      </c>
      <c r="AK13" s="69">
        <v>1.6140363753876772</v>
      </c>
      <c r="AL13" s="69">
        <v>1.4711728884385096</v>
      </c>
      <c r="AM13" s="69">
        <v>1.5765367530081269</v>
      </c>
      <c r="AN13" s="69"/>
      <c r="AO13" s="69">
        <f t="shared" si="35"/>
        <v>-3.749962237955029E-2</v>
      </c>
      <c r="AP13" s="69">
        <f>'RD T1'!E128</f>
        <v>0.57680017844086373</v>
      </c>
      <c r="AQ13" s="69">
        <f t="shared" si="36"/>
        <v>0.53930055606131344</v>
      </c>
      <c r="AS13" t="str">
        <f t="shared" si="37"/>
        <v>24 Business, media and public service professionals</v>
      </c>
      <c r="AT13" s="69">
        <v>2.1824319769750686</v>
      </c>
      <c r="AU13" s="69">
        <v>2.3720855366347351</v>
      </c>
      <c r="AV13" s="69">
        <v>2.5042006021190786</v>
      </c>
      <c r="AW13" s="69">
        <v>2.5551805260782303</v>
      </c>
      <c r="AX13" s="69">
        <v>2.8289974895883883</v>
      </c>
      <c r="AY13" s="69"/>
      <c r="AZ13" s="69">
        <f t="shared" si="38"/>
        <v>0.32479688746930968</v>
      </c>
      <c r="BA13" s="69">
        <f>'RD T1'!E157</f>
        <v>1.2826671626997197</v>
      </c>
      <c r="BB13" s="69">
        <f t="shared" si="39"/>
        <v>1.6074640501690294</v>
      </c>
      <c r="BD13" t="str">
        <f t="shared" si="40"/>
        <v>24 Business, media and public service professionals</v>
      </c>
      <c r="BE13" s="69">
        <v>4.5704476272846426</v>
      </c>
      <c r="BF13" s="69">
        <v>4.6706954500162698</v>
      </c>
      <c r="BG13" s="69">
        <v>5.4324663024200035</v>
      </c>
      <c r="BH13" s="69">
        <v>5.5684476549854329</v>
      </c>
      <c r="BI13" s="69">
        <v>5.9613510085621719</v>
      </c>
      <c r="BJ13" s="69"/>
      <c r="BK13" s="69">
        <f t="shared" si="41"/>
        <v>0.52888470614216843</v>
      </c>
      <c r="BL13" s="69">
        <f>'RD T1'!E186</f>
        <v>2.3473482689548288</v>
      </c>
      <c r="BM13" s="69">
        <f t="shared" si="42"/>
        <v>2.8762329750969973</v>
      </c>
      <c r="BO13" t="str">
        <f t="shared" si="43"/>
        <v>24 Business, media and public service professionals</v>
      </c>
      <c r="BP13" s="69">
        <v>3.2704789777805283</v>
      </c>
      <c r="BQ13" s="69">
        <v>3.3808927975072498</v>
      </c>
      <c r="BR13" s="69">
        <v>3.3720064891662949</v>
      </c>
      <c r="BS13" s="69">
        <v>3.3322841812196184</v>
      </c>
      <c r="BT13" s="69">
        <v>2.8729543838144105</v>
      </c>
      <c r="BU13" s="69"/>
      <c r="BV13" s="69">
        <f t="shared" si="44"/>
        <v>-0.49905210535188438</v>
      </c>
      <c r="BW13" s="69">
        <f>'RD T1'!E215</f>
        <v>1.2677908460190281</v>
      </c>
      <c r="BX13" s="69">
        <f t="shared" si="45"/>
        <v>0.76873874066714376</v>
      </c>
      <c r="BZ13" t="str">
        <f t="shared" si="46"/>
        <v>24 Business, media and public service professionals</v>
      </c>
      <c r="CA13" s="69">
        <v>2.0169763143381316</v>
      </c>
      <c r="CB13" s="69">
        <v>1.9992863299517867</v>
      </c>
      <c r="CC13" s="69">
        <v>1.9745830631939694</v>
      </c>
      <c r="CD13" s="69">
        <v>1.9766272542971692</v>
      </c>
      <c r="CE13" s="69">
        <v>1.3299383696829246</v>
      </c>
      <c r="CF13" s="69"/>
      <c r="CG13" s="69">
        <f t="shared" si="47"/>
        <v>-0.64464469351104481</v>
      </c>
      <c r="CH13" s="69">
        <f>'RD T1'!E244</f>
        <v>0.65946858412739928</v>
      </c>
      <c r="CI13" s="69">
        <f t="shared" si="48"/>
        <v>1.4823890616354474E-2</v>
      </c>
      <c r="CK13" t="str">
        <f t="shared" si="49"/>
        <v>24 Business, media and public service professionals</v>
      </c>
      <c r="CL13" s="69">
        <v>0.34879209780849851</v>
      </c>
      <c r="CM13" s="69">
        <v>0.42988462591091742</v>
      </c>
      <c r="CN13" s="69">
        <v>0.43813538563015197</v>
      </c>
      <c r="CO13" s="69">
        <v>0.56694075589512427</v>
      </c>
      <c r="CP13" s="69">
        <v>0.78597839518900992</v>
      </c>
      <c r="CQ13" s="69"/>
      <c r="CR13" s="69">
        <f t="shared" si="50"/>
        <v>0.34784300955885794</v>
      </c>
      <c r="CS13" s="69">
        <f>'RD T1'!E273</f>
        <v>0.19576918967419452</v>
      </c>
      <c r="CT13" s="69">
        <f t="shared" si="51"/>
        <v>0.54361219923305248</v>
      </c>
    </row>
    <row r="14" spans="1:98" x14ac:dyDescent="0.2">
      <c r="A14" s="10" t="str">
        <f>name!D10</f>
        <v>31 Science, engineering and technology associate professionals</v>
      </c>
      <c r="B14" s="69">
        <v>0.16565585234372923</v>
      </c>
      <c r="C14" s="69">
        <v>0.23488968167896077</v>
      </c>
      <c r="D14" s="69">
        <v>0.26491462565681689</v>
      </c>
      <c r="E14" s="69">
        <v>0.29131973239965164</v>
      </c>
      <c r="F14" s="69">
        <v>0.41788860588779947</v>
      </c>
      <c r="G14" s="11"/>
      <c r="H14" s="69">
        <f t="shared" si="26"/>
        <v>0.15297398023098258</v>
      </c>
      <c r="I14" s="69">
        <f>'RD T1'!E42</f>
        <v>0.15665662760368995</v>
      </c>
      <c r="J14" s="69">
        <f t="shared" si="27"/>
        <v>0.30963060783467256</v>
      </c>
      <c r="L14" t="str">
        <f t="shared" si="28"/>
        <v>31 Science, engineering and technology associate professionals</v>
      </c>
      <c r="M14" s="69">
        <v>1.0147902495481096</v>
      </c>
      <c r="N14" s="69">
        <v>1.2762906466294346</v>
      </c>
      <c r="O14" s="69">
        <v>1.5171523080932758</v>
      </c>
      <c r="P14" s="69">
        <v>1.5334357551103648</v>
      </c>
      <c r="Q14" s="69">
        <v>1.9814011487068608</v>
      </c>
      <c r="R14" s="11"/>
      <c r="S14" s="69">
        <f t="shared" si="29"/>
        <v>0.46424884061358496</v>
      </c>
      <c r="T14" s="69">
        <f>'RD T1'!E71</f>
        <v>0.74476389037328794</v>
      </c>
      <c r="U14" s="69">
        <f t="shared" si="30"/>
        <v>1.2090127309868728</v>
      </c>
      <c r="W14" t="str">
        <f t="shared" si="31"/>
        <v>31 Science, engineering and technology associate professionals</v>
      </c>
      <c r="X14" s="69">
        <v>2.487509936745723</v>
      </c>
      <c r="Y14" s="69">
        <v>2.8197170782738121</v>
      </c>
      <c r="Z14" s="69">
        <v>2.9195082157505525</v>
      </c>
      <c r="AA14" s="69">
        <v>2.8068493034926174</v>
      </c>
      <c r="AB14" s="69">
        <v>3.1314948028598524</v>
      </c>
      <c r="AC14" s="69"/>
      <c r="AD14" s="69">
        <f t="shared" si="32"/>
        <v>0.21198658710929985</v>
      </c>
      <c r="AE14" s="69">
        <f>'RD T1'!E100</f>
        <v>1.3216699007040107</v>
      </c>
      <c r="AF14" s="69">
        <f t="shared" si="33"/>
        <v>1.5336564878133105</v>
      </c>
      <c r="AH14" t="str">
        <f t="shared" si="34"/>
        <v>31 Science, engineering and technology associate professionals</v>
      </c>
      <c r="AI14" s="69">
        <v>0.42734131138244269</v>
      </c>
      <c r="AJ14" s="69">
        <v>0.50514058219106939</v>
      </c>
      <c r="AK14" s="69">
        <v>0.56083074823176615</v>
      </c>
      <c r="AL14" s="69">
        <v>0.59144553841317982</v>
      </c>
      <c r="AM14" s="69">
        <v>0.76863019947630851</v>
      </c>
      <c r="AN14" s="69"/>
      <c r="AO14" s="69">
        <f t="shared" si="35"/>
        <v>0.20779945124454235</v>
      </c>
      <c r="AP14" s="69">
        <f>'RD T1'!E129</f>
        <v>0.31346129047267912</v>
      </c>
      <c r="AQ14" s="69">
        <f t="shared" si="36"/>
        <v>0.52126074171722148</v>
      </c>
      <c r="AS14" t="str">
        <f t="shared" si="37"/>
        <v>31 Science, engineering and technology associate professionals</v>
      </c>
      <c r="AT14" s="69">
        <v>1.0824320031673129</v>
      </c>
      <c r="AU14" s="69">
        <v>1.1937872270348455</v>
      </c>
      <c r="AV14" s="69">
        <v>1.2423100212861271</v>
      </c>
      <c r="AW14" s="69">
        <v>1.0699384508518077</v>
      </c>
      <c r="AX14" s="69">
        <v>1.0749842459806931</v>
      </c>
      <c r="AY14" s="69"/>
      <c r="AZ14" s="69">
        <f t="shared" si="38"/>
        <v>-0.16732577530543402</v>
      </c>
      <c r="BA14" s="69">
        <f>'RD T1'!E158</f>
        <v>0.42315154928263388</v>
      </c>
      <c r="BB14" s="69">
        <f t="shared" si="39"/>
        <v>0.25582577397719986</v>
      </c>
      <c r="BD14" t="str">
        <f t="shared" si="40"/>
        <v>31 Science, engineering and technology associate professionals</v>
      </c>
      <c r="BE14" s="69">
        <v>1.706070949759436</v>
      </c>
      <c r="BF14" s="69">
        <v>1.664833107015613</v>
      </c>
      <c r="BG14" s="69">
        <v>1.9686446306923446</v>
      </c>
      <c r="BH14" s="69">
        <v>1.561467410333145</v>
      </c>
      <c r="BI14" s="69">
        <v>1.2311310297962947</v>
      </c>
      <c r="BJ14" s="69"/>
      <c r="BK14" s="69">
        <f t="shared" si="41"/>
        <v>-0.73751360089604989</v>
      </c>
      <c r="BL14" s="69">
        <f>'RD T1'!E187</f>
        <v>0.51301159451703326</v>
      </c>
      <c r="BM14" s="69">
        <f t="shared" si="42"/>
        <v>-0.22450200637901663</v>
      </c>
      <c r="BO14" t="str">
        <f t="shared" si="43"/>
        <v>31 Science, engineering and technology associate professionals</v>
      </c>
      <c r="BP14" s="69">
        <v>1.2807121756859405</v>
      </c>
      <c r="BQ14" s="69">
        <v>1.3993198541485352</v>
      </c>
      <c r="BR14" s="69">
        <v>1.4328626694840318</v>
      </c>
      <c r="BS14" s="69">
        <v>1.3365276690950694</v>
      </c>
      <c r="BT14" s="69">
        <v>1.2607707438150453</v>
      </c>
      <c r="BU14" s="69"/>
      <c r="BV14" s="69">
        <f t="shared" si="44"/>
        <v>-0.17209192566898657</v>
      </c>
      <c r="BW14" s="69">
        <f>'RD T1'!E216</f>
        <v>0.49641779408358927</v>
      </c>
      <c r="BX14" s="69">
        <f t="shared" si="45"/>
        <v>0.3243258684146027</v>
      </c>
      <c r="BZ14" t="str">
        <f t="shared" si="46"/>
        <v>31 Science, engineering and technology associate professionals</v>
      </c>
      <c r="CA14" s="69">
        <v>1.0043118632999894</v>
      </c>
      <c r="CB14" s="69">
        <v>0.98111191511951634</v>
      </c>
      <c r="CC14" s="69">
        <v>1.0297161494883647</v>
      </c>
      <c r="CD14" s="69">
        <v>1.0003615804232764</v>
      </c>
      <c r="CE14" s="69">
        <v>0.84294596269239186</v>
      </c>
      <c r="CF14" s="69"/>
      <c r="CG14" s="69">
        <f t="shared" si="47"/>
        <v>-0.18677018679597279</v>
      </c>
      <c r="CH14" s="69">
        <f>'RD T1'!E245</f>
        <v>0.32297612366512118</v>
      </c>
      <c r="CI14" s="69">
        <f t="shared" si="48"/>
        <v>0.13620593686914839</v>
      </c>
      <c r="CK14" t="str">
        <f t="shared" si="49"/>
        <v>31 Science, engineering and technology associate professionals</v>
      </c>
      <c r="CL14" s="69">
        <v>0.14847264468024551</v>
      </c>
      <c r="CM14" s="69">
        <v>0.20210627477616369</v>
      </c>
      <c r="CN14" s="69">
        <v>0.2374702162931483</v>
      </c>
      <c r="CO14" s="69">
        <v>0.31330119037446247</v>
      </c>
      <c r="CP14" s="69">
        <v>0.51841545977231485</v>
      </c>
      <c r="CQ14" s="69"/>
      <c r="CR14" s="69">
        <f t="shared" si="50"/>
        <v>0.28094524347916655</v>
      </c>
      <c r="CS14" s="69">
        <f>'RD T1'!E274</f>
        <v>0.12630162831621644</v>
      </c>
      <c r="CT14" s="69">
        <f t="shared" si="51"/>
        <v>0.40724687179538299</v>
      </c>
    </row>
    <row r="15" spans="1:98" x14ac:dyDescent="0.2">
      <c r="A15" s="10" t="str">
        <f>name!D11</f>
        <v>32 Health and social care associate professionals</v>
      </c>
      <c r="B15" s="69">
        <v>4.8994139682588068E-2</v>
      </c>
      <c r="C15" s="69">
        <v>6.1125973538043873E-2</v>
      </c>
      <c r="D15" s="69">
        <v>6.049277276654362E-2</v>
      </c>
      <c r="E15" s="69">
        <v>0.10609083520125362</v>
      </c>
      <c r="F15" s="69">
        <v>0.15316463225789984</v>
      </c>
      <c r="G15" s="11"/>
      <c r="H15" s="69">
        <f t="shared" si="26"/>
        <v>9.2671859491356215E-2</v>
      </c>
      <c r="I15" s="69">
        <f>'RD T1'!E43</f>
        <v>7.1787091911007309E-2</v>
      </c>
      <c r="J15" s="69">
        <f t="shared" si="27"/>
        <v>0.16445895140236352</v>
      </c>
      <c r="L15" t="str">
        <f t="shared" si="28"/>
        <v>32 Health and social care associate professionals</v>
      </c>
      <c r="M15" s="69">
        <v>0.9581345917423254</v>
      </c>
      <c r="N15" s="69">
        <v>1.2729106073940517</v>
      </c>
      <c r="O15" s="69">
        <v>1.3455435351151128</v>
      </c>
      <c r="P15" s="69">
        <v>2.4188222149456804</v>
      </c>
      <c r="Q15" s="69">
        <v>3.3102945509607533</v>
      </c>
      <c r="R15" s="11"/>
      <c r="S15" s="69">
        <f t="shared" si="29"/>
        <v>1.9647510158456405</v>
      </c>
      <c r="T15" s="69">
        <f>'RD T1'!E72</f>
        <v>1.5452574724601416</v>
      </c>
      <c r="U15" s="69">
        <f t="shared" si="30"/>
        <v>3.510008488305782</v>
      </c>
      <c r="W15" t="str">
        <f t="shared" si="31"/>
        <v>32 Health and social care associate professionals</v>
      </c>
      <c r="X15" s="69">
        <v>2.955596783881524</v>
      </c>
      <c r="Y15" s="69">
        <v>3.592674772157165</v>
      </c>
      <c r="Z15" s="69">
        <v>3.6342970160772969</v>
      </c>
      <c r="AA15" s="69">
        <v>6.088135107817557</v>
      </c>
      <c r="AB15" s="69">
        <v>7.6035844586075507</v>
      </c>
      <c r="AC15" s="69"/>
      <c r="AD15" s="69">
        <f t="shared" si="32"/>
        <v>3.9692874425302538</v>
      </c>
      <c r="AE15" s="69">
        <f>'RD T1'!E101</f>
        <v>4.0168672496705913</v>
      </c>
      <c r="AF15" s="69">
        <f t="shared" si="33"/>
        <v>7.9861546922008451</v>
      </c>
      <c r="AH15" t="str">
        <f t="shared" si="34"/>
        <v>32 Health and social care associate professionals</v>
      </c>
      <c r="AI15" s="69">
        <v>2.0206955879360291</v>
      </c>
      <c r="AJ15" s="69">
        <v>1.8367782044122296</v>
      </c>
      <c r="AK15" s="69">
        <v>1.7470824143933295</v>
      </c>
      <c r="AL15" s="69">
        <v>1.9346868420937084</v>
      </c>
      <c r="AM15" s="69">
        <v>1.2179801640490542</v>
      </c>
      <c r="AN15" s="69"/>
      <c r="AO15" s="69">
        <f t="shared" si="35"/>
        <v>-0.52910225034427527</v>
      </c>
      <c r="AP15" s="69">
        <f>'RD T1'!E130</f>
        <v>0.73663331785677066</v>
      </c>
      <c r="AQ15" s="69">
        <f t="shared" si="36"/>
        <v>0.20753106751249539</v>
      </c>
      <c r="AS15" t="str">
        <f t="shared" si="37"/>
        <v>32 Health and social care associate professionals</v>
      </c>
      <c r="AT15" s="69">
        <v>0.4611909072513703</v>
      </c>
      <c r="AU15" s="69">
        <v>0.51971063251090921</v>
      </c>
      <c r="AV15" s="69">
        <v>0.58437696273574058</v>
      </c>
      <c r="AW15" s="69">
        <v>0.83538732670579541</v>
      </c>
      <c r="AX15" s="69">
        <v>0.96668669028749987</v>
      </c>
      <c r="AY15" s="69"/>
      <c r="AZ15" s="69">
        <f t="shared" si="38"/>
        <v>0.38230972755175929</v>
      </c>
      <c r="BA15" s="69">
        <f>'RD T1'!E159</f>
        <v>0.49131001247686296</v>
      </c>
      <c r="BB15" s="69">
        <f t="shared" si="39"/>
        <v>0.8736197400286223</v>
      </c>
      <c r="BD15" t="str">
        <f t="shared" si="40"/>
        <v>32 Health and social care associate professionals</v>
      </c>
      <c r="BE15" s="69">
        <v>1.7043190196081694</v>
      </c>
      <c r="BF15" s="69">
        <v>1.9554934324317601</v>
      </c>
      <c r="BG15" s="69">
        <v>2.1658685867304168</v>
      </c>
      <c r="BH15" s="69">
        <v>3.4193619695490547</v>
      </c>
      <c r="BI15" s="69">
        <v>4.2315732168102453</v>
      </c>
      <c r="BJ15" s="69"/>
      <c r="BK15" s="69">
        <f t="shared" si="41"/>
        <v>2.0657046300798285</v>
      </c>
      <c r="BL15" s="69">
        <f>'RD T1'!E188</f>
        <v>2.1452182239848137</v>
      </c>
      <c r="BM15" s="69">
        <f t="shared" si="42"/>
        <v>4.2109228540646422</v>
      </c>
      <c r="BO15" t="str">
        <f t="shared" si="43"/>
        <v>32 Health and social care associate professionals</v>
      </c>
      <c r="BP15" s="69">
        <v>1.3409154937074026</v>
      </c>
      <c r="BQ15" s="69">
        <v>1.4097318832174965</v>
      </c>
      <c r="BR15" s="69">
        <v>1.4236736061317692</v>
      </c>
      <c r="BS15" s="69">
        <v>2.1310609548706059</v>
      </c>
      <c r="BT15" s="69">
        <v>1.8878557638212385</v>
      </c>
      <c r="BU15" s="69"/>
      <c r="BV15" s="69">
        <f t="shared" si="44"/>
        <v>0.46418215768946935</v>
      </c>
      <c r="BW15" s="69">
        <f>'RD T1'!E217</f>
        <v>1.020173953243144</v>
      </c>
      <c r="BX15" s="69">
        <f t="shared" si="45"/>
        <v>1.4843561109326133</v>
      </c>
      <c r="BZ15" t="str">
        <f t="shared" si="46"/>
        <v>32 Health and social care associate professionals</v>
      </c>
      <c r="CA15" s="69">
        <v>0.54651881329307728</v>
      </c>
      <c r="CB15" s="69">
        <v>0.49961667314547098</v>
      </c>
      <c r="CC15" s="69">
        <v>0.4226131719863645</v>
      </c>
      <c r="CD15" s="69">
        <v>0.59566446580333343</v>
      </c>
      <c r="CE15" s="69">
        <v>0.40324034941540182</v>
      </c>
      <c r="CF15" s="69"/>
      <c r="CG15" s="69">
        <f t="shared" si="47"/>
        <v>-1.9372822570962678E-2</v>
      </c>
      <c r="CH15" s="69">
        <f>'RD T1'!E246</f>
        <v>0.22770028118943411</v>
      </c>
      <c r="CI15" s="69">
        <f t="shared" si="48"/>
        <v>0.20832745861847143</v>
      </c>
      <c r="CK15" t="str">
        <f t="shared" si="49"/>
        <v>32 Health and social care associate professionals</v>
      </c>
      <c r="CL15" s="69">
        <v>6.0696829028392164E-2</v>
      </c>
      <c r="CM15" s="69">
        <v>7.635097210060153E-2</v>
      </c>
      <c r="CN15" s="69">
        <v>8.1280665729815627E-2</v>
      </c>
      <c r="CO15" s="69">
        <v>0.15559805736353285</v>
      </c>
      <c r="CP15" s="69">
        <v>0.27477825430415898</v>
      </c>
      <c r="CQ15" s="69"/>
      <c r="CR15" s="69">
        <f t="shared" si="50"/>
        <v>0.19349758857434335</v>
      </c>
      <c r="CS15" s="69">
        <f>'RD T1'!E275</f>
        <v>7.1773096640631154E-2</v>
      </c>
      <c r="CT15" s="69">
        <f t="shared" si="51"/>
        <v>0.26527068521497449</v>
      </c>
    </row>
    <row r="16" spans="1:98" x14ac:dyDescent="0.2">
      <c r="A16" s="10" t="str">
        <f>name!D12</f>
        <v>33 Protective service occupations</v>
      </c>
      <c r="B16" s="69">
        <v>2.3550181667292721E-2</v>
      </c>
      <c r="C16" s="69">
        <v>2.3290883453282264E-2</v>
      </c>
      <c r="D16" s="69">
        <v>2.6886124654871731E-2</v>
      </c>
      <c r="E16" s="69">
        <v>2.7373248301068135E-2</v>
      </c>
      <c r="F16" s="69">
        <v>3.7692067916108664E-2</v>
      </c>
      <c r="G16" s="11"/>
      <c r="H16" s="69">
        <f t="shared" si="26"/>
        <v>1.0805943261236933E-2</v>
      </c>
      <c r="I16" s="69">
        <f>'RD T1'!E44</f>
        <v>1.0601740277937472E-2</v>
      </c>
      <c r="J16" s="69">
        <f t="shared" si="27"/>
        <v>2.1407683539174403E-2</v>
      </c>
      <c r="L16" t="str">
        <f t="shared" si="28"/>
        <v>33 Protective service occupations</v>
      </c>
      <c r="M16" s="69">
        <v>0.46286092046661698</v>
      </c>
      <c r="N16" s="69">
        <v>0.50977084136895578</v>
      </c>
      <c r="O16" s="69">
        <v>0.63296528455484691</v>
      </c>
      <c r="P16" s="69">
        <v>0.61394206317057709</v>
      </c>
      <c r="Q16" s="69">
        <v>0.87235835570507869</v>
      </c>
      <c r="R16" s="11"/>
      <c r="S16" s="69">
        <f t="shared" si="29"/>
        <v>0.23939307115023178</v>
      </c>
      <c r="T16" s="69">
        <f>'RD T1'!E73</f>
        <v>0.22859813081892333</v>
      </c>
      <c r="U16" s="69">
        <f t="shared" si="30"/>
        <v>0.46799120196915511</v>
      </c>
      <c r="W16" t="str">
        <f t="shared" si="31"/>
        <v>33 Protective service occupations</v>
      </c>
      <c r="X16" s="69">
        <v>2.1664209528154981</v>
      </c>
      <c r="Y16" s="69">
        <v>2.3909622905861494</v>
      </c>
      <c r="Z16" s="69">
        <v>2.6181303681338459</v>
      </c>
      <c r="AA16" s="69">
        <v>2.4846146917644658</v>
      </c>
      <c r="AB16" s="69">
        <v>3.2481530592211123</v>
      </c>
      <c r="AC16" s="69"/>
      <c r="AD16" s="69">
        <f t="shared" si="32"/>
        <v>0.63002269108726638</v>
      </c>
      <c r="AE16" s="69">
        <f>'RD T1'!E102</f>
        <v>1.1525473366808163</v>
      </c>
      <c r="AF16" s="69">
        <f t="shared" si="33"/>
        <v>1.7825700277680827</v>
      </c>
      <c r="AH16" t="str">
        <f t="shared" si="34"/>
        <v>33 Protective service occupations</v>
      </c>
      <c r="AI16" s="69">
        <v>0.59064001691675094</v>
      </c>
      <c r="AJ16" s="69">
        <v>0.63037355163892772</v>
      </c>
      <c r="AK16" s="69">
        <v>0.69078634154365848</v>
      </c>
      <c r="AL16" s="69">
        <v>0.64263344586454374</v>
      </c>
      <c r="AM16" s="69">
        <v>0.7961006636760477</v>
      </c>
      <c r="AN16" s="69"/>
      <c r="AO16" s="69">
        <f t="shared" si="35"/>
        <v>0.10531432213238923</v>
      </c>
      <c r="AP16" s="69">
        <f>'RD T1'!E131</f>
        <v>0.25999478246557373</v>
      </c>
      <c r="AQ16" s="69">
        <f t="shared" si="36"/>
        <v>0.36530910459796295</v>
      </c>
      <c r="AS16" t="str">
        <f t="shared" si="37"/>
        <v>33 Protective service occupations</v>
      </c>
      <c r="AT16" s="69">
        <v>0.56396604199880618</v>
      </c>
      <c r="AU16" s="69">
        <v>0.51220143347124458</v>
      </c>
      <c r="AV16" s="69">
        <v>0.54898794962211395</v>
      </c>
      <c r="AW16" s="69">
        <v>0.43228064351702333</v>
      </c>
      <c r="AX16" s="69">
        <v>0.45036917560808898</v>
      </c>
      <c r="AY16" s="69"/>
      <c r="AZ16" s="69">
        <f t="shared" si="38"/>
        <v>-9.8618774014024968E-2</v>
      </c>
      <c r="BA16" s="69">
        <f>'RD T1'!E160</f>
        <v>0.16149859583012977</v>
      </c>
      <c r="BB16" s="69">
        <f t="shared" si="39"/>
        <v>6.2879821816104797E-2</v>
      </c>
      <c r="BD16" t="str">
        <f t="shared" si="40"/>
        <v>33 Protective service occupations</v>
      </c>
      <c r="BE16" s="69">
        <v>1.9769661212063738</v>
      </c>
      <c r="BF16" s="69">
        <v>1.6097977022902688</v>
      </c>
      <c r="BG16" s="69">
        <v>1.7821100137092218</v>
      </c>
      <c r="BH16" s="69">
        <v>1.5283547303240459</v>
      </c>
      <c r="BI16" s="69">
        <v>1.3372538512594012</v>
      </c>
      <c r="BJ16" s="69"/>
      <c r="BK16" s="69">
        <f t="shared" si="41"/>
        <v>-0.44485616244982062</v>
      </c>
      <c r="BL16" s="69">
        <f>'RD T1'!E189</f>
        <v>0.36500423512830005</v>
      </c>
      <c r="BM16" s="69">
        <f t="shared" si="42"/>
        <v>-7.9851927321520577E-2</v>
      </c>
      <c r="BO16" t="str">
        <f t="shared" si="43"/>
        <v>33 Protective service occupations</v>
      </c>
      <c r="BP16" s="69">
        <v>2.0624106125171151</v>
      </c>
      <c r="BQ16" s="69">
        <v>1.9335688068352659</v>
      </c>
      <c r="BR16" s="69">
        <v>1.8384782025758664</v>
      </c>
      <c r="BS16" s="69">
        <v>1.5386749966635098</v>
      </c>
      <c r="BT16" s="69">
        <v>1.1472329975793469</v>
      </c>
      <c r="BU16" s="69"/>
      <c r="BV16" s="69">
        <f t="shared" si="44"/>
        <v>-0.69124520499651942</v>
      </c>
      <c r="BW16" s="69">
        <f>'RD T1'!E218</f>
        <v>0.41011084462910297</v>
      </c>
      <c r="BX16" s="69">
        <f t="shared" si="45"/>
        <v>-0.28113436036741646</v>
      </c>
      <c r="BZ16" t="str">
        <f t="shared" si="46"/>
        <v>33 Protective service occupations</v>
      </c>
      <c r="CA16" s="69">
        <v>1.1738807686723916</v>
      </c>
      <c r="CB16" s="69">
        <v>1.0165283263009106</v>
      </c>
      <c r="CC16" s="69">
        <v>0.99237703396016275</v>
      </c>
      <c r="CD16" s="69">
        <v>0.86920778978592583</v>
      </c>
      <c r="CE16" s="69">
        <v>0.71346901149676789</v>
      </c>
      <c r="CF16" s="69"/>
      <c r="CG16" s="69">
        <f t="shared" si="47"/>
        <v>-0.27890802246339486</v>
      </c>
      <c r="CH16" s="69">
        <f>'RD T1'!E247</f>
        <v>0.30460526676404737</v>
      </c>
      <c r="CI16" s="69">
        <f t="shared" si="48"/>
        <v>2.5697244300652511E-2</v>
      </c>
      <c r="CK16" t="str">
        <f t="shared" si="49"/>
        <v>33 Protective service occupations</v>
      </c>
      <c r="CL16" s="69">
        <v>0.15219048231377144</v>
      </c>
      <c r="CM16" s="69">
        <v>0.13276591048784772</v>
      </c>
      <c r="CN16" s="69">
        <v>0.12613988203825105</v>
      </c>
      <c r="CO16" s="69">
        <v>6.2026033579588691E-2</v>
      </c>
      <c r="CP16" s="69">
        <v>6.4367843384109169E-2</v>
      </c>
      <c r="CQ16" s="69"/>
      <c r="CR16" s="69">
        <f t="shared" si="50"/>
        <v>-6.1772038654141881E-2</v>
      </c>
      <c r="CS16" s="69">
        <f>'RD T1'!E276</f>
        <v>1.3476352124709462E-2</v>
      </c>
      <c r="CT16" s="69">
        <f t="shared" si="51"/>
        <v>-4.8295686529432419E-2</v>
      </c>
    </row>
    <row r="17" spans="1:98" x14ac:dyDescent="0.2">
      <c r="A17" s="10" t="str">
        <f>name!D13</f>
        <v>34 Culture, media and sports occupations</v>
      </c>
      <c r="B17" s="69">
        <v>0.1439073192863268</v>
      </c>
      <c r="C17" s="69">
        <v>0.170387619017285</v>
      </c>
      <c r="D17" s="69">
        <v>0.18372875444300837</v>
      </c>
      <c r="E17" s="69">
        <v>0.19665123939543586</v>
      </c>
      <c r="F17" s="69">
        <v>0.24836873449612074</v>
      </c>
      <c r="G17" s="11"/>
      <c r="H17" s="69">
        <f t="shared" si="26"/>
        <v>6.4639980053112361E-2</v>
      </c>
      <c r="I17" s="69">
        <f>'RD T1'!E45</f>
        <v>0.11406936227818709</v>
      </c>
      <c r="J17" s="69">
        <f t="shared" si="27"/>
        <v>0.17870934233129945</v>
      </c>
      <c r="L17" t="str">
        <f t="shared" si="28"/>
        <v>34 Culture, media and sports occupations</v>
      </c>
      <c r="M17" s="69">
        <v>2.4588962806905248</v>
      </c>
      <c r="N17" s="69">
        <v>2.4859778362161782</v>
      </c>
      <c r="O17" s="69">
        <v>2.9437440080170107</v>
      </c>
      <c r="P17" s="69">
        <v>3.0244806862309237</v>
      </c>
      <c r="Q17" s="69">
        <v>3.7968808160588261</v>
      </c>
      <c r="R17" s="11"/>
      <c r="S17" s="69">
        <f t="shared" si="29"/>
        <v>0.85313680804181535</v>
      </c>
      <c r="T17" s="69">
        <f>'RD T1'!E74</f>
        <v>1.7163247991538237</v>
      </c>
      <c r="U17" s="69">
        <f t="shared" si="30"/>
        <v>2.5694616071956391</v>
      </c>
      <c r="W17" t="str">
        <f t="shared" si="31"/>
        <v>34 Culture, media and sports occupations</v>
      </c>
      <c r="X17" s="69">
        <v>5.4831699420834692</v>
      </c>
      <c r="Y17" s="69">
        <v>5.0327197156473256</v>
      </c>
      <c r="Z17" s="69">
        <v>5.0689392263884478</v>
      </c>
      <c r="AA17" s="69">
        <v>4.6199662163246478</v>
      </c>
      <c r="AB17" s="69">
        <v>5.0041687934656327</v>
      </c>
      <c r="AC17" s="69"/>
      <c r="AD17" s="69">
        <f t="shared" si="32"/>
        <v>-6.4770432922815147E-2</v>
      </c>
      <c r="AE17" s="69">
        <f>'RD T1'!E103</f>
        <v>2.3327037191095754</v>
      </c>
      <c r="AF17" s="69">
        <f t="shared" si="33"/>
        <v>2.2679332861867603</v>
      </c>
      <c r="AH17" t="str">
        <f t="shared" si="34"/>
        <v>34 Culture, media and sports occupations</v>
      </c>
      <c r="AI17" s="69">
        <v>0.61753726393141062</v>
      </c>
      <c r="AJ17" s="69">
        <v>0.58857434090183613</v>
      </c>
      <c r="AK17" s="69">
        <v>0.66027065082733472</v>
      </c>
      <c r="AL17" s="69">
        <v>0.58053237081643749</v>
      </c>
      <c r="AM17" s="69">
        <v>0.71117338102902472</v>
      </c>
      <c r="AN17" s="69"/>
      <c r="AO17" s="69">
        <f t="shared" si="35"/>
        <v>5.0902730201690005E-2</v>
      </c>
      <c r="AP17" s="69">
        <f>'RD T1'!E132</f>
        <v>0.28620082849179201</v>
      </c>
      <c r="AQ17" s="69">
        <f t="shared" si="36"/>
        <v>0.33710355869348202</v>
      </c>
      <c r="AS17" t="str">
        <f t="shared" si="37"/>
        <v>34 Culture, media and sports occupations</v>
      </c>
      <c r="AT17" s="69">
        <v>0.90317764333143002</v>
      </c>
      <c r="AU17" s="69">
        <v>0.80220666727565126</v>
      </c>
      <c r="AV17" s="69">
        <v>0.79066395672774958</v>
      </c>
      <c r="AW17" s="69">
        <v>0.66618899656614416</v>
      </c>
      <c r="AX17" s="69">
        <v>0.65532360760245867</v>
      </c>
      <c r="AY17" s="69"/>
      <c r="AZ17" s="69">
        <f t="shared" si="38"/>
        <v>-0.13534034912529092</v>
      </c>
      <c r="BA17" s="69">
        <f>'RD T1'!E161</f>
        <v>0.30899685124188492</v>
      </c>
      <c r="BB17" s="69">
        <f t="shared" si="39"/>
        <v>0.173656502116594</v>
      </c>
      <c r="BD17" t="str">
        <f t="shared" si="40"/>
        <v>34 Culture, media and sports occupations</v>
      </c>
      <c r="BE17" s="69">
        <v>2.2004212745264859</v>
      </c>
      <c r="BF17" s="69">
        <v>1.6645759297304674</v>
      </c>
      <c r="BG17" s="69">
        <v>1.8487906142779922</v>
      </c>
      <c r="BH17" s="69">
        <v>1.5322087188662254</v>
      </c>
      <c r="BI17" s="69">
        <v>1.5095581595108318</v>
      </c>
      <c r="BJ17" s="69"/>
      <c r="BK17" s="69">
        <f t="shared" si="41"/>
        <v>-0.33923245476716035</v>
      </c>
      <c r="BL17" s="69">
        <f>'RD T1'!E190</f>
        <v>0.56204730363143218</v>
      </c>
      <c r="BM17" s="69">
        <f t="shared" si="42"/>
        <v>0.22281484886427183</v>
      </c>
      <c r="BO17" t="str">
        <f t="shared" si="43"/>
        <v>34 Culture, media and sports occupations</v>
      </c>
      <c r="BP17" s="69">
        <v>1.2918423473766598</v>
      </c>
      <c r="BQ17" s="69">
        <v>0.93426843263742965</v>
      </c>
      <c r="BR17" s="69">
        <v>0.86239357373914782</v>
      </c>
      <c r="BS17" s="69">
        <v>0.62216743623446213</v>
      </c>
      <c r="BT17" s="69">
        <v>0.35680433558747515</v>
      </c>
      <c r="BU17" s="69"/>
      <c r="BV17" s="69">
        <f t="shared" si="44"/>
        <v>-0.50558923815167267</v>
      </c>
      <c r="BW17" s="69">
        <f>'RD T1'!E219</f>
        <v>0.21110762767090152</v>
      </c>
      <c r="BX17" s="69">
        <f t="shared" si="45"/>
        <v>-0.29448161048077115</v>
      </c>
      <c r="BZ17" t="str">
        <f t="shared" si="46"/>
        <v>34 Culture, media and sports occupations</v>
      </c>
      <c r="CA17" s="69">
        <v>0.95477476311116161</v>
      </c>
      <c r="CB17" s="69">
        <v>0.73876599875329396</v>
      </c>
      <c r="CC17" s="69">
        <v>0.66981264566358623</v>
      </c>
      <c r="CD17" s="69">
        <v>0.51063617910718517</v>
      </c>
      <c r="CE17" s="69">
        <v>0.28812658808486075</v>
      </c>
      <c r="CF17" s="69"/>
      <c r="CG17" s="69">
        <f t="shared" si="47"/>
        <v>-0.38168605757872548</v>
      </c>
      <c r="CH17" s="69">
        <f>'RD T1'!E248</f>
        <v>0.16463625523605252</v>
      </c>
      <c r="CI17" s="69">
        <f t="shared" si="48"/>
        <v>-0.21704980234267296</v>
      </c>
      <c r="CK17" t="str">
        <f t="shared" si="49"/>
        <v>34 Culture, media and sports occupations</v>
      </c>
      <c r="CL17" s="69">
        <v>0.22631904982771106</v>
      </c>
      <c r="CM17" s="69">
        <v>0.23312072446777382</v>
      </c>
      <c r="CN17" s="69">
        <v>0.22399576266335491</v>
      </c>
      <c r="CO17" s="69">
        <v>0.25519911183603172</v>
      </c>
      <c r="CP17" s="69">
        <v>0.34429689499471572</v>
      </c>
      <c r="CQ17" s="69"/>
      <c r="CR17" s="69">
        <f t="shared" si="50"/>
        <v>0.1203011323313608</v>
      </c>
      <c r="CS17" s="69">
        <f>'RD T1'!E277</f>
        <v>8.3030220081473899E-2</v>
      </c>
      <c r="CT17" s="69">
        <f t="shared" si="51"/>
        <v>0.2033313524128347</v>
      </c>
    </row>
    <row r="18" spans="1:98" x14ac:dyDescent="0.2">
      <c r="A18" s="10" t="str">
        <f>name!D14</f>
        <v>35 Business and public service associate professionals</v>
      </c>
      <c r="B18" s="69">
        <v>0.44053964836608567</v>
      </c>
      <c r="C18" s="69">
        <v>0.51329121239657183</v>
      </c>
      <c r="D18" s="69">
        <v>0.58984583384286737</v>
      </c>
      <c r="E18" s="69">
        <v>0.68825189151922728</v>
      </c>
      <c r="F18" s="69">
        <v>0.91502219717661981</v>
      </c>
      <c r="G18" s="11"/>
      <c r="H18" s="69">
        <f t="shared" si="26"/>
        <v>0.32517636333375244</v>
      </c>
      <c r="I18" s="69">
        <f>'RD T1'!E46</f>
        <v>0.36839885714042708</v>
      </c>
      <c r="J18" s="69">
        <f t="shared" si="27"/>
        <v>0.69357522047417952</v>
      </c>
      <c r="L18" t="str">
        <f t="shared" si="28"/>
        <v>35 Business and public service associate professionals</v>
      </c>
      <c r="M18" s="69">
        <v>4.4928363851255355</v>
      </c>
      <c r="N18" s="69">
        <v>5.3632100955652469</v>
      </c>
      <c r="O18" s="69">
        <v>5.7788840099458634</v>
      </c>
      <c r="P18" s="69">
        <v>6.622528402980091</v>
      </c>
      <c r="Q18" s="69">
        <v>8.2257921629137094</v>
      </c>
      <c r="R18" s="11"/>
      <c r="S18" s="69">
        <f t="shared" si="29"/>
        <v>2.446908152967846</v>
      </c>
      <c r="T18" s="69">
        <f>'RD T1'!E75</f>
        <v>3.488965445367437</v>
      </c>
      <c r="U18" s="69">
        <f t="shared" si="30"/>
        <v>5.9358735983352826</v>
      </c>
      <c r="W18" t="str">
        <f t="shared" si="31"/>
        <v>35 Business and public service associate professionals</v>
      </c>
      <c r="X18" s="69">
        <v>10.386641300478466</v>
      </c>
      <c r="Y18" s="69">
        <v>11.032394417465827</v>
      </c>
      <c r="Z18" s="69">
        <v>11.049274738258664</v>
      </c>
      <c r="AA18" s="69">
        <v>11.369460029038313</v>
      </c>
      <c r="AB18" s="69">
        <v>12.28363591801366</v>
      </c>
      <c r="AC18" s="69"/>
      <c r="AD18" s="69">
        <f t="shared" si="32"/>
        <v>1.2343611797549965</v>
      </c>
      <c r="AE18" s="69">
        <f>'RD T1'!E104</f>
        <v>5.8594620807785187</v>
      </c>
      <c r="AF18" s="69">
        <f t="shared" si="33"/>
        <v>7.0938232605335152</v>
      </c>
      <c r="AH18" t="str">
        <f t="shared" si="34"/>
        <v>35 Business and public service associate professionals</v>
      </c>
      <c r="AI18" s="69">
        <v>2.8346379775508836</v>
      </c>
      <c r="AJ18" s="69">
        <v>3.0368932725664597</v>
      </c>
      <c r="AK18" s="69">
        <v>3.1564744367971587</v>
      </c>
      <c r="AL18" s="69">
        <v>3.2598881521885792</v>
      </c>
      <c r="AM18" s="69">
        <v>3.6478061825011441</v>
      </c>
      <c r="AN18" s="69"/>
      <c r="AO18" s="69">
        <f t="shared" si="35"/>
        <v>0.49133174570398541</v>
      </c>
      <c r="AP18" s="69">
        <f>'RD T1'!E133</f>
        <v>1.6284705607594667</v>
      </c>
      <c r="AQ18" s="69">
        <f t="shared" si="36"/>
        <v>2.1198023064634519</v>
      </c>
      <c r="AS18" t="str">
        <f t="shared" si="37"/>
        <v>35 Business and public service associate professionals</v>
      </c>
      <c r="AT18" s="69">
        <v>2.6014656439027335</v>
      </c>
      <c r="AU18" s="69">
        <v>2.7542161044336408</v>
      </c>
      <c r="AV18" s="69">
        <v>2.8272128399428214</v>
      </c>
      <c r="AW18" s="69">
        <v>2.8611780570295733</v>
      </c>
      <c r="AX18" s="69">
        <v>3.1963517030273048</v>
      </c>
      <c r="AY18" s="69"/>
      <c r="AZ18" s="69">
        <f t="shared" si="38"/>
        <v>0.3691388630844834</v>
      </c>
      <c r="BA18" s="69">
        <f>'RD T1'!E162</f>
        <v>1.4169696238111018</v>
      </c>
      <c r="BB18" s="69">
        <f t="shared" si="39"/>
        <v>1.7861084868955852</v>
      </c>
      <c r="BD18" t="str">
        <f t="shared" si="40"/>
        <v>35 Business and public service associate professionals</v>
      </c>
      <c r="BE18" s="69">
        <v>7.212989557102004</v>
      </c>
      <c r="BF18" s="69">
        <v>6.766517921550923</v>
      </c>
      <c r="BG18" s="69">
        <v>7.5378633788574252</v>
      </c>
      <c r="BH18" s="69">
        <v>7.2225047921368679</v>
      </c>
      <c r="BI18" s="69">
        <v>7.2082984231634386</v>
      </c>
      <c r="BJ18" s="69"/>
      <c r="BK18" s="69">
        <f t="shared" si="41"/>
        <v>-0.32956495569398658</v>
      </c>
      <c r="BL18" s="69">
        <f>'RD T1'!E191</f>
        <v>3.1013557995430445</v>
      </c>
      <c r="BM18" s="69">
        <f t="shared" si="42"/>
        <v>2.7717908438490579</v>
      </c>
      <c r="BO18" t="str">
        <f t="shared" si="43"/>
        <v>35 Business and public service associate professionals</v>
      </c>
      <c r="BP18" s="69">
        <v>5.8002474043033176</v>
      </c>
      <c r="BQ18" s="69">
        <v>5.5909406449179935</v>
      </c>
      <c r="BR18" s="69">
        <v>5.4329473866225859</v>
      </c>
      <c r="BS18" s="69">
        <v>5.2454346643684504</v>
      </c>
      <c r="BT18" s="69">
        <v>4.5537547537316643</v>
      </c>
      <c r="BU18" s="69"/>
      <c r="BV18" s="69">
        <f t="shared" si="44"/>
        <v>-0.87919263289092164</v>
      </c>
      <c r="BW18" s="69">
        <f>'RD T1'!E220</f>
        <v>1.9340957506157623</v>
      </c>
      <c r="BX18" s="69">
        <f t="shared" si="45"/>
        <v>1.0549031177248407</v>
      </c>
      <c r="BZ18" t="str">
        <f t="shared" si="46"/>
        <v>35 Business and public service associate professionals</v>
      </c>
      <c r="CA18" s="69">
        <v>3.5219292936609765</v>
      </c>
      <c r="CB18" s="69">
        <v>3.1730249142588987</v>
      </c>
      <c r="CC18" s="69">
        <v>2.9385079640611571</v>
      </c>
      <c r="CD18" s="69">
        <v>2.7398852013982045</v>
      </c>
      <c r="CE18" s="69">
        <v>1.7498287910736754</v>
      </c>
      <c r="CF18" s="69"/>
      <c r="CG18" s="69">
        <f t="shared" si="47"/>
        <v>-1.1886791729874817</v>
      </c>
      <c r="CH18" s="69">
        <f>'RD T1'!E249</f>
        <v>0.84475558010352025</v>
      </c>
      <c r="CI18" s="69">
        <f t="shared" si="48"/>
        <v>-0.34392359288396146</v>
      </c>
      <c r="CK18" t="str">
        <f t="shared" si="49"/>
        <v>35 Business and public service associate professionals</v>
      </c>
      <c r="CL18" s="69">
        <v>0.56892074587484287</v>
      </c>
      <c r="CM18" s="69">
        <v>0.62175792378889283</v>
      </c>
      <c r="CN18" s="69">
        <v>0.61959010706253703</v>
      </c>
      <c r="CO18" s="69">
        <v>0.66367960560123451</v>
      </c>
      <c r="CP18" s="69">
        <v>0.87406957776883398</v>
      </c>
      <c r="CQ18" s="69"/>
      <c r="CR18" s="69">
        <f t="shared" si="50"/>
        <v>0.25447947070629695</v>
      </c>
      <c r="CS18" s="69">
        <f>'RD T1'!E278</f>
        <v>0.20877519076157239</v>
      </c>
      <c r="CT18" s="69">
        <f t="shared" si="51"/>
        <v>0.46325466146786931</v>
      </c>
    </row>
    <row r="19" spans="1:98" x14ac:dyDescent="0.2">
      <c r="A19" s="10" t="str">
        <f>name!D15</f>
        <v>41 Administrative occupations</v>
      </c>
      <c r="B19" s="69">
        <v>0.24794076905487367</v>
      </c>
      <c r="C19" s="69">
        <v>0.27385060851439813</v>
      </c>
      <c r="D19" s="69">
        <v>0.33048996683984311</v>
      </c>
      <c r="E19" s="69">
        <v>0.40593739596289524</v>
      </c>
      <c r="F19" s="69">
        <v>0.5655291626470712</v>
      </c>
      <c r="G19" s="11"/>
      <c r="H19" s="69">
        <f t="shared" si="26"/>
        <v>0.2350391958072281</v>
      </c>
      <c r="I19" s="69">
        <f>'RD T1'!E47</f>
        <v>0.2414994086222898</v>
      </c>
      <c r="J19" s="69">
        <f t="shared" si="27"/>
        <v>0.4765386044295179</v>
      </c>
      <c r="L19" t="str">
        <f t="shared" si="28"/>
        <v>41 Administrative occupations</v>
      </c>
      <c r="M19" s="69">
        <v>2.7939788284071927</v>
      </c>
      <c r="N19" s="69">
        <v>3.2562461308007435</v>
      </c>
      <c r="O19" s="69">
        <v>3.5380799014701863</v>
      </c>
      <c r="P19" s="69">
        <v>4.4303171429682742</v>
      </c>
      <c r="Q19" s="69">
        <v>5.8294440914474084</v>
      </c>
      <c r="R19" s="11"/>
      <c r="S19" s="69">
        <f t="shared" si="29"/>
        <v>2.2913641899772221</v>
      </c>
      <c r="T19" s="69">
        <f>'RD T1'!E76</f>
        <v>2.6042503051172869</v>
      </c>
      <c r="U19" s="69">
        <f t="shared" si="30"/>
        <v>4.8956144950945095</v>
      </c>
      <c r="W19" t="str">
        <f t="shared" si="31"/>
        <v>41 Administrative occupations</v>
      </c>
      <c r="X19" s="69">
        <v>9.5869371057580146</v>
      </c>
      <c r="Y19" s="69">
        <v>10.019285602169035</v>
      </c>
      <c r="Z19" s="69">
        <v>10.421392371395994</v>
      </c>
      <c r="AA19" s="69">
        <v>12.125171402981277</v>
      </c>
      <c r="AB19" s="69">
        <v>14.495467121544941</v>
      </c>
      <c r="AC19" s="69"/>
      <c r="AD19" s="69">
        <f t="shared" si="32"/>
        <v>4.0740747501489469</v>
      </c>
      <c r="AE19" s="69">
        <f>'RD T1'!E105</f>
        <v>7.0919855352022054</v>
      </c>
      <c r="AF19" s="69">
        <f t="shared" si="33"/>
        <v>11.166060285351152</v>
      </c>
      <c r="AH19" t="str">
        <f t="shared" si="34"/>
        <v>41 Administrative occupations</v>
      </c>
      <c r="AI19" s="69">
        <v>3.6536962177170262</v>
      </c>
      <c r="AJ19" s="69">
        <v>3.8979838875451893</v>
      </c>
      <c r="AK19" s="69">
        <v>4.122540013428357</v>
      </c>
      <c r="AL19" s="69">
        <v>4.6844357819712164</v>
      </c>
      <c r="AM19" s="69">
        <v>5.5161907543310527</v>
      </c>
      <c r="AN19" s="69"/>
      <c r="AO19" s="69">
        <f t="shared" si="35"/>
        <v>1.3936507409026957</v>
      </c>
      <c r="AP19" s="69">
        <f>'RD T1'!E134</f>
        <v>2.8565073091993791</v>
      </c>
      <c r="AQ19" s="69">
        <f t="shared" si="36"/>
        <v>4.2501580501020744</v>
      </c>
      <c r="AS19" t="str">
        <f t="shared" si="37"/>
        <v>41 Administrative occupations</v>
      </c>
      <c r="AT19" s="69">
        <v>3.3009666311725927</v>
      </c>
      <c r="AU19" s="69">
        <v>3.4047292192014118</v>
      </c>
      <c r="AV19" s="69">
        <v>3.5836254679824768</v>
      </c>
      <c r="AW19" s="69">
        <v>3.7994320104647166</v>
      </c>
      <c r="AX19" s="69">
        <v>4.3762444882624409</v>
      </c>
      <c r="AY19" s="69"/>
      <c r="AZ19" s="69">
        <f t="shared" si="38"/>
        <v>0.79261902027996411</v>
      </c>
      <c r="BA19" s="69">
        <f>'RD T1'!E163</f>
        <v>2.1914238386354703</v>
      </c>
      <c r="BB19" s="69">
        <f t="shared" si="39"/>
        <v>2.9840428589154344</v>
      </c>
      <c r="BD19" t="str">
        <f t="shared" si="40"/>
        <v>41 Administrative occupations</v>
      </c>
      <c r="BE19" s="69">
        <v>10.801541909435993</v>
      </c>
      <c r="BF19" s="69">
        <v>9.5797942135640177</v>
      </c>
      <c r="BG19" s="69">
        <v>10.502625325902498</v>
      </c>
      <c r="BH19" s="69">
        <v>10.047821672348819</v>
      </c>
      <c r="BI19" s="69">
        <v>7.941076902366845</v>
      </c>
      <c r="BJ19" s="69"/>
      <c r="BK19" s="69">
        <f t="shared" si="41"/>
        <v>-2.5615484235356529</v>
      </c>
      <c r="BL19" s="69">
        <f>'RD T1'!E192</f>
        <v>4.6691938756657949</v>
      </c>
      <c r="BM19" s="69">
        <f t="shared" si="42"/>
        <v>2.107645452130142</v>
      </c>
      <c r="BO19" t="str">
        <f t="shared" si="43"/>
        <v>41 Administrative occupations</v>
      </c>
      <c r="BP19" s="69">
        <v>12.170749134386289</v>
      </c>
      <c r="BQ19" s="69">
        <v>10.400243212411455</v>
      </c>
      <c r="BR19" s="69">
        <v>10.448055466470651</v>
      </c>
      <c r="BS19" s="69">
        <v>9.8905558621721177</v>
      </c>
      <c r="BT19" s="69">
        <v>6.588519734205815</v>
      </c>
      <c r="BU19" s="69"/>
      <c r="BV19" s="69">
        <f t="shared" si="44"/>
        <v>-3.8595357322648356</v>
      </c>
      <c r="BW19" s="69">
        <f>'RD T1'!E221</f>
        <v>3.7071325242651265</v>
      </c>
      <c r="BX19" s="69">
        <f t="shared" si="45"/>
        <v>-0.15240320799970908</v>
      </c>
      <c r="BZ19" t="str">
        <f t="shared" si="46"/>
        <v>41 Administrative occupations</v>
      </c>
      <c r="CA19" s="69">
        <v>6.6280143743824516</v>
      </c>
      <c r="CB19" s="69">
        <v>5.6266151387655015</v>
      </c>
      <c r="CC19" s="69">
        <v>4.8402858197886269</v>
      </c>
      <c r="CD19" s="69">
        <v>3.6853219202908849</v>
      </c>
      <c r="CE19" s="69">
        <v>1.1678730470452976</v>
      </c>
      <c r="CF19" s="69"/>
      <c r="CG19" s="69">
        <f t="shared" si="47"/>
        <v>-3.6724127727433293</v>
      </c>
      <c r="CH19" s="69">
        <f>'RD T1'!E250</f>
        <v>1.0892860954243944</v>
      </c>
      <c r="CI19" s="69">
        <f t="shared" si="48"/>
        <v>-2.5831266773189352</v>
      </c>
      <c r="CK19" t="str">
        <f t="shared" si="49"/>
        <v>41 Administrative occupations</v>
      </c>
      <c r="CL19" s="69">
        <v>1.1303031349183039</v>
      </c>
      <c r="CM19" s="69">
        <v>1.1728641010842529</v>
      </c>
      <c r="CN19" s="69">
        <v>1.091625614025868</v>
      </c>
      <c r="CO19" s="69">
        <v>0.8491379787076071</v>
      </c>
      <c r="CP19" s="69">
        <v>0.64633854226524701</v>
      </c>
      <c r="CQ19" s="69"/>
      <c r="CR19" s="69">
        <f t="shared" si="50"/>
        <v>-0.44528707176062099</v>
      </c>
      <c r="CS19" s="69">
        <f>'RD T1'!E279</f>
        <v>0.21751391351611399</v>
      </c>
      <c r="CT19" s="69">
        <f t="shared" si="51"/>
        <v>-0.227773158244507</v>
      </c>
    </row>
    <row r="20" spans="1:98" x14ac:dyDescent="0.2">
      <c r="A20" s="10" t="str">
        <f>name!D16</f>
        <v>42 Secretarial and related occupations</v>
      </c>
      <c r="B20" s="69">
        <v>2.6960530667284852E-2</v>
      </c>
      <c r="C20" s="69">
        <v>3.4352185800356309E-2</v>
      </c>
      <c r="D20" s="69">
        <v>3.4697892831908203E-2</v>
      </c>
      <c r="E20" s="69">
        <v>5.5275151517754847E-2</v>
      </c>
      <c r="F20" s="69">
        <v>0.10618466104488623</v>
      </c>
      <c r="G20" s="11"/>
      <c r="H20" s="69">
        <f t="shared" si="26"/>
        <v>7.148676821297803E-2</v>
      </c>
      <c r="I20" s="69">
        <f>'RD T1'!E48</f>
        <v>4.4702741119624578E-2</v>
      </c>
      <c r="J20" s="69">
        <f t="shared" si="27"/>
        <v>0.11618950933260261</v>
      </c>
      <c r="L20" t="str">
        <f t="shared" si="28"/>
        <v>42 Secretarial and related occupations</v>
      </c>
      <c r="M20" s="69">
        <v>0.60830044576715636</v>
      </c>
      <c r="N20" s="69">
        <v>0.67887424580024402</v>
      </c>
      <c r="O20" s="69">
        <v>0.71331496676353112</v>
      </c>
      <c r="P20" s="69">
        <v>0.98764984442473935</v>
      </c>
      <c r="Q20" s="69">
        <v>1.2189226969382028</v>
      </c>
      <c r="R20" s="11"/>
      <c r="S20" s="69">
        <f t="shared" si="29"/>
        <v>0.50560773017467164</v>
      </c>
      <c r="T20" s="69">
        <f>'RD T1'!E77</f>
        <v>0.60649188209691152</v>
      </c>
      <c r="U20" s="69">
        <f t="shared" si="30"/>
        <v>1.1120996122715832</v>
      </c>
      <c r="W20" t="str">
        <f t="shared" si="31"/>
        <v>42 Secretarial and related occupations</v>
      </c>
      <c r="X20" s="69">
        <v>2.0523767980472596</v>
      </c>
      <c r="Y20" s="69">
        <v>2.0400078424022161</v>
      </c>
      <c r="Z20" s="69">
        <v>2.0764126634442772</v>
      </c>
      <c r="AA20" s="69">
        <v>2.6499622021512796</v>
      </c>
      <c r="AB20" s="69">
        <v>3.8545877328143296</v>
      </c>
      <c r="AC20" s="69"/>
      <c r="AD20" s="69">
        <f t="shared" si="32"/>
        <v>1.7781750693700524</v>
      </c>
      <c r="AE20" s="69">
        <f>'RD T1'!E106</f>
        <v>1.791756576988089</v>
      </c>
      <c r="AF20" s="69">
        <f t="shared" si="33"/>
        <v>3.5699316463581416</v>
      </c>
      <c r="AH20" t="str">
        <f t="shared" si="34"/>
        <v>42 Secretarial and related occupations</v>
      </c>
      <c r="AI20" s="69">
        <v>1.0239329746487518</v>
      </c>
      <c r="AJ20" s="69">
        <v>1.0272069809609676</v>
      </c>
      <c r="AK20" s="69">
        <v>1.0644285715405262</v>
      </c>
      <c r="AL20" s="69">
        <v>1.2403406260823395</v>
      </c>
      <c r="AM20" s="69">
        <v>1.4400318754471015</v>
      </c>
      <c r="AN20" s="69"/>
      <c r="AO20" s="69">
        <f t="shared" si="35"/>
        <v>0.37560330390657537</v>
      </c>
      <c r="AP20" s="69">
        <f>'RD T1'!E135</f>
        <v>0.76027917786633992</v>
      </c>
      <c r="AQ20" s="69">
        <f t="shared" si="36"/>
        <v>1.1358824817729154</v>
      </c>
      <c r="AS20" t="str">
        <f t="shared" si="37"/>
        <v>42 Secretarial and related occupations</v>
      </c>
      <c r="AT20" s="69">
        <v>0.82891941730361995</v>
      </c>
      <c r="AU20" s="69">
        <v>0.7882092415756845</v>
      </c>
      <c r="AV20" s="69">
        <v>0.81773376504125517</v>
      </c>
      <c r="AW20" s="69">
        <v>0.93433917751908557</v>
      </c>
      <c r="AX20" s="69">
        <v>0.95237183841948037</v>
      </c>
      <c r="AY20" s="69"/>
      <c r="AZ20" s="69">
        <f t="shared" si="38"/>
        <v>0.1346380733782252</v>
      </c>
      <c r="BA20" s="69">
        <f>'RD T1'!E164</f>
        <v>0.52554182880580191</v>
      </c>
      <c r="BB20" s="69">
        <f t="shared" si="39"/>
        <v>0.66017990218402711</v>
      </c>
      <c r="BD20" t="str">
        <f t="shared" si="40"/>
        <v>42 Secretarial and related occupations</v>
      </c>
      <c r="BE20" s="69">
        <v>2.9856846555156151</v>
      </c>
      <c r="BF20" s="69">
        <v>2.5700800970637876</v>
      </c>
      <c r="BG20" s="69">
        <v>2.687635872308185</v>
      </c>
      <c r="BH20" s="69">
        <v>2.5055497538029075</v>
      </c>
      <c r="BI20" s="69">
        <v>0.49734627529731368</v>
      </c>
      <c r="BJ20" s="69"/>
      <c r="BK20" s="69">
        <f t="shared" si="41"/>
        <v>-2.1902895970108713</v>
      </c>
      <c r="BL20" s="69">
        <f>'RD T1'!E193</f>
        <v>0.90658851205761337</v>
      </c>
      <c r="BM20" s="69">
        <f t="shared" si="42"/>
        <v>-1.283701084953258</v>
      </c>
      <c r="BO20" t="str">
        <f t="shared" si="43"/>
        <v>42 Secretarial and related occupations</v>
      </c>
      <c r="BP20" s="69">
        <v>3.8384709006635305</v>
      </c>
      <c r="BQ20" s="69">
        <v>2.8103015545637016</v>
      </c>
      <c r="BR20" s="69">
        <v>2.7375978739601812</v>
      </c>
      <c r="BS20" s="69">
        <v>1.9947715065118408</v>
      </c>
      <c r="BT20" s="69">
        <v>0.39303907512578473</v>
      </c>
      <c r="BU20" s="69"/>
      <c r="BV20" s="69">
        <f t="shared" si="44"/>
        <v>-2.3445587988343966</v>
      </c>
      <c r="BW20" s="69">
        <f>'RD T1'!E222</f>
        <v>0.65660704470310149</v>
      </c>
      <c r="BX20" s="69">
        <f t="shared" si="45"/>
        <v>-1.6879517541312952</v>
      </c>
      <c r="BZ20" t="str">
        <f t="shared" si="46"/>
        <v>42 Secretarial and related occupations</v>
      </c>
      <c r="CA20" s="69">
        <v>3.0209626581244584</v>
      </c>
      <c r="CB20" s="69">
        <v>2.6086788486088444</v>
      </c>
      <c r="CC20" s="69">
        <v>2.1293349097323797</v>
      </c>
      <c r="CD20" s="69">
        <v>0.91330680581394774</v>
      </c>
      <c r="CE20" s="69">
        <v>0.12421268364600355</v>
      </c>
      <c r="CF20" s="69"/>
      <c r="CG20" s="69">
        <f t="shared" si="47"/>
        <v>-2.0051222260863764</v>
      </c>
      <c r="CH20" s="69">
        <f>'RD T1'!E251</f>
        <v>0.34162228690484686</v>
      </c>
      <c r="CI20" s="69">
        <f t="shared" si="48"/>
        <v>-1.6634999391815295</v>
      </c>
      <c r="CK20" t="str">
        <f t="shared" si="49"/>
        <v>42 Secretarial and related occupations</v>
      </c>
      <c r="CL20" s="69">
        <v>0.50796640435158347</v>
      </c>
      <c r="CM20" s="69">
        <v>0.53435590209950312</v>
      </c>
      <c r="CN20" s="69">
        <v>0.50640251302269013</v>
      </c>
      <c r="CO20" s="69">
        <v>0.38845431890317789</v>
      </c>
      <c r="CP20" s="69">
        <v>0.2156911307559701</v>
      </c>
      <c r="CQ20" s="69"/>
      <c r="CR20" s="69">
        <f t="shared" si="50"/>
        <v>-0.29071138226672</v>
      </c>
      <c r="CS20" s="69">
        <f>'RD T1'!E280</f>
        <v>0.11692804564501597</v>
      </c>
      <c r="CT20" s="69">
        <f t="shared" si="51"/>
        <v>-0.17378333662170403</v>
      </c>
    </row>
    <row r="21" spans="1:98" x14ac:dyDescent="0.2">
      <c r="A21" s="10" t="str">
        <f>name!D17</f>
        <v>51 Skilled agricultural and related trades</v>
      </c>
      <c r="B21" s="69">
        <v>1.4907020860220515E-2</v>
      </c>
      <c r="C21" s="69">
        <v>1.8640803673054297E-2</v>
      </c>
      <c r="D21" s="69">
        <v>1.7693371218936448E-2</v>
      </c>
      <c r="E21" s="69">
        <v>2.076246886444983E-2</v>
      </c>
      <c r="F21" s="69">
        <v>2.6777445322902337E-2</v>
      </c>
      <c r="G21" s="11"/>
      <c r="H21" s="69">
        <f t="shared" si="26"/>
        <v>9.084074103965889E-3</v>
      </c>
      <c r="I21" s="69">
        <f>'RD T1'!E49</f>
        <v>1.5841561070623272E-2</v>
      </c>
      <c r="J21" s="69">
        <f t="shared" si="27"/>
        <v>2.4925635174589161E-2</v>
      </c>
      <c r="L21" t="str">
        <f t="shared" si="28"/>
        <v>51 Skilled agricultural and related trades</v>
      </c>
      <c r="M21" s="69">
        <v>9.9355167315255025E-2</v>
      </c>
      <c r="N21" s="69">
        <v>0.12152356466306068</v>
      </c>
      <c r="O21" s="69">
        <v>9.940437240869289E-2</v>
      </c>
      <c r="P21" s="69">
        <v>0.10663505419812928</v>
      </c>
      <c r="Q21" s="69">
        <v>0.13499600043710447</v>
      </c>
      <c r="R21" s="11"/>
      <c r="S21" s="69">
        <f t="shared" si="29"/>
        <v>3.5591628028411579E-2</v>
      </c>
      <c r="T21" s="69">
        <f>'RD T1'!E78</f>
        <v>6.7733475766435569E-2</v>
      </c>
      <c r="U21" s="69">
        <f t="shared" si="30"/>
        <v>0.10332510379484715</v>
      </c>
      <c r="W21" t="str">
        <f t="shared" si="31"/>
        <v>51 Skilled agricultural and related trades</v>
      </c>
      <c r="X21" s="69">
        <v>0.77513857103859618</v>
      </c>
      <c r="Y21" s="69">
        <v>0.84098180297401526</v>
      </c>
      <c r="Z21" s="69">
        <v>0.82588133805230535</v>
      </c>
      <c r="AA21" s="69">
        <v>0.92587194652408233</v>
      </c>
      <c r="AB21" s="69">
        <v>1.3242453378312773</v>
      </c>
      <c r="AC21" s="69"/>
      <c r="AD21" s="69">
        <f t="shared" si="32"/>
        <v>0.49836399977897194</v>
      </c>
      <c r="AE21" s="69">
        <f>'RD T1'!E107</f>
        <v>0.71290713248713988</v>
      </c>
      <c r="AF21" s="69">
        <f t="shared" si="33"/>
        <v>1.2112711322661118</v>
      </c>
      <c r="AH21" t="str">
        <f t="shared" si="34"/>
        <v>51 Skilled agricultural and related trades</v>
      </c>
      <c r="AI21" s="69">
        <v>0.3441468190827634</v>
      </c>
      <c r="AJ21" s="69">
        <v>0.40290509881670999</v>
      </c>
      <c r="AK21" s="69">
        <v>0.32158740983605549</v>
      </c>
      <c r="AL21" s="69">
        <v>0.34191962586488212</v>
      </c>
      <c r="AM21" s="69">
        <v>0.44775073710575253</v>
      </c>
      <c r="AN21" s="69"/>
      <c r="AO21" s="69">
        <f t="shared" si="35"/>
        <v>0.12616332726969703</v>
      </c>
      <c r="AP21" s="69">
        <f>'RD T1'!E136</f>
        <v>0.26935436726080131</v>
      </c>
      <c r="AQ21" s="69">
        <f t="shared" si="36"/>
        <v>0.39551769453049834</v>
      </c>
      <c r="AS21" t="str">
        <f t="shared" si="37"/>
        <v>51 Skilled agricultural and related trades</v>
      </c>
      <c r="AT21" s="69">
        <v>0.46768276421242633</v>
      </c>
      <c r="AU21" s="69">
        <v>0.60475087240744541</v>
      </c>
      <c r="AV21" s="69">
        <v>0.47690824947023613</v>
      </c>
      <c r="AW21" s="69">
        <v>0.47841645877104716</v>
      </c>
      <c r="AX21" s="69">
        <v>0.64167094294105143</v>
      </c>
      <c r="AY21" s="69"/>
      <c r="AZ21" s="69">
        <f t="shared" si="38"/>
        <v>0.16476269347081529</v>
      </c>
      <c r="BA21" s="69">
        <f>'RD T1'!E165</f>
        <v>0.34501155125641653</v>
      </c>
      <c r="BB21" s="69">
        <f t="shared" si="39"/>
        <v>0.50977424472723176</v>
      </c>
      <c r="BD21" t="str">
        <f t="shared" si="40"/>
        <v>51 Skilled agricultural and related trades</v>
      </c>
      <c r="BE21" s="69">
        <v>0.85703837555039419</v>
      </c>
      <c r="BF21" s="69">
        <v>0.82813751583636752</v>
      </c>
      <c r="BG21" s="69">
        <v>0.68926897020999367</v>
      </c>
      <c r="BH21" s="69">
        <v>0.63651541706787118</v>
      </c>
      <c r="BI21" s="69">
        <v>0.64314431323505061</v>
      </c>
      <c r="BJ21" s="69"/>
      <c r="BK21" s="69">
        <f t="shared" si="41"/>
        <v>-4.6124656974943057E-2</v>
      </c>
      <c r="BL21" s="69">
        <f>'RD T1'!E194</f>
        <v>0.34152259773453181</v>
      </c>
      <c r="BM21" s="69">
        <f t="shared" si="42"/>
        <v>0.29539794075958875</v>
      </c>
      <c r="BO21" t="str">
        <f t="shared" si="43"/>
        <v>51 Skilled agricultural and related trades</v>
      </c>
      <c r="BP21" s="69">
        <v>1.2705739581016731</v>
      </c>
      <c r="BQ21" s="69">
        <v>1.3570419839528405</v>
      </c>
      <c r="BR21" s="69">
        <v>0.98347622196996876</v>
      </c>
      <c r="BS21" s="69">
        <v>0.97827156142882921</v>
      </c>
      <c r="BT21" s="69">
        <v>0.98637951242274124</v>
      </c>
      <c r="BU21" s="69"/>
      <c r="BV21" s="69">
        <f t="shared" si="44"/>
        <v>2.903290452772489E-3</v>
      </c>
      <c r="BW21" s="69">
        <f>'RD T1'!E223</f>
        <v>0.51391687066294767</v>
      </c>
      <c r="BX21" s="69">
        <f t="shared" si="45"/>
        <v>0.51682016111572016</v>
      </c>
      <c r="BZ21" t="str">
        <f t="shared" si="46"/>
        <v>51 Skilled agricultural and related trades</v>
      </c>
      <c r="CA21" s="69">
        <v>1.1051109054415764</v>
      </c>
      <c r="CB21" s="69">
        <v>0.99704328068767722</v>
      </c>
      <c r="CC21" s="69">
        <v>0.83838499191237004</v>
      </c>
      <c r="CD21" s="69">
        <v>0.82121538009339889</v>
      </c>
      <c r="CE21" s="69">
        <v>0.96560851331833142</v>
      </c>
      <c r="CF21" s="69"/>
      <c r="CG21" s="69">
        <f t="shared" si="47"/>
        <v>0.12722352140596138</v>
      </c>
      <c r="CH21" s="69">
        <f>'RD T1'!E252</f>
        <v>0.39234802832528215</v>
      </c>
      <c r="CI21" s="69">
        <f t="shared" si="48"/>
        <v>0.51957154973124353</v>
      </c>
      <c r="CK21" t="str">
        <f t="shared" si="49"/>
        <v>51 Skilled agricultural and related trades</v>
      </c>
      <c r="CL21" s="69">
        <v>0.5306819597552862</v>
      </c>
      <c r="CM21" s="69">
        <v>0.62770491995448441</v>
      </c>
      <c r="CN21" s="69">
        <v>0.41059718341863166</v>
      </c>
      <c r="CO21" s="69">
        <v>0.44247774360749575</v>
      </c>
      <c r="CP21" s="69">
        <v>0.30927858742145359</v>
      </c>
      <c r="CQ21" s="69"/>
      <c r="CR21" s="69">
        <f t="shared" si="50"/>
        <v>-0.10131859599717807</v>
      </c>
      <c r="CS21" s="69">
        <f>'RD T1'!E281</f>
        <v>0.1241702827417781</v>
      </c>
      <c r="CT21" s="69">
        <f t="shared" si="51"/>
        <v>2.285168674460003E-2</v>
      </c>
    </row>
    <row r="22" spans="1:98" x14ac:dyDescent="0.2">
      <c r="A22" s="10" t="str">
        <f>name!D18</f>
        <v>52 Skilled metal, electrical and electronic trades</v>
      </c>
      <c r="B22" s="69">
        <v>2.0071986351751527E-2</v>
      </c>
      <c r="C22" s="69">
        <v>2.3816905986513513E-2</v>
      </c>
      <c r="D22" s="69">
        <v>2.6424662074067656E-2</v>
      </c>
      <c r="E22" s="69">
        <v>2.7426525827941594E-2</v>
      </c>
      <c r="F22" s="69">
        <v>3.636613959944824E-2</v>
      </c>
      <c r="G22" s="11"/>
      <c r="H22" s="69">
        <f t="shared" si="26"/>
        <v>9.9414775253805834E-3</v>
      </c>
      <c r="I22" s="69">
        <f>'RD T1'!E50</f>
        <v>1.3635342969655524E-2</v>
      </c>
      <c r="J22" s="69">
        <f t="shared" si="27"/>
        <v>2.3576820495036108E-2</v>
      </c>
      <c r="L22" t="str">
        <f t="shared" si="28"/>
        <v>52 Skilled metal, electrical and electronic trades</v>
      </c>
      <c r="M22" s="69">
        <v>0.40864105311304061</v>
      </c>
      <c r="N22" s="69">
        <v>0.48360452970245982</v>
      </c>
      <c r="O22" s="69">
        <v>0.43917938826949304</v>
      </c>
      <c r="P22" s="69">
        <v>0.58541217951606095</v>
      </c>
      <c r="Q22" s="69">
        <v>0.94375938702586193</v>
      </c>
      <c r="R22" s="11"/>
      <c r="S22" s="69">
        <f t="shared" si="29"/>
        <v>0.50457999875636883</v>
      </c>
      <c r="T22" s="69">
        <f>'RD T1'!E79</f>
        <v>0.34333018734932341</v>
      </c>
      <c r="U22" s="69">
        <f t="shared" si="30"/>
        <v>0.84791018610569224</v>
      </c>
      <c r="W22" t="str">
        <f t="shared" si="31"/>
        <v>52 Skilled metal, electrical and electronic trades</v>
      </c>
      <c r="X22" s="69">
        <v>1.191299937993777</v>
      </c>
      <c r="Y22" s="69">
        <v>1.3325875494092165</v>
      </c>
      <c r="Z22" s="69">
        <v>1.105662701884957</v>
      </c>
      <c r="AA22" s="69">
        <v>1.2711360678686547</v>
      </c>
      <c r="AB22" s="69">
        <v>1.5952946833765045</v>
      </c>
      <c r="AC22" s="69"/>
      <c r="AD22" s="69">
        <f t="shared" si="32"/>
        <v>0.48963198149154752</v>
      </c>
      <c r="AE22" s="69">
        <f>'RD T1'!E108</f>
        <v>0.68669586265974247</v>
      </c>
      <c r="AF22" s="69">
        <f t="shared" si="33"/>
        <v>1.1763278441512899</v>
      </c>
      <c r="AH22" t="str">
        <f t="shared" si="34"/>
        <v>52 Skilled metal, electrical and electronic trades</v>
      </c>
      <c r="AI22" s="69">
        <v>0.43006164011234355</v>
      </c>
      <c r="AJ22" s="69">
        <v>0.48875491688152589</v>
      </c>
      <c r="AK22" s="69">
        <v>0.4151415645857871</v>
      </c>
      <c r="AL22" s="69">
        <v>0.4555653512786591</v>
      </c>
      <c r="AM22" s="69">
        <v>0.57142668134716834</v>
      </c>
      <c r="AN22" s="69"/>
      <c r="AO22" s="69">
        <f t="shared" si="35"/>
        <v>0.15628511676138124</v>
      </c>
      <c r="AP22" s="69">
        <f>'RD T1'!E137</f>
        <v>0.2272320777244172</v>
      </c>
      <c r="AQ22" s="69">
        <f t="shared" si="36"/>
        <v>0.38351719448579846</v>
      </c>
      <c r="AS22" t="str">
        <f t="shared" si="37"/>
        <v>52 Skilled metal, electrical and electronic trades</v>
      </c>
      <c r="AT22" s="69">
        <v>1.6939016117401453</v>
      </c>
      <c r="AU22" s="69">
        <v>1.8556192434591348</v>
      </c>
      <c r="AV22" s="69">
        <v>1.634208321041634</v>
      </c>
      <c r="AW22" s="69">
        <v>1.6567197270599197</v>
      </c>
      <c r="AX22" s="69">
        <v>1.9557712441835751</v>
      </c>
      <c r="AY22" s="69"/>
      <c r="AZ22" s="69">
        <f t="shared" si="38"/>
        <v>0.32156292314194102</v>
      </c>
      <c r="BA22" s="69">
        <f>'RD T1'!E166</f>
        <v>0.81446608517362939</v>
      </c>
      <c r="BB22" s="69">
        <f t="shared" si="39"/>
        <v>1.1360290083155704</v>
      </c>
      <c r="BD22" t="str">
        <f t="shared" si="40"/>
        <v>52 Skilled metal, electrical and electronic trades</v>
      </c>
      <c r="BE22" s="69">
        <v>8.2427263385429104</v>
      </c>
      <c r="BF22" s="69">
        <v>7.8489778028514845</v>
      </c>
      <c r="BG22" s="69">
        <v>7.3931560273618935</v>
      </c>
      <c r="BH22" s="69">
        <v>7.1807151534638827</v>
      </c>
      <c r="BI22" s="69">
        <v>6.8676281228241711</v>
      </c>
      <c r="BJ22" s="69"/>
      <c r="BK22" s="69">
        <f t="shared" si="41"/>
        <v>-0.52552790453772236</v>
      </c>
      <c r="BL22" s="69">
        <f>'RD T1'!E195</f>
        <v>2.4547686439149516</v>
      </c>
      <c r="BM22" s="69">
        <f t="shared" si="42"/>
        <v>1.9292407393772293</v>
      </c>
      <c r="BO22" t="str">
        <f t="shared" si="43"/>
        <v>52 Skilled metal, electrical and electronic trades</v>
      </c>
      <c r="BP22" s="69">
        <v>4.8015551625575394</v>
      </c>
      <c r="BQ22" s="69">
        <v>5.1006311073248396</v>
      </c>
      <c r="BR22" s="69">
        <v>4.0920048942799943</v>
      </c>
      <c r="BS22" s="69">
        <v>4.000504144486678</v>
      </c>
      <c r="BT22" s="69">
        <v>3.4339921536640219</v>
      </c>
      <c r="BU22" s="69"/>
      <c r="BV22" s="69">
        <f t="shared" si="44"/>
        <v>-0.65801274061597237</v>
      </c>
      <c r="BW22" s="69">
        <f>'RD T1'!E224</f>
        <v>1.3813118760483416</v>
      </c>
      <c r="BX22" s="69">
        <f t="shared" si="45"/>
        <v>0.72329913543236923</v>
      </c>
      <c r="BZ22" t="str">
        <f t="shared" si="46"/>
        <v>52 Skilled metal, electrical and electronic trades</v>
      </c>
      <c r="CA22" s="69">
        <v>2.7090497451074094</v>
      </c>
      <c r="CB22" s="69">
        <v>2.2627314150355304</v>
      </c>
      <c r="CC22" s="69">
        <v>1.8898480882182731</v>
      </c>
      <c r="CD22" s="69">
        <v>1.8715817766846441</v>
      </c>
      <c r="CE22" s="69">
        <v>1.09420259527478</v>
      </c>
      <c r="CF22" s="69"/>
      <c r="CG22" s="69">
        <f t="shared" si="47"/>
        <v>-0.79564549294349307</v>
      </c>
      <c r="CH22" s="69">
        <f>'RD T1'!E253</f>
        <v>0.57390426776465409</v>
      </c>
      <c r="CI22" s="69">
        <f t="shared" si="48"/>
        <v>-0.22174122517883899</v>
      </c>
      <c r="CK22" t="str">
        <f t="shared" si="49"/>
        <v>52 Skilled metal, electrical and electronic trades</v>
      </c>
      <c r="CL22" s="69">
        <v>0.74338790567062896</v>
      </c>
      <c r="CM22" s="69">
        <v>0.80599348062418275</v>
      </c>
      <c r="CN22" s="69">
        <v>0.63417400142672009</v>
      </c>
      <c r="CO22" s="69">
        <v>0.67998320360595399</v>
      </c>
      <c r="CP22" s="69">
        <v>0.4830955093310404</v>
      </c>
      <c r="CQ22" s="69"/>
      <c r="CR22" s="69">
        <f t="shared" si="50"/>
        <v>-0.1510784920956797</v>
      </c>
      <c r="CS22" s="69">
        <f>'RD T1'!E282</f>
        <v>0.17666914524313074</v>
      </c>
      <c r="CT22" s="69">
        <f t="shared" si="51"/>
        <v>2.5590653147451042E-2</v>
      </c>
    </row>
    <row r="23" spans="1:98" x14ac:dyDescent="0.2">
      <c r="A23" s="10" t="str">
        <f>name!D19</f>
        <v>53 Skilled construction and building trades</v>
      </c>
      <c r="B23" s="69">
        <v>1.1052228805316516E-2</v>
      </c>
      <c r="C23" s="69">
        <v>7.6078329740262617E-3</v>
      </c>
      <c r="D23" s="69">
        <v>6.7829159671308394E-3</v>
      </c>
      <c r="E23" s="69">
        <v>9.5120404960472912E-3</v>
      </c>
      <c r="F23" s="69">
        <v>1.0062435827969301E-2</v>
      </c>
      <c r="G23" s="11"/>
      <c r="H23" s="69">
        <f t="shared" si="26"/>
        <v>3.2795198608384611E-3</v>
      </c>
      <c r="I23" s="69">
        <f>'RD T1'!E51</f>
        <v>4.3823473468701715E-3</v>
      </c>
      <c r="J23" s="69">
        <f t="shared" si="27"/>
        <v>7.6618672077086326E-3</v>
      </c>
      <c r="L23" t="str">
        <f t="shared" si="28"/>
        <v>53 Skilled construction and building trades</v>
      </c>
      <c r="M23" s="69">
        <v>0.18712910405687649</v>
      </c>
      <c r="N23" s="69">
        <v>0.20409399176920229</v>
      </c>
      <c r="O23" s="69">
        <v>0.2031062963543043</v>
      </c>
      <c r="P23" s="69">
        <v>0.22991871578476131</v>
      </c>
      <c r="Q23" s="69">
        <v>0.27971940847107263</v>
      </c>
      <c r="R23" s="11"/>
      <c r="S23" s="69">
        <f t="shared" si="29"/>
        <v>7.6613112116768328E-2</v>
      </c>
      <c r="T23" s="69">
        <f>'RD T1'!E80</f>
        <v>0.12277772426758082</v>
      </c>
      <c r="U23" s="69">
        <f t="shared" si="30"/>
        <v>0.19939083638434915</v>
      </c>
      <c r="W23" t="str">
        <f t="shared" si="31"/>
        <v>53 Skilled construction and building trades</v>
      </c>
      <c r="X23" s="69">
        <v>0.71500412310286898</v>
      </c>
      <c r="Y23" s="69">
        <v>0.7072408021732971</v>
      </c>
      <c r="Z23" s="69">
        <v>0.6315123351609665</v>
      </c>
      <c r="AA23" s="69">
        <v>0.6916449361321988</v>
      </c>
      <c r="AB23" s="69">
        <v>0.75559869661967638</v>
      </c>
      <c r="AC23" s="69"/>
      <c r="AD23" s="69">
        <f t="shared" si="32"/>
        <v>0.12408636145870988</v>
      </c>
      <c r="AE23" s="69">
        <f>'RD T1'!E109</f>
        <v>0.37458146397988551</v>
      </c>
      <c r="AF23" s="69">
        <f t="shared" si="33"/>
        <v>0.49866782543859539</v>
      </c>
      <c r="AH23" t="str">
        <f t="shared" si="34"/>
        <v>53 Skilled construction and building trades</v>
      </c>
      <c r="AI23" s="69">
        <v>0.41633120181747219</v>
      </c>
      <c r="AJ23" s="69">
        <v>0.47763186609953395</v>
      </c>
      <c r="AK23" s="69">
        <v>0.41979937130572448</v>
      </c>
      <c r="AL23" s="69">
        <v>0.46376807629418537</v>
      </c>
      <c r="AM23" s="69">
        <v>0.5288249481642453</v>
      </c>
      <c r="AN23" s="69"/>
      <c r="AO23" s="69">
        <f t="shared" si="35"/>
        <v>0.10902557685852082</v>
      </c>
      <c r="AP23" s="69">
        <f>'RD T1'!E138</f>
        <v>0.27749382929812955</v>
      </c>
      <c r="AQ23" s="69">
        <f t="shared" si="36"/>
        <v>0.38651940615665037</v>
      </c>
      <c r="AS23" t="str">
        <f t="shared" si="37"/>
        <v>53 Skilled construction and building trades</v>
      </c>
      <c r="AT23" s="69">
        <v>0.62172137911665692</v>
      </c>
      <c r="AU23" s="69">
        <v>0.59887521295503421</v>
      </c>
      <c r="AV23" s="69">
        <v>0.56603832235129226</v>
      </c>
      <c r="AW23" s="69">
        <v>0.63089434149787449</v>
      </c>
      <c r="AX23" s="69">
        <v>0.65207431829341589</v>
      </c>
      <c r="AY23" s="69"/>
      <c r="AZ23" s="69">
        <f t="shared" si="38"/>
        <v>8.6035995942123633E-2</v>
      </c>
      <c r="BA23" s="69">
        <f>'RD T1'!E167</f>
        <v>0.35013482878041469</v>
      </c>
      <c r="BB23" s="69">
        <f t="shared" si="39"/>
        <v>0.43617082472253832</v>
      </c>
      <c r="BD23" t="str">
        <f t="shared" si="40"/>
        <v>53 Skilled construction and building trades</v>
      </c>
      <c r="BE23" s="69">
        <v>6.1024455468341454</v>
      </c>
      <c r="BF23" s="69">
        <v>5.0910875298064395</v>
      </c>
      <c r="BG23" s="69">
        <v>4.9137807661214161</v>
      </c>
      <c r="BH23" s="69">
        <v>4.6693813412890197</v>
      </c>
      <c r="BI23" s="69">
        <v>3.9838333366840288</v>
      </c>
      <c r="BJ23" s="69"/>
      <c r="BK23" s="69">
        <f t="shared" si="41"/>
        <v>-0.92994742943738729</v>
      </c>
      <c r="BL23" s="69">
        <f>'RD T1'!E196</f>
        <v>1.6706589557761435</v>
      </c>
      <c r="BM23" s="69">
        <f t="shared" si="42"/>
        <v>0.74071152633875625</v>
      </c>
      <c r="BO23" t="str">
        <f t="shared" si="43"/>
        <v>53 Skilled construction and building trades</v>
      </c>
      <c r="BP23" s="69">
        <v>5.0198500202925995</v>
      </c>
      <c r="BQ23" s="69">
        <v>5.2938746310568412</v>
      </c>
      <c r="BR23" s="69">
        <v>4.426098989869347</v>
      </c>
      <c r="BS23" s="69">
        <v>4.7252613430830177</v>
      </c>
      <c r="BT23" s="69">
        <v>4.5663735344567753</v>
      </c>
      <c r="BU23" s="69"/>
      <c r="BV23" s="69">
        <f t="shared" si="44"/>
        <v>0.14027454458742827</v>
      </c>
      <c r="BW23" s="69">
        <f>'RD T1'!E225</f>
        <v>2.0311844368201357</v>
      </c>
      <c r="BX23" s="69">
        <f t="shared" si="45"/>
        <v>2.171458981407564</v>
      </c>
      <c r="BZ23" t="str">
        <f t="shared" si="46"/>
        <v>53 Skilled construction and building trades</v>
      </c>
      <c r="CA23" s="69">
        <v>2.9031996504692592</v>
      </c>
      <c r="CB23" s="69">
        <v>2.316336492273944</v>
      </c>
      <c r="CC23" s="69">
        <v>2.0875485103150182</v>
      </c>
      <c r="CD23" s="69">
        <v>2.2534940192009256</v>
      </c>
      <c r="CE23" s="69">
        <v>2.1291848962961346</v>
      </c>
      <c r="CF23" s="69"/>
      <c r="CG23" s="69">
        <f t="shared" si="47"/>
        <v>4.1636385981116408E-2</v>
      </c>
      <c r="CH23" s="69">
        <f>'RD T1'!E254</f>
        <v>0.86268319733319598</v>
      </c>
      <c r="CI23" s="69">
        <f t="shared" si="48"/>
        <v>0.90431958331431239</v>
      </c>
      <c r="CK23" t="str">
        <f t="shared" si="49"/>
        <v>53 Skilled construction and building trades</v>
      </c>
      <c r="CL23" s="69">
        <v>1.2680003198286207</v>
      </c>
      <c r="CM23" s="69">
        <v>1.1235637256279214</v>
      </c>
      <c r="CN23" s="69">
        <v>0.90517049149510465</v>
      </c>
      <c r="CO23" s="69">
        <v>0.77558309605848164</v>
      </c>
      <c r="CP23" s="69">
        <v>0.24382603244810605</v>
      </c>
      <c r="CQ23" s="69"/>
      <c r="CR23" s="69">
        <f t="shared" si="50"/>
        <v>-0.66134445904699857</v>
      </c>
      <c r="CS23" s="69">
        <f>'RD T1'!E283</f>
        <v>0.15670965909476556</v>
      </c>
      <c r="CT23" s="69">
        <f t="shared" si="51"/>
        <v>-0.50463479995223304</v>
      </c>
    </row>
    <row r="24" spans="1:98" x14ac:dyDescent="0.2">
      <c r="A24" s="10" t="str">
        <f>name!D20</f>
        <v>54 Textiles, printing and other skilled trades</v>
      </c>
      <c r="B24" s="69">
        <v>4.1614742839284555E-2</v>
      </c>
      <c r="C24" s="69">
        <v>4.3493480145475175E-2</v>
      </c>
      <c r="D24" s="69">
        <v>4.7191682951050827E-2</v>
      </c>
      <c r="E24" s="69">
        <v>6.4127032863835726E-2</v>
      </c>
      <c r="F24" s="69">
        <v>8.9052646151384043E-2</v>
      </c>
      <c r="G24" s="11"/>
      <c r="H24" s="69">
        <f t="shared" si="26"/>
        <v>4.1860963200333216E-2</v>
      </c>
      <c r="I24" s="69">
        <f>'RD T1'!E52</f>
        <v>3.6377882472273984E-2</v>
      </c>
      <c r="J24" s="69">
        <f t="shared" si="27"/>
        <v>7.8238845672607193E-2</v>
      </c>
      <c r="L24" t="str">
        <f t="shared" si="28"/>
        <v>54 Textiles, printing and other skilled trades</v>
      </c>
      <c r="M24" s="69">
        <v>0.39859729116520237</v>
      </c>
      <c r="N24" s="69">
        <v>0.44029947556083104</v>
      </c>
      <c r="O24" s="69">
        <v>0.47177973248626243</v>
      </c>
      <c r="P24" s="69">
        <v>0.62195199684449221</v>
      </c>
      <c r="Q24" s="69">
        <v>0.95390013213388836</v>
      </c>
      <c r="R24" s="11"/>
      <c r="S24" s="69">
        <f t="shared" si="29"/>
        <v>0.48212039964762593</v>
      </c>
      <c r="T24" s="69">
        <f>'RD T1'!E81</f>
        <v>0.39550867425978969</v>
      </c>
      <c r="U24" s="69">
        <f t="shared" si="30"/>
        <v>0.87762907390741562</v>
      </c>
      <c r="W24" t="str">
        <f t="shared" si="31"/>
        <v>54 Textiles, printing and other skilled trades</v>
      </c>
      <c r="X24" s="69">
        <v>1.2451954262458926</v>
      </c>
      <c r="Y24" s="69">
        <v>1.2607548694481892</v>
      </c>
      <c r="Z24" s="69">
        <v>1.1656767513228399</v>
      </c>
      <c r="AA24" s="69">
        <v>1.4757209544126493</v>
      </c>
      <c r="AB24" s="69">
        <v>1.9705063943145451</v>
      </c>
      <c r="AC24" s="69"/>
      <c r="AD24" s="69">
        <f t="shared" si="32"/>
        <v>0.80482964299170523</v>
      </c>
      <c r="AE24" s="69">
        <f>'RD T1'!E110</f>
        <v>0.88503123538523265</v>
      </c>
      <c r="AF24" s="69">
        <f t="shared" si="33"/>
        <v>1.6898608783769378</v>
      </c>
      <c r="AH24" t="str">
        <f t="shared" si="34"/>
        <v>54 Textiles, printing and other skilled trades</v>
      </c>
      <c r="AI24" s="69">
        <v>0.47632533026846979</v>
      </c>
      <c r="AJ24" s="69">
        <v>0.45389777027559536</v>
      </c>
      <c r="AK24" s="69">
        <v>0.43414887180546519</v>
      </c>
      <c r="AL24" s="69">
        <v>0.48483090253359995</v>
      </c>
      <c r="AM24" s="69">
        <v>0.62882118007434273</v>
      </c>
      <c r="AN24" s="69"/>
      <c r="AO24" s="69">
        <f t="shared" si="35"/>
        <v>0.19467230826887755</v>
      </c>
      <c r="AP24" s="69">
        <f>'RD T1'!E139</f>
        <v>0.28591659770717603</v>
      </c>
      <c r="AQ24" s="69">
        <f t="shared" si="36"/>
        <v>0.48058890597605358</v>
      </c>
      <c r="AS24" t="str">
        <f t="shared" si="37"/>
        <v>54 Textiles, printing and other skilled trades</v>
      </c>
      <c r="AT24" s="69">
        <v>0.5585748043005655</v>
      </c>
      <c r="AU24" s="69">
        <v>0.54697515599104973</v>
      </c>
      <c r="AV24" s="69">
        <v>0.51815944009267056</v>
      </c>
      <c r="AW24" s="69">
        <v>0.61118889588208591</v>
      </c>
      <c r="AX24" s="69">
        <v>0.76851551958260789</v>
      </c>
      <c r="AY24" s="69"/>
      <c r="AZ24" s="69">
        <f t="shared" si="38"/>
        <v>0.25035607948993732</v>
      </c>
      <c r="BA24" s="69">
        <f>'RD T1'!E168</f>
        <v>0.34720103782977785</v>
      </c>
      <c r="BB24" s="69">
        <f t="shared" si="39"/>
        <v>0.59755711731971517</v>
      </c>
      <c r="BD24" t="str">
        <f t="shared" si="40"/>
        <v>54 Textiles, printing and other skilled trades</v>
      </c>
      <c r="BE24" s="69">
        <v>3.7979290726206889</v>
      </c>
      <c r="BF24" s="69">
        <v>3.3672955711811983</v>
      </c>
      <c r="BG24" s="69">
        <v>3.2115151400358442</v>
      </c>
      <c r="BH24" s="69">
        <v>3.6570330356216019</v>
      </c>
      <c r="BI24" s="69">
        <v>4.1213047281045725</v>
      </c>
      <c r="BJ24" s="69"/>
      <c r="BK24" s="69">
        <f t="shared" si="41"/>
        <v>0.90978958806872834</v>
      </c>
      <c r="BL24" s="69">
        <f>'RD T1'!E197</f>
        <v>1.5303020800439275</v>
      </c>
      <c r="BM24" s="69">
        <f t="shared" si="42"/>
        <v>2.4400916681126557</v>
      </c>
      <c r="BO24" t="str">
        <f t="shared" si="43"/>
        <v>54 Textiles, printing and other skilled trades</v>
      </c>
      <c r="BP24" s="69">
        <v>3.7398670449334124</v>
      </c>
      <c r="BQ24" s="69">
        <v>3.0758973841762969</v>
      </c>
      <c r="BR24" s="69">
        <v>2.7737376390376669</v>
      </c>
      <c r="BS24" s="69">
        <v>2.6231762430297523</v>
      </c>
      <c r="BT24" s="69">
        <v>2.3014259096303196</v>
      </c>
      <c r="BU24" s="69"/>
      <c r="BV24" s="69">
        <f t="shared" si="44"/>
        <v>-0.47231172940734734</v>
      </c>
      <c r="BW24" s="69">
        <f>'RD T1'!E226</f>
        <v>0.97924247386862573</v>
      </c>
      <c r="BX24" s="69">
        <f t="shared" si="45"/>
        <v>0.50693074446127839</v>
      </c>
      <c r="BZ24" t="str">
        <f t="shared" si="46"/>
        <v>54 Textiles, printing and other skilled trades</v>
      </c>
      <c r="CA24" s="69">
        <v>3.3785314148225667</v>
      </c>
      <c r="CB24" s="69">
        <v>2.7499122284686903</v>
      </c>
      <c r="CC24" s="69">
        <v>2.3578410844473257</v>
      </c>
      <c r="CD24" s="69">
        <v>2.6425773620302997</v>
      </c>
      <c r="CE24" s="69">
        <v>2.1436645663279714</v>
      </c>
      <c r="CF24" s="69"/>
      <c r="CG24" s="69">
        <f t="shared" si="47"/>
        <v>-0.21417651811935423</v>
      </c>
      <c r="CH24" s="69">
        <f>'RD T1'!E255</f>
        <v>0.90596471336594186</v>
      </c>
      <c r="CI24" s="69">
        <f t="shared" si="48"/>
        <v>0.69178819524658763</v>
      </c>
      <c r="CK24" t="str">
        <f t="shared" si="49"/>
        <v>54 Textiles, printing and other skilled trades</v>
      </c>
      <c r="CL24" s="69">
        <v>1.1053208293606165</v>
      </c>
      <c r="CM24" s="69">
        <v>1.0068244111804621</v>
      </c>
      <c r="CN24" s="69">
        <v>0.86862018800333474</v>
      </c>
      <c r="CO24" s="69">
        <v>0.65817029829924145</v>
      </c>
      <c r="CP24" s="69">
        <v>0.41817175805845735</v>
      </c>
      <c r="CQ24" s="69"/>
      <c r="CR24" s="69">
        <f t="shared" si="50"/>
        <v>-0.45044842994487738</v>
      </c>
      <c r="CS24" s="69">
        <f>'RD T1'!E284</f>
        <v>0.16338889443888896</v>
      </c>
      <c r="CT24" s="69">
        <f t="shared" si="51"/>
        <v>-0.28705953550598839</v>
      </c>
    </row>
    <row r="25" spans="1:98" x14ac:dyDescent="0.2">
      <c r="A25" s="10" t="str">
        <f>name!D21</f>
        <v>61 Caring personal service occupations</v>
      </c>
      <c r="B25" s="69">
        <v>3.7880381975577061E-2</v>
      </c>
      <c r="C25" s="69">
        <v>4.5225044077341063E-2</v>
      </c>
      <c r="D25" s="69">
        <v>4.5624881630362053E-2</v>
      </c>
      <c r="E25" s="69">
        <v>6.0769355113779906E-2</v>
      </c>
      <c r="F25" s="69">
        <v>8.3487951627709694E-2</v>
      </c>
      <c r="G25" s="11"/>
      <c r="H25" s="69">
        <f t="shared" si="26"/>
        <v>3.7863069997347641E-2</v>
      </c>
      <c r="I25" s="69">
        <f>'RD T1'!E53</f>
        <v>3.6717986756135142E-2</v>
      </c>
      <c r="J25" s="69">
        <f t="shared" si="27"/>
        <v>7.4581056753482783E-2</v>
      </c>
      <c r="L25" t="str">
        <f t="shared" si="28"/>
        <v>61 Caring personal service occupations</v>
      </c>
      <c r="M25" s="69">
        <v>1.6792292864159544</v>
      </c>
      <c r="N25" s="69">
        <v>2.1769232493016819</v>
      </c>
      <c r="O25" s="69">
        <v>2.2208783269490429</v>
      </c>
      <c r="P25" s="69">
        <v>2.9215335239359552</v>
      </c>
      <c r="Q25" s="69">
        <v>3.8777028800977704</v>
      </c>
      <c r="R25" s="11"/>
      <c r="S25" s="69">
        <f t="shared" si="29"/>
        <v>1.6568245531487276</v>
      </c>
      <c r="T25" s="69">
        <f>'RD T1'!E82</f>
        <v>1.8762812898666257</v>
      </c>
      <c r="U25" s="69">
        <f t="shared" si="30"/>
        <v>3.5331058430153535</v>
      </c>
      <c r="W25" t="str">
        <f t="shared" si="31"/>
        <v>61 Caring personal service occupations</v>
      </c>
      <c r="X25" s="69">
        <v>5.4574473727757145</v>
      </c>
      <c r="Y25" s="69">
        <v>6.2928087676613487</v>
      </c>
      <c r="Z25" s="69">
        <v>5.9631342732805956</v>
      </c>
      <c r="AA25" s="69">
        <v>6.9024213422297782</v>
      </c>
      <c r="AB25" s="69">
        <v>8.0811452182643304</v>
      </c>
      <c r="AC25" s="69"/>
      <c r="AD25" s="69">
        <f t="shared" si="32"/>
        <v>2.1180109449837348</v>
      </c>
      <c r="AE25" s="69">
        <f>'RD T1'!E111</f>
        <v>4.5860881988057693</v>
      </c>
      <c r="AF25" s="69">
        <f t="shared" si="33"/>
        <v>6.7040991437895041</v>
      </c>
      <c r="AH25" t="str">
        <f t="shared" si="34"/>
        <v>61 Caring personal service occupations</v>
      </c>
      <c r="AI25" s="69">
        <v>4.8566797460972548</v>
      </c>
      <c r="AJ25" s="69">
        <v>4.9965312539790157</v>
      </c>
      <c r="AK25" s="69">
        <v>4.779175408292498</v>
      </c>
      <c r="AL25" s="69">
        <v>4.7899594465131488</v>
      </c>
      <c r="AM25" s="69">
        <v>4.9748134564852471</v>
      </c>
      <c r="AN25" s="69"/>
      <c r="AO25" s="69">
        <f t="shared" si="35"/>
        <v>0.1956380481927491</v>
      </c>
      <c r="AP25" s="69">
        <f>'RD T1'!E140</f>
        <v>2.7900026315018001</v>
      </c>
      <c r="AQ25" s="69">
        <f t="shared" si="36"/>
        <v>2.9856406796945492</v>
      </c>
      <c r="AS25" t="str">
        <f t="shared" si="37"/>
        <v>61 Caring personal service occupations</v>
      </c>
      <c r="AT25" s="69">
        <v>2.6779877699933357</v>
      </c>
      <c r="AU25" s="69">
        <v>2.9947663253916357</v>
      </c>
      <c r="AV25" s="69">
        <v>2.8996840199145932</v>
      </c>
      <c r="AW25" s="69">
        <v>2.9761799906607322</v>
      </c>
      <c r="AX25" s="69">
        <v>3.1575112934481502</v>
      </c>
      <c r="AY25" s="69"/>
      <c r="AZ25" s="69">
        <f t="shared" si="38"/>
        <v>0.25782727353355694</v>
      </c>
      <c r="BA25" s="69">
        <f>'RD T1'!E169</f>
        <v>1.773478704356338</v>
      </c>
      <c r="BB25" s="69">
        <f t="shared" si="39"/>
        <v>2.031305977889895</v>
      </c>
      <c r="BD25" t="str">
        <f t="shared" si="40"/>
        <v>61 Caring personal service occupations</v>
      </c>
      <c r="BE25" s="69">
        <v>15.268237305265167</v>
      </c>
      <c r="BF25" s="69">
        <v>15.92653562310716</v>
      </c>
      <c r="BG25" s="69">
        <v>15.976985581103069</v>
      </c>
      <c r="BH25" s="69">
        <v>16.420482720500864</v>
      </c>
      <c r="BI25" s="69">
        <v>18.407234114264774</v>
      </c>
      <c r="BJ25" s="69"/>
      <c r="BK25" s="69">
        <f t="shared" si="41"/>
        <v>2.4302485331617056</v>
      </c>
      <c r="BL25" s="69">
        <f>'RD T1'!E198</f>
        <v>9.6366592734837973</v>
      </c>
      <c r="BM25" s="69">
        <f t="shared" si="42"/>
        <v>12.066907806645503</v>
      </c>
      <c r="BO25" t="str">
        <f t="shared" si="43"/>
        <v>61 Caring personal service occupations</v>
      </c>
      <c r="BP25" s="69">
        <v>11.802792675378358</v>
      </c>
      <c r="BQ25" s="69">
        <v>11.068676452292575</v>
      </c>
      <c r="BR25" s="69">
        <v>10.137606164740406</v>
      </c>
      <c r="BS25" s="69">
        <v>9.8588542053575772</v>
      </c>
      <c r="BT25" s="69">
        <v>8.1351881766539478</v>
      </c>
      <c r="BU25" s="69"/>
      <c r="BV25" s="69">
        <f t="shared" si="44"/>
        <v>-2.0024179880864583</v>
      </c>
      <c r="BW25" s="69">
        <f>'RD T1'!E227</f>
        <v>4.3350216055193558</v>
      </c>
      <c r="BX25" s="69">
        <f t="shared" si="45"/>
        <v>2.3326036174328975</v>
      </c>
      <c r="BZ25" t="str">
        <f t="shared" si="46"/>
        <v>61 Caring personal service occupations</v>
      </c>
      <c r="CA25" s="69">
        <v>3.668652754589218</v>
      </c>
      <c r="CB25" s="69">
        <v>2.1401668926904116</v>
      </c>
      <c r="CC25" s="69">
        <v>1.7878731826056482</v>
      </c>
      <c r="CD25" s="69">
        <v>1.5026870111083845</v>
      </c>
      <c r="CE25" s="69">
        <v>1.2495214313535798</v>
      </c>
      <c r="CF25" s="69"/>
      <c r="CG25" s="69">
        <f t="shared" si="47"/>
        <v>-0.53835175125206836</v>
      </c>
      <c r="CH25" s="69">
        <f>'RD T1'!E256</f>
        <v>0.47356060633950731</v>
      </c>
      <c r="CI25" s="69">
        <f t="shared" si="48"/>
        <v>-6.4791144912561049E-2</v>
      </c>
      <c r="CK25" t="str">
        <f t="shared" si="49"/>
        <v>61 Caring personal service occupations</v>
      </c>
      <c r="CL25" s="69">
        <v>0.47576435514462156</v>
      </c>
      <c r="CM25" s="69">
        <v>0.38996428192285398</v>
      </c>
      <c r="CN25" s="69">
        <v>0.39024521502024173</v>
      </c>
      <c r="CO25" s="69">
        <v>0.47622491665053251</v>
      </c>
      <c r="CP25" s="69">
        <v>0.59601656639489253</v>
      </c>
      <c r="CQ25" s="69"/>
      <c r="CR25" s="69">
        <f t="shared" si="50"/>
        <v>0.2057713513746508</v>
      </c>
      <c r="CS25" s="69">
        <f>'RD T1'!E285</f>
        <v>0.13030077872465079</v>
      </c>
      <c r="CT25" s="69">
        <f t="shared" si="51"/>
        <v>0.33607213009930159</v>
      </c>
    </row>
    <row r="26" spans="1:98" x14ac:dyDescent="0.2">
      <c r="A26" s="10" t="str">
        <f>name!D22</f>
        <v>62 Leisure, travel and related personal service occupations</v>
      </c>
      <c r="B26" s="69">
        <v>2.0471636323595124E-2</v>
      </c>
      <c r="C26" s="69">
        <v>2.9476436430287561E-2</v>
      </c>
      <c r="D26" s="69">
        <v>3.1229468506296196E-2</v>
      </c>
      <c r="E26" s="69">
        <v>3.556060029795606E-2</v>
      </c>
      <c r="F26" s="69">
        <v>4.5061836129307101E-2</v>
      </c>
      <c r="G26" s="11"/>
      <c r="H26" s="69">
        <f t="shared" si="26"/>
        <v>1.3832367623010905E-2</v>
      </c>
      <c r="I26" s="69">
        <f>'RD T1'!E54</f>
        <v>2.1784142989340595E-2</v>
      </c>
      <c r="J26" s="69">
        <f t="shared" si="27"/>
        <v>3.56165106123515E-2</v>
      </c>
      <c r="L26" t="str">
        <f t="shared" si="28"/>
        <v>62 Leisure, travel and related personal service occupations</v>
      </c>
      <c r="M26" s="69">
        <v>0.31054142388438905</v>
      </c>
      <c r="N26" s="69">
        <v>0.39104619317492201</v>
      </c>
      <c r="O26" s="69">
        <v>0.37085943119877607</v>
      </c>
      <c r="P26" s="69">
        <v>0.40819685955506541</v>
      </c>
      <c r="Q26" s="69">
        <v>0.53461875256035374</v>
      </c>
      <c r="R26" s="11"/>
      <c r="S26" s="69">
        <f t="shared" si="29"/>
        <v>0.16375932136157767</v>
      </c>
      <c r="T26" s="69">
        <f>'RD T1'!E83</f>
        <v>0.24933587608547317</v>
      </c>
      <c r="U26" s="69">
        <f t="shared" si="30"/>
        <v>0.41309519744705081</v>
      </c>
      <c r="W26" t="str">
        <f t="shared" si="31"/>
        <v>62 Leisure, travel and related personal service occupations</v>
      </c>
      <c r="X26" s="69">
        <v>1.5564302681696973</v>
      </c>
      <c r="Y26" s="69">
        <v>1.9001827204436172</v>
      </c>
      <c r="Z26" s="69">
        <v>1.6958801461362192</v>
      </c>
      <c r="AA26" s="69">
        <v>1.9016334407707955</v>
      </c>
      <c r="AB26" s="69">
        <v>2.5063795097720827</v>
      </c>
      <c r="AC26" s="69"/>
      <c r="AD26" s="69">
        <f t="shared" si="32"/>
        <v>0.8104993636358635</v>
      </c>
      <c r="AE26" s="69">
        <f>'RD T1'!E112</f>
        <v>1.2568058262448929</v>
      </c>
      <c r="AF26" s="69">
        <f t="shared" si="33"/>
        <v>2.0673051898807566</v>
      </c>
      <c r="AH26" t="str">
        <f t="shared" si="34"/>
        <v>62 Leisure, travel and related personal service occupations</v>
      </c>
      <c r="AI26" s="69">
        <v>0.94236847812673386</v>
      </c>
      <c r="AJ26" s="69">
        <v>1.1238732972759802</v>
      </c>
      <c r="AK26" s="69">
        <v>1.0251639682682367</v>
      </c>
      <c r="AL26" s="69">
        <v>1.0577875557406318</v>
      </c>
      <c r="AM26" s="69">
        <v>1.385416261609858</v>
      </c>
      <c r="AN26" s="69"/>
      <c r="AO26" s="69">
        <f t="shared" si="35"/>
        <v>0.36025229334162123</v>
      </c>
      <c r="AP26" s="69">
        <f>'RD T1'!E141</f>
        <v>0.70528681644233027</v>
      </c>
      <c r="AQ26" s="69">
        <f t="shared" si="36"/>
        <v>1.0655391097839515</v>
      </c>
      <c r="AS26" t="str">
        <f t="shared" si="37"/>
        <v>62 Leisure, travel and related personal service occupations</v>
      </c>
      <c r="AT26" s="69">
        <v>1.1315853804769229</v>
      </c>
      <c r="AU26" s="69">
        <v>1.3740479298167718</v>
      </c>
      <c r="AV26" s="69">
        <v>1.3538485445751971</v>
      </c>
      <c r="AW26" s="69">
        <v>1.4174198898796946</v>
      </c>
      <c r="AX26" s="69">
        <v>1.9484034751354078</v>
      </c>
      <c r="AY26" s="69"/>
      <c r="AZ26" s="69">
        <f t="shared" si="38"/>
        <v>0.59455493056021069</v>
      </c>
      <c r="BA26" s="69">
        <f>'RD T1'!E170</f>
        <v>0.98817461035213361</v>
      </c>
      <c r="BB26" s="69">
        <f t="shared" si="39"/>
        <v>1.5827295409123443</v>
      </c>
      <c r="BD26" t="str">
        <f t="shared" si="40"/>
        <v>62 Leisure, travel and related personal service occupations</v>
      </c>
      <c r="BE26" s="69">
        <v>4.0872235987989471</v>
      </c>
      <c r="BF26" s="69">
        <v>3.8067154716743743</v>
      </c>
      <c r="BG26" s="69">
        <v>3.7059717359090913</v>
      </c>
      <c r="BH26" s="69">
        <v>3.2993228782747792</v>
      </c>
      <c r="BI26" s="69">
        <v>3.0100796606656282</v>
      </c>
      <c r="BJ26" s="69"/>
      <c r="BK26" s="69">
        <f t="shared" si="41"/>
        <v>-0.69589207524346319</v>
      </c>
      <c r="BL26" s="69">
        <f>'RD T1'!E199</f>
        <v>1.4892565337343302</v>
      </c>
      <c r="BM26" s="69">
        <f t="shared" si="42"/>
        <v>0.79336445849086701</v>
      </c>
      <c r="BO26" t="str">
        <f t="shared" si="43"/>
        <v>62 Leisure, travel and related personal service occupations</v>
      </c>
      <c r="BP26" s="69">
        <v>3.994296485875565</v>
      </c>
      <c r="BQ26" s="69">
        <v>3.6227523802519523</v>
      </c>
      <c r="BR26" s="69">
        <v>3.2581935106927964</v>
      </c>
      <c r="BS26" s="69">
        <v>2.7810486637431029</v>
      </c>
      <c r="BT26" s="69">
        <v>2.2911170504021574</v>
      </c>
      <c r="BU26" s="69"/>
      <c r="BV26" s="69">
        <f t="shared" si="44"/>
        <v>-0.96707646029063898</v>
      </c>
      <c r="BW26" s="69">
        <f>'RD T1'!E228</f>
        <v>1.1898231054464286</v>
      </c>
      <c r="BX26" s="69">
        <f t="shared" si="45"/>
        <v>0.22274664515578957</v>
      </c>
      <c r="BZ26" t="str">
        <f t="shared" si="46"/>
        <v>62 Leisure, travel and related personal service occupations</v>
      </c>
      <c r="CA26" s="69">
        <v>2.4080063771017808</v>
      </c>
      <c r="CB26" s="69">
        <v>2.3278188087092131</v>
      </c>
      <c r="CC26" s="69">
        <v>1.8873322683627971</v>
      </c>
      <c r="CD26" s="69">
        <v>1.6834712284028011</v>
      </c>
      <c r="CE26" s="69">
        <v>1.1936428359901288</v>
      </c>
      <c r="CF26" s="69"/>
      <c r="CG26" s="69">
        <f t="shared" si="47"/>
        <v>-0.69368943237266834</v>
      </c>
      <c r="CH26" s="69">
        <f>'RD T1'!E257</f>
        <v>0.63952558124886083</v>
      </c>
      <c r="CI26" s="69">
        <f t="shared" si="48"/>
        <v>-5.4163851123807505E-2</v>
      </c>
      <c r="CK26" t="str">
        <f t="shared" si="49"/>
        <v>62 Leisure, travel and related personal service occupations</v>
      </c>
      <c r="CL26" s="69">
        <v>0.73093928333400138</v>
      </c>
      <c r="CM26" s="69">
        <v>0.73666524910552544</v>
      </c>
      <c r="CN26" s="69">
        <v>0.63578370918559168</v>
      </c>
      <c r="CO26" s="69">
        <v>0.4588612562003262</v>
      </c>
      <c r="CP26" s="69">
        <v>0.38253739656922148</v>
      </c>
      <c r="CQ26" s="69"/>
      <c r="CR26" s="69">
        <f t="shared" si="50"/>
        <v>-0.25324631261637021</v>
      </c>
      <c r="CS26" s="69">
        <f>'RD T1'!E286</f>
        <v>0.13106423540064874</v>
      </c>
      <c r="CT26" s="69">
        <f t="shared" si="51"/>
        <v>-0.12218207721572147</v>
      </c>
    </row>
    <row r="27" spans="1:98" x14ac:dyDescent="0.2">
      <c r="A27" s="10" t="str">
        <f>name!D23</f>
        <v>63 Community and civil enforcement occupations</v>
      </c>
      <c r="B27" s="69">
        <v>1.4585418185435613E-3</v>
      </c>
      <c r="C27" s="69">
        <v>1.3548984360150138E-3</v>
      </c>
      <c r="D27" s="69">
        <v>1.5616922965156395E-3</v>
      </c>
      <c r="E27" s="69">
        <v>1.5187299566830248E-3</v>
      </c>
      <c r="F27" s="69">
        <v>2.0925530470001044E-3</v>
      </c>
      <c r="G27" s="11"/>
      <c r="H27" s="69">
        <f t="shared" si="26"/>
        <v>5.3086075048446491E-4</v>
      </c>
      <c r="I27" s="69">
        <f>'RD T1'!E55</f>
        <v>9.4639019089067574E-4</v>
      </c>
      <c r="J27" s="69">
        <f t="shared" si="27"/>
        <v>1.4772509413751406E-3</v>
      </c>
      <c r="L27" t="str">
        <f t="shared" si="28"/>
        <v>63 Community and civil enforcement occupations</v>
      </c>
      <c r="M27" s="69">
        <v>2.8453556748576216E-2</v>
      </c>
      <c r="N27" s="69">
        <v>2.6022335019045557E-2</v>
      </c>
      <c r="O27" s="69">
        <v>3.8173833819550113E-2</v>
      </c>
      <c r="P27" s="69">
        <v>3.1398699063845514E-2</v>
      </c>
      <c r="Q27" s="69">
        <v>4.6401362039043582E-2</v>
      </c>
      <c r="R27" s="11"/>
      <c r="S27" s="69">
        <f t="shared" si="29"/>
        <v>8.2275282194934699E-3</v>
      </c>
      <c r="T27" s="69">
        <f>'RD T1'!E84</f>
        <v>1.9597498455924442E-2</v>
      </c>
      <c r="U27" s="69">
        <f t="shared" si="30"/>
        <v>2.7825026675417912E-2</v>
      </c>
      <c r="W27" t="str">
        <f t="shared" si="31"/>
        <v>63 Community and civil enforcement occupations</v>
      </c>
      <c r="X27" s="69">
        <v>0.14353589242948167</v>
      </c>
      <c r="Y27" s="69">
        <v>0.15029116790751826</v>
      </c>
      <c r="Z27" s="69">
        <v>0.1575279198189439</v>
      </c>
      <c r="AA27" s="69">
        <v>0.17121515714485408</v>
      </c>
      <c r="AB27" s="69">
        <v>0.20761058876165742</v>
      </c>
      <c r="AC27" s="69"/>
      <c r="AD27" s="69">
        <f t="shared" si="32"/>
        <v>5.0082668942713515E-2</v>
      </c>
      <c r="AE27" s="69">
        <f>'RD T1'!E113</f>
        <v>0.11476678692603523</v>
      </c>
      <c r="AF27" s="69">
        <f t="shared" si="33"/>
        <v>0.16484945586874875</v>
      </c>
      <c r="AH27" t="str">
        <f t="shared" si="34"/>
        <v>63 Community and civil enforcement occupations</v>
      </c>
      <c r="AI27" s="69">
        <v>3.985317062082841E-2</v>
      </c>
      <c r="AJ27" s="69">
        <v>3.8200207954061163E-2</v>
      </c>
      <c r="AK27" s="69">
        <v>4.6896840661406848E-2</v>
      </c>
      <c r="AL27" s="69">
        <v>3.9003113164823244E-2</v>
      </c>
      <c r="AM27" s="69">
        <v>4.6193818005766246E-2</v>
      </c>
      <c r="AN27" s="69"/>
      <c r="AO27" s="69">
        <f t="shared" si="35"/>
        <v>-7.030226556406019E-4</v>
      </c>
      <c r="AP27" s="69">
        <f>'RD T1'!E142</f>
        <v>2.4959007374408645E-2</v>
      </c>
      <c r="AQ27" s="69">
        <f t="shared" si="36"/>
        <v>2.4255984718768043E-2</v>
      </c>
      <c r="AS27" t="str">
        <f t="shared" si="37"/>
        <v>63 Community and civil enforcement occupations</v>
      </c>
      <c r="AT27" s="69">
        <v>3.9947424642556253E-2</v>
      </c>
      <c r="AU27" s="69">
        <v>3.4711173559497426E-2</v>
      </c>
      <c r="AV27" s="69">
        <v>4.0799766505691996E-2</v>
      </c>
      <c r="AW27" s="69">
        <v>3.1021257109045314E-2</v>
      </c>
      <c r="AX27" s="69">
        <v>3.2059002678067564E-2</v>
      </c>
      <c r="AY27" s="69"/>
      <c r="AZ27" s="69">
        <f t="shared" si="38"/>
        <v>-8.7407638276244329E-3</v>
      </c>
      <c r="BA27" s="69">
        <f>'RD T1'!E171</f>
        <v>1.9459941967335286E-2</v>
      </c>
      <c r="BB27" s="69">
        <f t="shared" si="39"/>
        <v>1.0719178139710853E-2</v>
      </c>
      <c r="BD27" t="str">
        <f t="shared" si="40"/>
        <v>63 Community and civil enforcement occupations</v>
      </c>
      <c r="BE27" s="69">
        <v>0.14698757719448291</v>
      </c>
      <c r="BF27" s="69">
        <v>9.0830007012423997E-2</v>
      </c>
      <c r="BG27" s="69">
        <v>0.13402119974100843</v>
      </c>
      <c r="BH27" s="69">
        <v>8.7971053949793071E-2</v>
      </c>
      <c r="BI27" s="69">
        <v>9.4368460034630855E-2</v>
      </c>
      <c r="BJ27" s="69"/>
      <c r="BK27" s="69">
        <f t="shared" si="41"/>
        <v>-3.9652739706377574E-2</v>
      </c>
      <c r="BL27" s="69">
        <f>'RD T1'!E200</f>
        <v>3.5222666679268357E-2</v>
      </c>
      <c r="BM27" s="69">
        <f t="shared" si="42"/>
        <v>-4.4300730271092173E-3</v>
      </c>
      <c r="BO27" t="str">
        <f t="shared" si="43"/>
        <v>63 Community and civil enforcement occupations</v>
      </c>
      <c r="BP27" s="69">
        <v>0.18335392697560643</v>
      </c>
      <c r="BQ27" s="69">
        <v>0.1497519487734281</v>
      </c>
      <c r="BR27" s="69">
        <v>0.17317531109560064</v>
      </c>
      <c r="BS27" s="69">
        <v>0.12511288109608296</v>
      </c>
      <c r="BT27" s="69">
        <v>0.11567074460271388</v>
      </c>
      <c r="BU27" s="69"/>
      <c r="BV27" s="69">
        <f t="shared" si="44"/>
        <v>-5.7504566492886752E-2</v>
      </c>
      <c r="BW27" s="69">
        <f>'RD T1'!E229</f>
        <v>5.300196220968121E-2</v>
      </c>
      <c r="BX27" s="69">
        <f t="shared" si="45"/>
        <v>-4.5026042832055427E-3</v>
      </c>
      <c r="BZ27" t="str">
        <f t="shared" si="46"/>
        <v>63 Community and civil enforcement occupations</v>
      </c>
      <c r="CA27" s="69">
        <v>0.14888410544829392</v>
      </c>
      <c r="CB27" s="69">
        <v>0.12047634091652375</v>
      </c>
      <c r="CC27" s="69">
        <v>0.13391178822861449</v>
      </c>
      <c r="CD27" s="69">
        <v>0.10935222749258945</v>
      </c>
      <c r="CE27" s="69">
        <v>8.8722878441472933E-2</v>
      </c>
      <c r="CF27" s="69"/>
      <c r="CG27" s="69">
        <f t="shared" si="47"/>
        <v>-4.518890978714156E-2</v>
      </c>
      <c r="CH27" s="69">
        <f>'RD T1'!E258</f>
        <v>4.3328325963125684E-2</v>
      </c>
      <c r="CI27" s="69">
        <f t="shared" si="48"/>
        <v>-1.8605838240158754E-3</v>
      </c>
      <c r="CK27" t="str">
        <f t="shared" si="49"/>
        <v>63 Community and civil enforcement occupations</v>
      </c>
      <c r="CL27" s="69">
        <v>3.7744977111425979E-2</v>
      </c>
      <c r="CM27" s="69">
        <v>2.711797882183635E-2</v>
      </c>
      <c r="CN27" s="69">
        <v>3.5869199083716372E-2</v>
      </c>
      <c r="CO27" s="69">
        <v>1.5235326706812656E-2</v>
      </c>
      <c r="CP27" s="69">
        <v>1.0457533872080742E-2</v>
      </c>
      <c r="CQ27" s="69"/>
      <c r="CR27" s="69">
        <f t="shared" si="50"/>
        <v>-2.5411665211635629E-2</v>
      </c>
      <c r="CS27" s="69">
        <f>'RD T1'!E287</f>
        <v>3.6683565047538787E-3</v>
      </c>
      <c r="CT27" s="69">
        <f t="shared" si="51"/>
        <v>-2.174330870688175E-2</v>
      </c>
    </row>
    <row r="28" spans="1:98" x14ac:dyDescent="0.2">
      <c r="A28" s="10" t="str">
        <f>name!D24</f>
        <v>71 Sales occupations</v>
      </c>
      <c r="B28" s="69">
        <v>8.7424179258397294E-2</v>
      </c>
      <c r="C28" s="69">
        <v>9.8638076739269331E-2</v>
      </c>
      <c r="D28" s="69">
        <v>9.1367891751829827E-2</v>
      </c>
      <c r="E28" s="69">
        <v>0.1022921979290905</v>
      </c>
      <c r="F28" s="69">
        <v>0.13109674432786592</v>
      </c>
      <c r="G28" s="11"/>
      <c r="H28" s="69">
        <f t="shared" si="26"/>
        <v>3.9728852576036089E-2</v>
      </c>
      <c r="I28" s="69">
        <f>'RD T1'!E56</f>
        <v>5.1737659514388169E-2</v>
      </c>
      <c r="J28" s="69">
        <f t="shared" si="27"/>
        <v>9.1466512090424251E-2</v>
      </c>
      <c r="L28" t="str">
        <f t="shared" si="28"/>
        <v>71 Sales occupations</v>
      </c>
      <c r="M28" s="69">
        <v>1.1738133290226456</v>
      </c>
      <c r="N28" s="69">
        <v>1.3576820611366593</v>
      </c>
      <c r="O28" s="69">
        <v>1.5036238667755086</v>
      </c>
      <c r="P28" s="69">
        <v>1.8162029354525475</v>
      </c>
      <c r="Q28" s="69">
        <v>2.6142118838804445</v>
      </c>
      <c r="R28" s="11"/>
      <c r="S28" s="69">
        <f t="shared" si="29"/>
        <v>1.1105880171049358</v>
      </c>
      <c r="T28" s="69">
        <f>'RD T1'!E85</f>
        <v>0.9862778306594806</v>
      </c>
      <c r="U28" s="69">
        <f t="shared" si="30"/>
        <v>2.0968658477644162</v>
      </c>
      <c r="W28" t="str">
        <f t="shared" si="31"/>
        <v>71 Sales occupations</v>
      </c>
      <c r="X28" s="69">
        <v>4.6079959640607688</v>
      </c>
      <c r="Y28" s="69">
        <v>5.0550041616527039</v>
      </c>
      <c r="Z28" s="69">
        <v>5.2326703470639293</v>
      </c>
      <c r="AA28" s="69">
        <v>5.76779102913265</v>
      </c>
      <c r="AB28" s="69">
        <v>7.3158164663091094</v>
      </c>
      <c r="AC28" s="69"/>
      <c r="AD28" s="69">
        <f t="shared" si="32"/>
        <v>2.0831461192451801</v>
      </c>
      <c r="AE28" s="69">
        <f>'RD T1'!E114</f>
        <v>3.2933379180863565</v>
      </c>
      <c r="AF28" s="69">
        <f t="shared" si="33"/>
        <v>5.3764840373315366</v>
      </c>
      <c r="AH28" t="str">
        <f t="shared" si="34"/>
        <v>71 Sales occupations</v>
      </c>
      <c r="AI28" s="69">
        <v>1.5310943048093599</v>
      </c>
      <c r="AJ28" s="69">
        <v>1.5654214201453829</v>
      </c>
      <c r="AK28" s="69">
        <v>1.61564209471312</v>
      </c>
      <c r="AL28" s="69">
        <v>1.6814684161766638</v>
      </c>
      <c r="AM28" s="69">
        <v>2.0299663210487573</v>
      </c>
      <c r="AN28" s="69"/>
      <c r="AO28" s="69">
        <f t="shared" si="35"/>
        <v>0.41432422633563726</v>
      </c>
      <c r="AP28" s="69">
        <f>'RD T1'!E143</f>
        <v>0.93639514911106803</v>
      </c>
      <c r="AQ28" s="69">
        <f t="shared" si="36"/>
        <v>1.3507193754467053</v>
      </c>
      <c r="AS28" t="str">
        <f t="shared" si="37"/>
        <v>71 Sales occupations</v>
      </c>
      <c r="AT28" s="69">
        <v>1.3164027278301456</v>
      </c>
      <c r="AU28" s="69">
        <v>1.3105780241802867</v>
      </c>
      <c r="AV28" s="69">
        <v>1.3445489060719626</v>
      </c>
      <c r="AW28" s="69">
        <v>1.3582245409576934</v>
      </c>
      <c r="AX28" s="69">
        <v>1.6319084367625922</v>
      </c>
      <c r="AY28" s="69"/>
      <c r="AZ28" s="69">
        <f t="shared" si="38"/>
        <v>0.28735953069062958</v>
      </c>
      <c r="BA28" s="69">
        <f>'RD T1'!E172</f>
        <v>0.6569634444552539</v>
      </c>
      <c r="BB28" s="69">
        <f t="shared" si="39"/>
        <v>0.94432297514588348</v>
      </c>
      <c r="BD28" t="str">
        <f t="shared" si="40"/>
        <v>71 Sales occupations</v>
      </c>
      <c r="BE28" s="69">
        <v>9.507207989446087</v>
      </c>
      <c r="BF28" s="69">
        <v>8.8189295201558195</v>
      </c>
      <c r="BG28" s="69">
        <v>9.754876336908195</v>
      </c>
      <c r="BH28" s="69">
        <v>9.68473314439243</v>
      </c>
      <c r="BI28" s="69">
        <v>10.040447366681661</v>
      </c>
      <c r="BJ28" s="69"/>
      <c r="BK28" s="69">
        <f t="shared" si="41"/>
        <v>0.28557102977346638</v>
      </c>
      <c r="BL28" s="69">
        <f>'RD T1'!E201</f>
        <v>4.3028399226237219</v>
      </c>
      <c r="BM28" s="69">
        <f t="shared" si="42"/>
        <v>4.5884109523971883</v>
      </c>
      <c r="BO28" t="str">
        <f t="shared" si="43"/>
        <v>71 Sales occupations</v>
      </c>
      <c r="BP28" s="69">
        <v>9.5323812184997507</v>
      </c>
      <c r="BQ28" s="69">
        <v>8.4183840763862552</v>
      </c>
      <c r="BR28" s="69">
        <v>8.1068765840396733</v>
      </c>
      <c r="BS28" s="69">
        <v>7.7508795874668195</v>
      </c>
      <c r="BT28" s="69">
        <v>6.4495860061870074</v>
      </c>
      <c r="BU28" s="69"/>
      <c r="BV28" s="69">
        <f t="shared" si="44"/>
        <v>-1.6572905778526659</v>
      </c>
      <c r="BW28" s="69">
        <f>'RD T1'!E230</f>
        <v>3.1285554152411668</v>
      </c>
      <c r="BX28" s="69">
        <f t="shared" si="45"/>
        <v>1.4712648373885009</v>
      </c>
      <c r="BZ28" t="str">
        <f t="shared" si="46"/>
        <v>71 Sales occupations</v>
      </c>
      <c r="CA28" s="69">
        <v>6.4180200034141688</v>
      </c>
      <c r="CB28" s="69">
        <v>5.8506903726347019</v>
      </c>
      <c r="CC28" s="69">
        <v>5.1902783782177568</v>
      </c>
      <c r="CD28" s="69">
        <v>4.5493024995366307</v>
      </c>
      <c r="CE28" s="69">
        <v>1.9408361488189718</v>
      </c>
      <c r="CF28" s="69"/>
      <c r="CG28" s="69">
        <f t="shared" si="47"/>
        <v>-3.249442229398785</v>
      </c>
      <c r="CH28" s="69">
        <f>'RD T1'!E259</f>
        <v>1.2538661837630594</v>
      </c>
      <c r="CI28" s="69">
        <f t="shared" si="48"/>
        <v>-1.9955760456357257</v>
      </c>
      <c r="CK28" t="str">
        <f t="shared" si="49"/>
        <v>71 Sales occupations</v>
      </c>
      <c r="CL28" s="69">
        <v>2.1488243351561778</v>
      </c>
      <c r="CM28" s="69">
        <v>2.0581042531265803</v>
      </c>
      <c r="CN28" s="69">
        <v>1.8464307282349455</v>
      </c>
      <c r="CO28" s="69">
        <v>1.6452059764042244</v>
      </c>
      <c r="CP28" s="69">
        <v>1.3230124123734335</v>
      </c>
      <c r="CQ28" s="69"/>
      <c r="CR28" s="69">
        <f t="shared" si="50"/>
        <v>-0.523418315861512</v>
      </c>
      <c r="CS28" s="69">
        <f>'RD T1'!E288</f>
        <v>0.37871604580832025</v>
      </c>
      <c r="CT28" s="69">
        <f t="shared" si="51"/>
        <v>-0.14470227005319175</v>
      </c>
    </row>
    <row r="29" spans="1:98" x14ac:dyDescent="0.2">
      <c r="A29" s="10" t="str">
        <f>name!D25</f>
        <v>72 Customer service occupations</v>
      </c>
      <c r="B29" s="69">
        <v>2.9124784171409745E-2</v>
      </c>
      <c r="C29" s="69">
        <v>3.308660860433852E-2</v>
      </c>
      <c r="D29" s="69">
        <v>3.8625393681512861E-2</v>
      </c>
      <c r="E29" s="69">
        <v>5.1358037683303069E-2</v>
      </c>
      <c r="F29" s="69">
        <v>6.8110658089442319E-2</v>
      </c>
      <c r="G29" s="11"/>
      <c r="H29" s="69">
        <f>F29-D29</f>
        <v>2.9485264407929458E-2</v>
      </c>
      <c r="I29" s="69">
        <f>'RD T1'!E57</f>
        <v>2.4985785218555628E-2</v>
      </c>
      <c r="J29" s="69">
        <f t="shared" si="27"/>
        <v>5.4471049626485087E-2</v>
      </c>
      <c r="L29" t="str">
        <f t="shared" si="28"/>
        <v>72 Customer service occupations</v>
      </c>
      <c r="M29" s="69">
        <v>0.34204549543370139</v>
      </c>
      <c r="N29" s="69">
        <v>0.42047860648885538</v>
      </c>
      <c r="O29" s="69">
        <v>0.44163692232263563</v>
      </c>
      <c r="P29" s="69">
        <v>0.57177048670957242</v>
      </c>
      <c r="Q29" s="69">
        <v>0.76156807835566509</v>
      </c>
      <c r="R29" s="11"/>
      <c r="S29" s="69">
        <f t="shared" si="29"/>
        <v>0.31993115603302946</v>
      </c>
      <c r="T29" s="69">
        <f>'RD T1'!E86</f>
        <v>0.30435761273673706</v>
      </c>
      <c r="U29" s="69">
        <f t="shared" si="30"/>
        <v>0.62428876876976647</v>
      </c>
      <c r="W29" t="str">
        <f t="shared" si="31"/>
        <v>72 Customer service occupations</v>
      </c>
      <c r="X29" s="69">
        <v>1.4272427348210455</v>
      </c>
      <c r="Y29" s="69">
        <v>1.6375536473568355</v>
      </c>
      <c r="Z29" s="69">
        <v>1.687472556000027</v>
      </c>
      <c r="AA29" s="69">
        <v>2.0080475474624602</v>
      </c>
      <c r="AB29" s="69">
        <v>2.6034341221346646</v>
      </c>
      <c r="AC29" s="69"/>
      <c r="AD29" s="69">
        <f t="shared" si="32"/>
        <v>0.91596156613463764</v>
      </c>
      <c r="AE29" s="69">
        <f>'RD T1'!E115</f>
        <v>1.1024839682635501</v>
      </c>
      <c r="AF29" s="69">
        <f t="shared" si="33"/>
        <v>2.0184455343981877</v>
      </c>
      <c r="AH29" t="str">
        <f t="shared" si="34"/>
        <v>72 Customer service occupations</v>
      </c>
      <c r="AI29" s="69">
        <v>0.45829761644232436</v>
      </c>
      <c r="AJ29" s="69">
        <v>0.55511931546356164</v>
      </c>
      <c r="AK29" s="69">
        <v>0.61633096696322598</v>
      </c>
      <c r="AL29" s="69">
        <v>0.71912180515084678</v>
      </c>
      <c r="AM29" s="69">
        <v>0.87528079848455231</v>
      </c>
      <c r="AN29" s="69"/>
      <c r="AO29" s="69">
        <f t="shared" si="35"/>
        <v>0.25894983152132633</v>
      </c>
      <c r="AP29" s="69">
        <f>'RD T1'!E144</f>
        <v>0.41118357813566375</v>
      </c>
      <c r="AQ29" s="69">
        <f t="shared" si="36"/>
        <v>0.67013340965699009</v>
      </c>
      <c r="AS29" t="str">
        <f t="shared" si="37"/>
        <v>72 Customer service occupations</v>
      </c>
      <c r="AT29" s="69">
        <v>0.54014199185830214</v>
      </c>
      <c r="AU29" s="69">
        <v>0.6019207016543987</v>
      </c>
      <c r="AV29" s="69">
        <v>0.61363157550558856</v>
      </c>
      <c r="AW29" s="69">
        <v>0.68172563123720675</v>
      </c>
      <c r="AX29" s="69">
        <v>0.76839008586873048</v>
      </c>
      <c r="AY29" s="69"/>
      <c r="AZ29" s="69">
        <f t="shared" si="38"/>
        <v>0.15475851036314192</v>
      </c>
      <c r="BA29" s="69">
        <f>'RD T1'!E173</f>
        <v>0.34939087195602847</v>
      </c>
      <c r="BB29" s="69">
        <f t="shared" si="39"/>
        <v>0.50414938231917039</v>
      </c>
      <c r="BD29" t="str">
        <f t="shared" si="40"/>
        <v>72 Customer service occupations</v>
      </c>
      <c r="BE29" s="69">
        <v>2.1645453720292918</v>
      </c>
      <c r="BF29" s="69">
        <v>2.1456471230656202</v>
      </c>
      <c r="BG29" s="69">
        <v>2.3316653362697468</v>
      </c>
      <c r="BH29" s="69">
        <v>2.4133137138025282</v>
      </c>
      <c r="BI29" s="69">
        <v>2.599157046671265</v>
      </c>
      <c r="BJ29" s="69"/>
      <c r="BK29" s="69">
        <f t="shared" si="41"/>
        <v>0.2674917104015182</v>
      </c>
      <c r="BL29" s="69">
        <f>'RD T1'!E202</f>
        <v>1.1045677075200262</v>
      </c>
      <c r="BM29" s="69">
        <f t="shared" si="42"/>
        <v>1.3720594179215444</v>
      </c>
      <c r="BO29" t="str">
        <f t="shared" si="43"/>
        <v>72 Customer service occupations</v>
      </c>
      <c r="BP29" s="69">
        <v>2.2888953508122269</v>
      </c>
      <c r="BQ29" s="69">
        <v>2.2480578547435126</v>
      </c>
      <c r="BR29" s="69">
        <v>2.2048306571431264</v>
      </c>
      <c r="BS29" s="69">
        <v>2.3539758675025508</v>
      </c>
      <c r="BT29" s="69">
        <v>2.1861153733565537</v>
      </c>
      <c r="BU29" s="69"/>
      <c r="BV29" s="69">
        <f t="shared" si="44"/>
        <v>-1.8715283786572723E-2</v>
      </c>
      <c r="BW29" s="69">
        <f>'RD T1'!E231</f>
        <v>1.0224152357056346</v>
      </c>
      <c r="BX29" s="69">
        <f t="shared" si="45"/>
        <v>1.0036999519190619</v>
      </c>
      <c r="BZ29" t="str">
        <f t="shared" si="46"/>
        <v>72 Customer service occupations</v>
      </c>
      <c r="CA29" s="69">
        <v>1.1629538218669304</v>
      </c>
      <c r="CB29" s="69">
        <v>1.0720404845589286</v>
      </c>
      <c r="CC29" s="69">
        <v>0.98674487625344109</v>
      </c>
      <c r="CD29" s="69">
        <v>1.0081768906776083</v>
      </c>
      <c r="CE29" s="69">
        <v>0.93918643601265051</v>
      </c>
      <c r="CF29" s="69"/>
      <c r="CG29" s="69">
        <f t="shared" si="47"/>
        <v>-4.7558440240790589E-2</v>
      </c>
      <c r="CH29" s="69">
        <f>'RD T1'!E260</f>
        <v>0.32015713162767262</v>
      </c>
      <c r="CI29" s="69">
        <f t="shared" si="48"/>
        <v>0.27259869138688203</v>
      </c>
      <c r="CK29" t="str">
        <f t="shared" si="49"/>
        <v>72 Customer service occupations</v>
      </c>
      <c r="CL29" s="69">
        <v>0.27338711002722887</v>
      </c>
      <c r="CM29" s="69">
        <v>0.35099630979755875</v>
      </c>
      <c r="CN29" s="69">
        <v>0.35256285589428366</v>
      </c>
      <c r="CO29" s="69">
        <v>0.48649753132698842</v>
      </c>
      <c r="CP29" s="69">
        <v>0.6390642758352828</v>
      </c>
      <c r="CQ29" s="69"/>
      <c r="CR29" s="69">
        <f t="shared" si="50"/>
        <v>0.28650141994099915</v>
      </c>
      <c r="CS29" s="69">
        <f>'RD T1'!E289</f>
        <v>0.15024390769180937</v>
      </c>
      <c r="CT29" s="69">
        <f t="shared" si="51"/>
        <v>0.43674532763280849</v>
      </c>
    </row>
    <row r="30" spans="1:98" x14ac:dyDescent="0.2">
      <c r="A30" s="10" t="str">
        <f>name!D26</f>
        <v>81 Process, plant and machine operatives</v>
      </c>
      <c r="B30" s="69">
        <v>2.0167773139835855E-2</v>
      </c>
      <c r="C30" s="69">
        <v>2.4934146505437408E-2</v>
      </c>
      <c r="D30" s="69">
        <v>2.3720816619183523E-2</v>
      </c>
      <c r="E30" s="69">
        <v>3.0048142863492028E-2</v>
      </c>
      <c r="F30" s="69">
        <v>4.4012997445878187E-2</v>
      </c>
      <c r="G30" s="11"/>
      <c r="H30" s="69">
        <f t="shared" si="26"/>
        <v>2.0292180826694664E-2</v>
      </c>
      <c r="I30" s="69">
        <f>'RD T1'!E58</f>
        <v>1.7234232348940937E-2</v>
      </c>
      <c r="J30" s="69">
        <f t="shared" si="27"/>
        <v>3.7526413175635598E-2</v>
      </c>
      <c r="L30" t="str">
        <f t="shared" si="28"/>
        <v>81 Process, plant and machine operatives</v>
      </c>
      <c r="M30" s="69">
        <v>0.11359137846357729</v>
      </c>
      <c r="N30" s="69">
        <v>0.13991364131200645</v>
      </c>
      <c r="O30" s="69">
        <v>0.14159876079874451</v>
      </c>
      <c r="P30" s="69">
        <v>0.19565629636963933</v>
      </c>
      <c r="Q30" s="69">
        <v>0.29661006978516397</v>
      </c>
      <c r="R30" s="11"/>
      <c r="S30" s="69">
        <f t="shared" si="29"/>
        <v>0.15501130898641946</v>
      </c>
      <c r="T30" s="69">
        <f>'RD T1'!E87</f>
        <v>0.10357695744879104</v>
      </c>
      <c r="U30" s="69">
        <f t="shared" si="30"/>
        <v>0.25858826643521049</v>
      </c>
      <c r="W30" t="str">
        <f t="shared" si="31"/>
        <v>81 Process, plant and machine operatives</v>
      </c>
      <c r="X30" s="69">
        <v>0.34908105674301743</v>
      </c>
      <c r="Y30" s="69">
        <v>0.3638648406915076</v>
      </c>
      <c r="Z30" s="69">
        <v>0.34101904308598269</v>
      </c>
      <c r="AA30" s="69">
        <v>0.49328713958457604</v>
      </c>
      <c r="AB30" s="69">
        <v>0.75514641408598382</v>
      </c>
      <c r="AC30" s="69"/>
      <c r="AD30" s="69">
        <f t="shared" si="32"/>
        <v>0.41412737100000113</v>
      </c>
      <c r="AE30" s="69">
        <f>'RD T1'!E116</f>
        <v>0.2757560144412482</v>
      </c>
      <c r="AF30" s="69">
        <f t="shared" si="33"/>
        <v>0.68988338544124939</v>
      </c>
      <c r="AH30" t="str">
        <f t="shared" si="34"/>
        <v>81 Process, plant and machine operatives</v>
      </c>
      <c r="AI30" s="69">
        <v>0.16784097327331673</v>
      </c>
      <c r="AJ30" s="69">
        <v>0.18782535502639877</v>
      </c>
      <c r="AK30" s="69">
        <v>0.17965556832272919</v>
      </c>
      <c r="AL30" s="69">
        <v>0.24682982987715626</v>
      </c>
      <c r="AM30" s="69">
        <v>0.38356495494489512</v>
      </c>
      <c r="AN30" s="69"/>
      <c r="AO30" s="69">
        <f t="shared" si="35"/>
        <v>0.20390938662216593</v>
      </c>
      <c r="AP30" s="69">
        <f>'RD T1'!E145</f>
        <v>0.13792156079279339</v>
      </c>
      <c r="AQ30" s="69">
        <f t="shared" si="36"/>
        <v>0.34183094741495934</v>
      </c>
      <c r="AS30" t="str">
        <f t="shared" si="37"/>
        <v>81 Process, plant and machine operatives</v>
      </c>
      <c r="AT30" s="69">
        <v>0.4029855631607665</v>
      </c>
      <c r="AU30" s="69">
        <v>0.43914116432893158</v>
      </c>
      <c r="AV30" s="69">
        <v>0.40829233596060255</v>
      </c>
      <c r="AW30" s="69">
        <v>0.47776822501279598</v>
      </c>
      <c r="AX30" s="69">
        <v>0.58629577979532577</v>
      </c>
      <c r="AY30" s="69"/>
      <c r="AZ30" s="69">
        <f t="shared" si="38"/>
        <v>0.17800344383472322</v>
      </c>
      <c r="BA30" s="69">
        <f>'RD T1'!E174</f>
        <v>0.24266737519419507</v>
      </c>
      <c r="BB30" s="69">
        <f t="shared" si="39"/>
        <v>0.42067081902891829</v>
      </c>
      <c r="BD30" t="str">
        <f t="shared" si="40"/>
        <v>81 Process, plant and machine operatives</v>
      </c>
      <c r="BE30" s="69">
        <v>2.3837082446327571</v>
      </c>
      <c r="BF30" s="69">
        <v>2.3320798753433816</v>
      </c>
      <c r="BG30" s="69">
        <v>2.262028057943597</v>
      </c>
      <c r="BH30" s="69">
        <v>2.503922445742313</v>
      </c>
      <c r="BI30" s="69">
        <v>2.7206163279669591</v>
      </c>
      <c r="BJ30" s="69"/>
      <c r="BK30" s="69">
        <f t="shared" si="41"/>
        <v>0.45858827002336211</v>
      </c>
      <c r="BL30" s="69">
        <f>'RD T1'!E203</f>
        <v>0.93148964914242316</v>
      </c>
      <c r="BM30" s="69">
        <f t="shared" si="42"/>
        <v>1.3900779191657853</v>
      </c>
      <c r="BO30" t="str">
        <f t="shared" si="43"/>
        <v>81 Process, plant and machine operatives</v>
      </c>
      <c r="BP30" s="69">
        <v>2.8286470522249321</v>
      </c>
      <c r="BQ30" s="69">
        <v>3.0800005942313566</v>
      </c>
      <c r="BR30" s="69">
        <v>2.5465131478982821</v>
      </c>
      <c r="BS30" s="69">
        <v>2.7910763544230104</v>
      </c>
      <c r="BT30" s="69">
        <v>2.525306003701151</v>
      </c>
      <c r="BU30" s="69"/>
      <c r="BV30" s="69">
        <f t="shared" si="44"/>
        <v>-2.12071441971311E-2</v>
      </c>
      <c r="BW30" s="69">
        <f>'RD T1'!E232</f>
        <v>1.0231156036372262</v>
      </c>
      <c r="BX30" s="69">
        <f t="shared" si="45"/>
        <v>1.0019084594400951</v>
      </c>
      <c r="BZ30" t="str">
        <f t="shared" si="46"/>
        <v>81 Process, plant and machine operatives</v>
      </c>
      <c r="CA30" s="69">
        <v>2.5850240291128683</v>
      </c>
      <c r="CB30" s="69">
        <v>2.1791856089803563</v>
      </c>
      <c r="CC30" s="69">
        <v>1.875831221972003</v>
      </c>
      <c r="CD30" s="69">
        <v>1.7581956744204452</v>
      </c>
      <c r="CE30" s="69">
        <v>0.74801155712689371</v>
      </c>
      <c r="CF30" s="69"/>
      <c r="CG30" s="69">
        <f t="shared" si="47"/>
        <v>-1.1278196648451093</v>
      </c>
      <c r="CH30" s="69">
        <f>'RD T1'!E261</f>
        <v>0.4677748881329592</v>
      </c>
      <c r="CI30" s="69">
        <f t="shared" si="48"/>
        <v>-0.66004477671215012</v>
      </c>
      <c r="CK30" t="str">
        <f t="shared" si="49"/>
        <v>81 Process, plant and machine operatives</v>
      </c>
      <c r="CL30" s="69">
        <v>0.93903299421652731</v>
      </c>
      <c r="CM30" s="69">
        <v>0.79931161592818112</v>
      </c>
      <c r="CN30" s="69">
        <v>0.63816522909870343</v>
      </c>
      <c r="CO30" s="69">
        <v>0.33793472051610723</v>
      </c>
      <c r="CP30" s="69">
        <v>0.23846184596595887</v>
      </c>
      <c r="CQ30" s="69"/>
      <c r="CR30" s="69">
        <f t="shared" si="50"/>
        <v>-0.39970338313274456</v>
      </c>
      <c r="CS30" s="69">
        <f>'RD T1'!E290</f>
        <v>7.7376252769986775E-2</v>
      </c>
      <c r="CT30" s="69">
        <f t="shared" si="51"/>
        <v>-0.32232713036275779</v>
      </c>
    </row>
    <row r="31" spans="1:98" x14ac:dyDescent="0.2">
      <c r="A31" s="10" t="str">
        <f>name!D27</f>
        <v>82 Transport and mobile machine drivers and operatives</v>
      </c>
      <c r="B31" s="69">
        <v>4.6468494841174497E-2</v>
      </c>
      <c r="C31" s="69">
        <v>6.3656461889713314E-2</v>
      </c>
      <c r="D31" s="69">
        <v>5.6952355459273379E-2</v>
      </c>
      <c r="E31" s="69">
        <v>7.0768339981857595E-2</v>
      </c>
      <c r="F31" s="69">
        <v>9.7085925022937142E-2</v>
      </c>
      <c r="G31" s="11"/>
      <c r="H31" s="69">
        <f t="shared" si="26"/>
        <v>4.0133569563663762E-2</v>
      </c>
      <c r="I31" s="69">
        <f>'RD T1'!E59</f>
        <v>5.1019936664013811E-2</v>
      </c>
      <c r="J31" s="69">
        <f t="shared" si="27"/>
        <v>9.1153506227677566E-2</v>
      </c>
      <c r="L31" t="str">
        <f t="shared" si="28"/>
        <v>82 Transport and mobile machine drivers and operatives</v>
      </c>
      <c r="M31" s="69">
        <v>0.3292825233525824</v>
      </c>
      <c r="N31" s="69">
        <v>0.45895402769329702</v>
      </c>
      <c r="O31" s="69">
        <v>0.44348767625067542</v>
      </c>
      <c r="P31" s="69">
        <v>0.50817356398404245</v>
      </c>
      <c r="Q31" s="69">
        <v>0.70196649852089721</v>
      </c>
      <c r="R31" s="11"/>
      <c r="S31" s="69">
        <f t="shared" si="29"/>
        <v>0.25847882227022179</v>
      </c>
      <c r="T31" s="69">
        <f>'RD T1'!E88</f>
        <v>0.36121536075096877</v>
      </c>
      <c r="U31" s="69">
        <f t="shared" si="30"/>
        <v>0.61969418302119061</v>
      </c>
      <c r="W31" t="str">
        <f t="shared" si="31"/>
        <v>82 Transport and mobile machine drivers and operatives</v>
      </c>
      <c r="X31" s="69">
        <v>0.99927920195405351</v>
      </c>
      <c r="Y31" s="69">
        <v>1.3011196574347197</v>
      </c>
      <c r="Z31" s="69">
        <v>1.1337003958187151</v>
      </c>
      <c r="AA31" s="69">
        <v>1.251236142738493</v>
      </c>
      <c r="AB31" s="69">
        <v>1.6908550580320549</v>
      </c>
      <c r="AC31" s="69"/>
      <c r="AD31" s="69">
        <f t="shared" si="32"/>
        <v>0.55715466221333987</v>
      </c>
      <c r="AE31" s="69">
        <f>'RD T1'!E117</f>
        <v>0.92278213840236889</v>
      </c>
      <c r="AF31" s="69">
        <f t="shared" si="33"/>
        <v>1.4799368006157088</v>
      </c>
      <c r="AH31" t="str">
        <f t="shared" si="34"/>
        <v>82 Transport and mobile machine drivers and operatives</v>
      </c>
      <c r="AI31" s="69">
        <v>0.44938653958817676</v>
      </c>
      <c r="AJ31" s="69">
        <v>0.58003980282420275</v>
      </c>
      <c r="AK31" s="69">
        <v>0.50028367958962683</v>
      </c>
      <c r="AL31" s="69">
        <v>0.54472104675278465</v>
      </c>
      <c r="AM31" s="69">
        <v>0.65757719138942883</v>
      </c>
      <c r="AN31" s="69"/>
      <c r="AO31" s="69">
        <f t="shared" si="35"/>
        <v>0.157293511799802</v>
      </c>
      <c r="AP31" s="69">
        <f>'RD T1'!E146</f>
        <v>0.38751938245089712</v>
      </c>
      <c r="AQ31" s="69">
        <f t="shared" si="36"/>
        <v>0.54481289425069912</v>
      </c>
      <c r="AS31" t="str">
        <f t="shared" si="37"/>
        <v>82 Transport and mobile machine drivers and operatives</v>
      </c>
      <c r="AT31" s="69">
        <v>0.76287449218507819</v>
      </c>
      <c r="AU31" s="69">
        <v>0.93618945450462099</v>
      </c>
      <c r="AV31" s="69">
        <v>0.85917118436995144</v>
      </c>
      <c r="AW31" s="69">
        <v>0.8917173782823854</v>
      </c>
      <c r="AX31" s="69">
        <v>1.0289681486999791</v>
      </c>
      <c r="AY31" s="69"/>
      <c r="AZ31" s="69">
        <f t="shared" si="38"/>
        <v>0.16979696433002767</v>
      </c>
      <c r="BA31" s="69">
        <f>'RD T1'!E175</f>
        <v>0.6347938722710772</v>
      </c>
      <c r="BB31" s="69">
        <f t="shared" si="39"/>
        <v>0.80459083660110486</v>
      </c>
      <c r="BD31" t="str">
        <f t="shared" si="40"/>
        <v>82 Transport and mobile machine drivers and operatives</v>
      </c>
      <c r="BE31" s="69">
        <v>4.0980374746423855</v>
      </c>
      <c r="BF31" s="69">
        <v>4.1931124197797462</v>
      </c>
      <c r="BG31" s="69">
        <v>3.9114673887960221</v>
      </c>
      <c r="BH31" s="69">
        <v>4.0963835633314103</v>
      </c>
      <c r="BI31" s="69">
        <v>4.5023760058180056</v>
      </c>
      <c r="BJ31" s="69"/>
      <c r="BK31" s="69">
        <f t="shared" si="41"/>
        <v>0.5909086170219835</v>
      </c>
      <c r="BL31" s="69">
        <f>'RD T1'!E204</f>
        <v>2.1409073335242299</v>
      </c>
      <c r="BM31" s="69">
        <f t="shared" si="42"/>
        <v>2.7318159505462134</v>
      </c>
      <c r="BO31" t="str">
        <f t="shared" si="43"/>
        <v>82 Transport and mobile machine drivers and operatives</v>
      </c>
      <c r="BP31" s="69">
        <v>5.8856917956850854</v>
      </c>
      <c r="BQ31" s="69">
        <v>6.6903536770838627</v>
      </c>
      <c r="BR31" s="69">
        <v>5.1489328081870962</v>
      </c>
      <c r="BS31" s="69">
        <v>5.1857377923099985</v>
      </c>
      <c r="BT31" s="69">
        <v>4.7892509560326069</v>
      </c>
      <c r="BU31" s="69"/>
      <c r="BV31" s="69">
        <f t="shared" si="44"/>
        <v>-0.35968185215448933</v>
      </c>
      <c r="BW31" s="69">
        <f>'RD T1'!E233</f>
        <v>2.7008685196726989</v>
      </c>
      <c r="BX31" s="69">
        <f t="shared" si="45"/>
        <v>2.3411866675182096</v>
      </c>
      <c r="BZ31" t="str">
        <f t="shared" si="46"/>
        <v>82 Transport and mobile machine drivers and operatives</v>
      </c>
      <c r="CA31" s="69">
        <v>5.8781010294102867</v>
      </c>
      <c r="CB31" s="69">
        <v>5.183974780364502</v>
      </c>
      <c r="CC31" s="69">
        <v>3.961388504611588</v>
      </c>
      <c r="CD31" s="69">
        <v>3.6115785299047252</v>
      </c>
      <c r="CE31" s="69">
        <v>2.6030928484067393</v>
      </c>
      <c r="CF31" s="69"/>
      <c r="CG31" s="69">
        <f t="shared" si="47"/>
        <v>-1.3582956562048487</v>
      </c>
      <c r="CH31" s="69">
        <f>'RD T1'!E262</f>
        <v>1.4871574033389565</v>
      </c>
      <c r="CI31" s="69">
        <f t="shared" si="48"/>
        <v>0.12886174713410781</v>
      </c>
      <c r="CK31" t="str">
        <f t="shared" si="49"/>
        <v>82 Transport and mobile machine drivers and operatives</v>
      </c>
      <c r="CL31" s="69">
        <v>1.9778344213871852</v>
      </c>
      <c r="CM31" s="69">
        <v>2.274258329993597</v>
      </c>
      <c r="CN31" s="69">
        <v>1.786716258232862</v>
      </c>
      <c r="CO31" s="69">
        <v>1.6874856456195213</v>
      </c>
      <c r="CP31" s="69">
        <v>1.2389952682945526</v>
      </c>
      <c r="CQ31" s="69"/>
      <c r="CR31" s="69">
        <f t="shared" si="50"/>
        <v>-0.54772098993830931</v>
      </c>
      <c r="CS31" s="69">
        <f>'RD T1'!E291</f>
        <v>0.57569434176092993</v>
      </c>
      <c r="CT31" s="69">
        <f t="shared" si="51"/>
        <v>2.7973351822620618E-2</v>
      </c>
    </row>
    <row r="32" spans="1:98" x14ac:dyDescent="0.2">
      <c r="A32" s="10" t="str">
        <f>name!D28</f>
        <v>91 Elementary trades and related occupations</v>
      </c>
      <c r="B32" s="69">
        <v>6.353827665765288E-4</v>
      </c>
      <c r="C32" s="69">
        <v>5.2008863674190468E-4</v>
      </c>
      <c r="D32" s="69">
        <v>5.18212057337472E-4</v>
      </c>
      <c r="E32" s="69">
        <v>1.9772032940674708E-3</v>
      </c>
      <c r="F32" s="69">
        <v>3.0237736282168939E-3</v>
      </c>
      <c r="G32" s="11"/>
      <c r="H32" s="69">
        <f t="shared" si="26"/>
        <v>2.5055615708794218E-3</v>
      </c>
      <c r="I32" s="69">
        <f>'RD T1'!E60</f>
        <v>1.5142295565241581E-3</v>
      </c>
      <c r="J32" s="69">
        <f t="shared" si="27"/>
        <v>4.0197911274035799E-3</v>
      </c>
      <c r="L32" t="str">
        <f t="shared" si="28"/>
        <v>91 Elementary trades and related occupations</v>
      </c>
      <c r="M32" s="69">
        <v>7.8564834437764214E-2</v>
      </c>
      <c r="N32" s="69">
        <v>9.2504950962887467E-2</v>
      </c>
      <c r="O32" s="69">
        <v>8.7035162474099273E-2</v>
      </c>
      <c r="P32" s="69">
        <v>0.17885721491120055</v>
      </c>
      <c r="Q32" s="69">
        <v>0.29480694158501808</v>
      </c>
      <c r="R32" s="11"/>
      <c r="S32" s="69">
        <f t="shared" si="29"/>
        <v>0.20777177911091882</v>
      </c>
      <c r="T32" s="69">
        <f>'RD T1'!E89</f>
        <v>0.11294750433507324</v>
      </c>
      <c r="U32" s="69">
        <f t="shared" si="30"/>
        <v>0.32071928344599204</v>
      </c>
      <c r="W32" t="str">
        <f t="shared" si="31"/>
        <v>91 Elementary trades and related occupations</v>
      </c>
      <c r="X32" s="69">
        <v>0.32389097347149209</v>
      </c>
      <c r="Y32" s="69">
        <v>0.32808571654342755</v>
      </c>
      <c r="Z32" s="69">
        <v>0.28710606446904624</v>
      </c>
      <c r="AA32" s="69">
        <v>0.72084548276025184</v>
      </c>
      <c r="AB32" s="69">
        <v>1.0308833496262693</v>
      </c>
      <c r="AC32" s="69"/>
      <c r="AD32" s="69">
        <f t="shared" si="32"/>
        <v>0.74377728515722308</v>
      </c>
      <c r="AE32" s="69">
        <f>'RD T1'!E118</f>
        <v>0.48778489417698734</v>
      </c>
      <c r="AF32" s="69">
        <f t="shared" si="33"/>
        <v>1.2315621793342104</v>
      </c>
      <c r="AH32" t="str">
        <f t="shared" si="34"/>
        <v>91 Elementary trades and related occupations</v>
      </c>
      <c r="AI32" s="69">
        <v>0.24055100799526755</v>
      </c>
      <c r="AJ32" s="69">
        <v>0.25740113256895197</v>
      </c>
      <c r="AK32" s="69">
        <v>0.21738052479099396</v>
      </c>
      <c r="AL32" s="69">
        <v>0.5082599930405034</v>
      </c>
      <c r="AM32" s="69">
        <v>0.74250519828068884</v>
      </c>
      <c r="AN32" s="69"/>
      <c r="AO32" s="69">
        <f t="shared" si="35"/>
        <v>0.52512467348969483</v>
      </c>
      <c r="AP32" s="69">
        <f>'RD T1'!E147</f>
        <v>0.34489882071693889</v>
      </c>
      <c r="AQ32" s="69">
        <f t="shared" si="36"/>
        <v>0.87002349420663372</v>
      </c>
      <c r="AS32" t="str">
        <f t="shared" si="37"/>
        <v>91 Elementary trades and related occupations</v>
      </c>
      <c r="AT32" s="69">
        <v>0.27086859990572382</v>
      </c>
      <c r="AU32" s="69">
        <v>0.25875634788284646</v>
      </c>
      <c r="AV32" s="69">
        <v>0.2617970270277778</v>
      </c>
      <c r="AW32" s="69">
        <v>0.60182720963101477</v>
      </c>
      <c r="AX32" s="69">
        <v>0.8189760032111767</v>
      </c>
      <c r="AY32" s="69"/>
      <c r="AZ32" s="69">
        <f t="shared" si="38"/>
        <v>0.55717897618339896</v>
      </c>
      <c r="BA32" s="69">
        <f>'RD T1'!E176</f>
        <v>0.36845701451201918</v>
      </c>
      <c r="BB32" s="69">
        <f t="shared" si="39"/>
        <v>0.92563599069541813</v>
      </c>
      <c r="BD32" t="str">
        <f t="shared" si="40"/>
        <v>91 Elementary trades and related occupations</v>
      </c>
      <c r="BE32" s="69">
        <v>1.4246621225247567</v>
      </c>
      <c r="BF32" s="69">
        <v>1.1702753706171309</v>
      </c>
      <c r="BG32" s="69">
        <v>1.1401297192823472</v>
      </c>
      <c r="BH32" s="69">
        <v>2.0518337173233294</v>
      </c>
      <c r="BI32" s="69">
        <v>2.5303633032780124</v>
      </c>
      <c r="BJ32" s="69"/>
      <c r="BK32" s="69">
        <f t="shared" si="41"/>
        <v>1.3902335839956652</v>
      </c>
      <c r="BL32" s="69">
        <f>'RD T1'!E205</f>
        <v>0.94317833997575196</v>
      </c>
      <c r="BM32" s="69">
        <f t="shared" si="42"/>
        <v>2.3334119239714171</v>
      </c>
      <c r="BO32" t="str">
        <f t="shared" si="43"/>
        <v>91 Elementary trades and related occupations</v>
      </c>
      <c r="BP32" s="69">
        <v>2.1710204261966037</v>
      </c>
      <c r="BQ32" s="69">
        <v>1.9923374333347974</v>
      </c>
      <c r="BR32" s="69">
        <v>1.685649619750603</v>
      </c>
      <c r="BS32" s="69">
        <v>2.8665584390112038</v>
      </c>
      <c r="BT32" s="69">
        <v>2.9819274926808204</v>
      </c>
      <c r="BU32" s="69"/>
      <c r="BV32" s="69">
        <f t="shared" si="44"/>
        <v>1.2962778729302173</v>
      </c>
      <c r="BW32" s="69">
        <f>'RD T1'!E234</f>
        <v>1.101600668222489</v>
      </c>
      <c r="BX32" s="69">
        <f t="shared" si="45"/>
        <v>2.3978785411527062</v>
      </c>
      <c r="BZ32" t="str">
        <f t="shared" si="46"/>
        <v>91 Elementary trades and related occupations</v>
      </c>
      <c r="CA32" s="69">
        <v>2.794961719669951</v>
      </c>
      <c r="CB32" s="69">
        <v>2.150256174678927</v>
      </c>
      <c r="CC32" s="69">
        <v>1.8409972821508787</v>
      </c>
      <c r="CD32" s="69">
        <v>3.020538853313659</v>
      </c>
      <c r="CE32" s="69">
        <v>2.5513367020150501</v>
      </c>
      <c r="CF32" s="69"/>
      <c r="CG32" s="69">
        <f t="shared" si="47"/>
        <v>0.71033941986417148</v>
      </c>
      <c r="CH32" s="69">
        <f>'RD T1'!E263</f>
        <v>1.0640002861053517</v>
      </c>
      <c r="CI32" s="69">
        <f t="shared" si="48"/>
        <v>1.7743397059695232</v>
      </c>
      <c r="CK32" t="str">
        <f t="shared" si="49"/>
        <v>91 Elementary trades and related occupations</v>
      </c>
      <c r="CL32" s="69">
        <v>1.0721938562024351</v>
      </c>
      <c r="CM32" s="69">
        <v>0.90597807145321485</v>
      </c>
      <c r="CN32" s="69">
        <v>0.82116492492666882</v>
      </c>
      <c r="CO32" s="69">
        <v>1.5840703807736611</v>
      </c>
      <c r="CP32" s="69">
        <v>1.7821036449878964</v>
      </c>
      <c r="CQ32" s="69"/>
      <c r="CR32" s="69">
        <f t="shared" si="50"/>
        <v>0.9609387200612276</v>
      </c>
      <c r="CS32" s="69">
        <f>'RD T1'!E292</f>
        <v>0.47304085273845609</v>
      </c>
      <c r="CT32" s="69">
        <f t="shared" si="51"/>
        <v>1.4339795727996836</v>
      </c>
    </row>
    <row r="33" spans="1:98" x14ac:dyDescent="0.2">
      <c r="A33" s="10" t="str">
        <f>name!D29</f>
        <v>92 Elementary administration and service occupations</v>
      </c>
      <c r="B33" s="69">
        <v>4.0083839635447066E-2</v>
      </c>
      <c r="C33" s="69">
        <v>4.6644019339359168E-2</v>
      </c>
      <c r="D33" s="69">
        <v>5.0256810387563154E-2</v>
      </c>
      <c r="E33" s="69">
        <v>5.1315051180657115E-2</v>
      </c>
      <c r="F33" s="69">
        <v>6.0892824119162747E-2</v>
      </c>
      <c r="G33" s="11"/>
      <c r="H33" s="69">
        <f t="shared" ref="H33" si="52">F33-D33</f>
        <v>1.0636013731599593E-2</v>
      </c>
      <c r="I33" s="69">
        <f>'RD T1'!E61</f>
        <v>3.0641359093521239E-2</v>
      </c>
      <c r="J33" s="69">
        <f t="shared" ref="J33" si="53">SUM(H33:I33)</f>
        <v>4.1277372825120832E-2</v>
      </c>
      <c r="L33" t="str">
        <f t="shared" ref="L33" si="54">A33</f>
        <v>92 Elementary administration and service occupations</v>
      </c>
      <c r="M33" s="69">
        <v>1.1425692853073737</v>
      </c>
      <c r="N33" s="69">
        <v>1.5205625214255394</v>
      </c>
      <c r="O33" s="69">
        <v>1.638752290994737</v>
      </c>
      <c r="P33" s="69">
        <v>1.8963964225236991</v>
      </c>
      <c r="Q33" s="69">
        <v>2.6021410993753435</v>
      </c>
      <c r="R33" s="11"/>
      <c r="S33" s="69">
        <f t="shared" ref="S33" si="55">Q33-O33</f>
        <v>0.96338880838060659</v>
      </c>
      <c r="T33" s="69">
        <f>'RD T1'!E90</f>
        <v>1.1997761597350503</v>
      </c>
      <c r="U33" s="69">
        <f t="shared" ref="U33" si="56">SUM(S33:T33)</f>
        <v>2.1631649681156571</v>
      </c>
      <c r="W33" t="str">
        <f t="shared" ref="W33" si="57">A33</f>
        <v>92 Elementary administration and service occupations</v>
      </c>
      <c r="X33" s="69">
        <v>4.4186414248087473</v>
      </c>
      <c r="Y33" s="69">
        <v>5.3643942216074185</v>
      </c>
      <c r="Z33" s="69">
        <v>5.2547185274900841</v>
      </c>
      <c r="AA33" s="69">
        <v>5.6063152546024062</v>
      </c>
      <c r="AB33" s="69">
        <v>7.1555155170734013</v>
      </c>
      <c r="AC33" s="69"/>
      <c r="AD33" s="69">
        <f t="shared" ref="AD33" si="58">AB33-Z33</f>
        <v>1.9007969895833172</v>
      </c>
      <c r="AE33" s="69">
        <f>'RD T1'!E119</f>
        <v>3.8240332569510733</v>
      </c>
      <c r="AF33" s="69">
        <f t="shared" ref="AF33" si="59">SUM(AD33:AE33)</f>
        <v>5.7248302465343901</v>
      </c>
      <c r="AH33" t="str">
        <f t="shared" ref="AH33" si="60">L33</f>
        <v>92 Elementary administration and service occupations</v>
      </c>
      <c r="AI33" s="69">
        <v>2.1722650763685833</v>
      </c>
      <c r="AJ33" s="69">
        <v>2.6672754005531809</v>
      </c>
      <c r="AK33" s="69">
        <v>2.6573993440738741</v>
      </c>
      <c r="AL33" s="69">
        <v>2.7333442887264416</v>
      </c>
      <c r="AM33" s="69">
        <v>3.4655447251930402</v>
      </c>
      <c r="AN33" s="69"/>
      <c r="AO33" s="69">
        <f t="shared" ref="AO33" si="61">AM33-AK33</f>
        <v>0.80814538111916612</v>
      </c>
      <c r="AP33" s="69">
        <f>'RD T1'!E148</f>
        <v>1.8012490473179241</v>
      </c>
      <c r="AQ33" s="69">
        <f t="shared" ref="AQ33" si="62">SUM(AO33:AP33)</f>
        <v>2.6093944284370902</v>
      </c>
      <c r="AS33" t="str">
        <f t="shared" ref="AS33" si="63">W33</f>
        <v>92 Elementary administration and service occupations</v>
      </c>
      <c r="AT33" s="69">
        <v>2.0451874275001316</v>
      </c>
      <c r="AU33" s="69">
        <v>2.3634614668954121</v>
      </c>
      <c r="AV33" s="69">
        <v>2.437046814961549</v>
      </c>
      <c r="AW33" s="69">
        <v>2.4841391797302195</v>
      </c>
      <c r="AX33" s="69">
        <v>3.1982674890487655</v>
      </c>
      <c r="AY33" s="69"/>
      <c r="AZ33" s="69">
        <f t="shared" ref="AZ33" si="64">AX33-AV33</f>
        <v>0.7612206740872165</v>
      </c>
      <c r="BA33" s="69">
        <f>'RD T1'!E177</f>
        <v>1.633613307907188</v>
      </c>
      <c r="BB33" s="69">
        <f t="shared" ref="BB33" si="65">SUM(AZ33:BA33)</f>
        <v>2.3948339819944042</v>
      </c>
      <c r="BD33" t="str">
        <f t="shared" ref="BD33" si="66">AH33</f>
        <v>92 Elementary administration and service occupations</v>
      </c>
      <c r="BE33" s="69">
        <v>12.47880308326569</v>
      </c>
      <c r="BF33" s="69">
        <v>11.100292933731073</v>
      </c>
      <c r="BG33" s="69">
        <v>11.173002774312634</v>
      </c>
      <c r="BH33" s="69">
        <v>9.2836845837144839</v>
      </c>
      <c r="BI33" s="69">
        <v>8.5591511585601499</v>
      </c>
      <c r="BJ33" s="69"/>
      <c r="BK33" s="69">
        <f t="shared" ref="BK33" si="67">BI33-BG33</f>
        <v>-2.613851615752484</v>
      </c>
      <c r="BL33" s="69">
        <f>'RD T1'!E206</f>
        <v>4.6380984920658399</v>
      </c>
      <c r="BM33" s="69">
        <f t="shared" ref="BM33" si="68">SUM(BK33:BL33)</f>
        <v>2.0242468763133559</v>
      </c>
      <c r="BO33" t="str">
        <f t="shared" ref="BO33" si="69">AS33</f>
        <v>92 Elementary administration and service occupations</v>
      </c>
      <c r="BP33" s="69">
        <v>18.225656645481802</v>
      </c>
      <c r="BQ33" s="69">
        <v>17.875133961101664</v>
      </c>
      <c r="BR33" s="69">
        <v>15.803911713777651</v>
      </c>
      <c r="BS33" s="69">
        <v>14.640405608502151</v>
      </c>
      <c r="BT33" s="69">
        <v>12.729134699183536</v>
      </c>
      <c r="BU33" s="69"/>
      <c r="BV33" s="69">
        <f t="shared" ref="BV33" si="70">BT33-BR33</f>
        <v>-3.0747770145941153</v>
      </c>
      <c r="BW33" s="69">
        <f>'RD T1'!E235</f>
        <v>6.5097659633380722</v>
      </c>
      <c r="BX33" s="69">
        <f t="shared" ref="BX33" si="71">SUM(BV33:BW33)</f>
        <v>3.4349889487439569</v>
      </c>
      <c r="BZ33" t="str">
        <f t="shared" ref="BZ33" si="72">BD33</f>
        <v>92 Elementary administration and service occupations</v>
      </c>
      <c r="CA33" s="69">
        <v>16.3349591387875</v>
      </c>
      <c r="CB33" s="69">
        <v>15.126782773898029</v>
      </c>
      <c r="CC33" s="69">
        <v>12.645557593425881</v>
      </c>
      <c r="CD33" s="69">
        <v>11.415390960564787</v>
      </c>
      <c r="CE33" s="69">
        <v>7.6442468609290026</v>
      </c>
      <c r="CF33" s="69"/>
      <c r="CG33" s="69">
        <f t="shared" ref="CG33" si="73">CE33-CC33</f>
        <v>-5.0013107324968784</v>
      </c>
      <c r="CH33" s="69">
        <f>'RD T1'!E264</f>
        <v>4.0336563583503757</v>
      </c>
      <c r="CI33" s="69">
        <f t="shared" ref="CI33" si="74">SUM(CG33:CH33)</f>
        <v>-0.96765437414650268</v>
      </c>
      <c r="CK33" t="str">
        <f t="shared" ref="CK33" si="75">BO33</f>
        <v>92 Elementary administration and service occupations</v>
      </c>
      <c r="CL33" s="69">
        <v>6.3913765803478544</v>
      </c>
      <c r="CM33" s="69">
        <v>5.6149596214094819</v>
      </c>
      <c r="CN33" s="69">
        <v>4.7284115558405126</v>
      </c>
      <c r="CO33" s="69">
        <v>3.0885459063184535</v>
      </c>
      <c r="CP33" s="69">
        <v>2.3908922449088945</v>
      </c>
      <c r="CQ33" s="69"/>
      <c r="CR33" s="69">
        <f t="shared" ref="CR33" si="76">CP33-CN33</f>
        <v>-2.3375193109316181</v>
      </c>
      <c r="CS33" s="69">
        <f>'RD T1'!E293</f>
        <v>0.73766391360082884</v>
      </c>
      <c r="CT33" s="69">
        <f t="shared" ref="CT33" si="77">SUM(CR33:CS33)</f>
        <v>-1.5998553973307894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7.8759788305086413</v>
      </c>
      <c r="C35" s="67">
        <f t="shared" ref="C35:F35" si="78">SUM(C8:C33)</f>
        <v>9.4915532219768579</v>
      </c>
      <c r="D35" s="67">
        <f t="shared" si="78"/>
        <v>10.275697319768636</v>
      </c>
      <c r="E35" s="67">
        <f t="shared" si="78"/>
        <v>11.833791415344256</v>
      </c>
      <c r="F35" s="67">
        <f t="shared" si="78"/>
        <v>14.940882294354683</v>
      </c>
      <c r="G35" s="11"/>
      <c r="H35" s="67">
        <f>F35-D35</f>
        <v>4.6651849745860474</v>
      </c>
      <c r="I35" s="67">
        <f>SUM(I8:I33)</f>
        <v>6.1645808906775397</v>
      </c>
      <c r="J35" s="67">
        <f>SUM(H35:I35)</f>
        <v>10.829765865263587</v>
      </c>
      <c r="L35" s="24" t="str">
        <f>A35</f>
        <v>All occupations</v>
      </c>
      <c r="M35" s="67">
        <f>SUM(M8:M33)</f>
        <v>56.366712390651877</v>
      </c>
      <c r="N35" s="67">
        <f t="shared" ref="N35:Q35" si="79">SUM(N8:N33)</f>
        <v>67.795040981877278</v>
      </c>
      <c r="O35" s="67">
        <f t="shared" si="79"/>
        <v>73.261421544528005</v>
      </c>
      <c r="P35" s="67">
        <f t="shared" si="79"/>
        <v>84.68534045375452</v>
      </c>
      <c r="Q35" s="67">
        <f t="shared" si="79"/>
        <v>107.0639941211617</v>
      </c>
      <c r="R35" s="11"/>
      <c r="S35" s="67">
        <f t="shared" si="29"/>
        <v>33.802572576633693</v>
      </c>
      <c r="T35" s="67">
        <f>SUM(T8:T33)</f>
        <v>46.649942346428269</v>
      </c>
      <c r="U35" s="67">
        <f>SUM(S35:T35)</f>
        <v>80.452514923061955</v>
      </c>
      <c r="W35" s="24" t="str">
        <f>A35</f>
        <v>All occupations</v>
      </c>
      <c r="X35" s="67">
        <f>SUM(X8:X33)</f>
        <v>119.46874528193413</v>
      </c>
      <c r="Y35" s="67">
        <f t="shared" ref="Y35:AB35" si="80">SUM(Y8:Y33)</f>
        <v>130.19071469081015</v>
      </c>
      <c r="Z35" s="67">
        <f t="shared" si="80"/>
        <v>130.04186909649545</v>
      </c>
      <c r="AA35" s="67">
        <f t="shared" si="80"/>
        <v>139.10802154081145</v>
      </c>
      <c r="AB35" s="67">
        <f t="shared" si="80"/>
        <v>159.75471740847482</v>
      </c>
      <c r="AC35" s="69"/>
      <c r="AD35" s="67">
        <f t="shared" ref="AD35" si="81">AB35-Z35</f>
        <v>29.712848311979371</v>
      </c>
      <c r="AE35" s="67">
        <f>SUM(AE8:AE33)</f>
        <v>78.164659407043928</v>
      </c>
      <c r="AF35" s="67">
        <f>SUM(AD35:AE35)</f>
        <v>107.8775077190233</v>
      </c>
      <c r="AH35" s="24" t="str">
        <f>L35</f>
        <v>All occupations</v>
      </c>
      <c r="AI35" s="67">
        <f>SUM(AI8:AI33)</f>
        <v>36.121184187113627</v>
      </c>
      <c r="AJ35" s="67">
        <f t="shared" ref="AJ35:AM35" si="82">SUM(AJ8:AJ33)</f>
        <v>37.111746046636753</v>
      </c>
      <c r="AK35" s="67">
        <f t="shared" si="82"/>
        <v>36.784215430401403</v>
      </c>
      <c r="AL35" s="67">
        <f t="shared" si="82"/>
        <v>36.687489552400002</v>
      </c>
      <c r="AM35" s="67">
        <f t="shared" si="82"/>
        <v>40.482468680943917</v>
      </c>
      <c r="AN35" s="69"/>
      <c r="AO35" s="67">
        <f t="shared" ref="AO35" si="83">AM35-AK35</f>
        <v>3.6982532505425141</v>
      </c>
      <c r="AP35" s="67">
        <f>SUM(AP8:AP33)</f>
        <v>20.086445198498019</v>
      </c>
      <c r="AQ35" s="67">
        <f>SUM(AO35:AP35)</f>
        <v>23.784698449040533</v>
      </c>
      <c r="AS35" s="24" t="str">
        <f>W35</f>
        <v>All occupations</v>
      </c>
      <c r="AT35" s="67">
        <f>SUM(AT8:AT33)</f>
        <v>34.110744719014114</v>
      </c>
      <c r="AU35" s="67">
        <f t="shared" ref="AU35:AX35" si="84">SUM(AU8:AU33)</f>
        <v>36.824887139520015</v>
      </c>
      <c r="AV35" s="67">
        <f t="shared" si="84"/>
        <v>36.967709929646105</v>
      </c>
      <c r="AW35" s="67">
        <f t="shared" si="84"/>
        <v>37.882703284622494</v>
      </c>
      <c r="AX35" s="67">
        <f t="shared" si="84"/>
        <v>42.872941107989</v>
      </c>
      <c r="AY35" s="69"/>
      <c r="AZ35" s="67">
        <f t="shared" ref="AZ35" si="85">AX35-AV35</f>
        <v>5.9052311783428948</v>
      </c>
      <c r="BA35" s="67">
        <f>SUM(BA8:BA33)</f>
        <v>20.483765002743475</v>
      </c>
      <c r="BB35" s="67">
        <f>SUM(AZ35:BA35)</f>
        <v>26.38899618108637</v>
      </c>
      <c r="BD35" s="24" t="str">
        <f>AH35</f>
        <v>All occupations</v>
      </c>
      <c r="BE35" s="67">
        <f>SUM(BE8:BE33)</f>
        <v>123.60930477056108</v>
      </c>
      <c r="BF35" s="67">
        <f t="shared" ref="BF35:BI35" si="86">SUM(BF8:BF33)</f>
        <v>116.74249142809603</v>
      </c>
      <c r="BG35" s="67">
        <f t="shared" si="86"/>
        <v>121.90568020783373</v>
      </c>
      <c r="BH35" s="67">
        <f t="shared" si="86"/>
        <v>119.70537083259613</v>
      </c>
      <c r="BI35" s="67">
        <f t="shared" si="86"/>
        <v>119.20300469963782</v>
      </c>
      <c r="BJ35" s="69"/>
      <c r="BK35" s="67">
        <f t="shared" ref="BK35" si="87">BI35-BG35</f>
        <v>-2.7026755081959095</v>
      </c>
      <c r="BL35" s="67">
        <f>SUM(BL8:BL33)</f>
        <v>54.646802517201536</v>
      </c>
      <c r="BM35" s="67">
        <f>SUM(BK35:BL35)</f>
        <v>51.944127009005626</v>
      </c>
      <c r="BO35" s="24" t="str">
        <f>AS35</f>
        <v>All occupations</v>
      </c>
      <c r="BP35" s="67">
        <f>SUM(BP8:BP33)</f>
        <v>118.79787144068787</v>
      </c>
      <c r="BQ35" s="67">
        <f t="shared" ref="BQ35:BT35" si="88">SUM(BQ8:BQ33)</f>
        <v>114.21768782951303</v>
      </c>
      <c r="BR35" s="67">
        <f t="shared" si="88"/>
        <v>104.62594800686752</v>
      </c>
      <c r="BS35" s="67">
        <f t="shared" si="88"/>
        <v>102.02607246330834</v>
      </c>
      <c r="BT35" s="67">
        <f t="shared" si="88"/>
        <v>86.040032804357494</v>
      </c>
      <c r="BU35" s="69"/>
      <c r="BV35" s="67">
        <f t="shared" ref="BV35" si="89">BT35-BR35</f>
        <v>-18.585915202510023</v>
      </c>
      <c r="BW35" s="67">
        <f>SUM(BW8:BW33)</f>
        <v>42.177575244046977</v>
      </c>
      <c r="BX35" s="67">
        <f>SUM(BV35:BW35)</f>
        <v>23.591660041536954</v>
      </c>
      <c r="BZ35" s="24" t="str">
        <f>BD35</f>
        <v>All occupations</v>
      </c>
      <c r="CA35" s="67">
        <f>SUM(CA8:CA33)</f>
        <v>80.921293875997023</v>
      </c>
      <c r="CB35" s="67">
        <f t="shared" ref="CB35:CE35" si="90">SUM(CB8:CB33)</f>
        <v>71.141065776911418</v>
      </c>
      <c r="CC35" s="67">
        <f t="shared" si="90"/>
        <v>61.86025173846393</v>
      </c>
      <c r="CD35" s="67">
        <f t="shared" si="90"/>
        <v>58.009117111526038</v>
      </c>
      <c r="CE35" s="67">
        <f t="shared" si="90"/>
        <v>38.945799975734523</v>
      </c>
      <c r="CF35" s="69"/>
      <c r="CG35" s="67">
        <f t="shared" ref="CG35" si="91">CE35-CC35</f>
        <v>-22.914451762729406</v>
      </c>
      <c r="CH35" s="67">
        <f>SUM(CH8:CH33)</f>
        <v>19.954503800439134</v>
      </c>
      <c r="CI35" s="67">
        <f>SUM(CG35:CH35)</f>
        <v>-2.959947962290272</v>
      </c>
      <c r="CK35" s="24" t="str">
        <f>BO35</f>
        <v>All occupations</v>
      </c>
      <c r="CL35" s="67">
        <f>SUM(CL8:CL33)</f>
        <v>22.757164503531541</v>
      </c>
      <c r="CM35" s="67">
        <f t="shared" ref="CM35:CP35" si="92">SUM(CM8:CM33)</f>
        <v>22.336812884658674</v>
      </c>
      <c r="CN35" s="67">
        <f t="shared" si="92"/>
        <v>19.441206725995499</v>
      </c>
      <c r="CO35" s="67">
        <f t="shared" si="92"/>
        <v>18.210093345636537</v>
      </c>
      <c r="CP35" s="67">
        <f t="shared" si="92"/>
        <v>17.286158907346017</v>
      </c>
      <c r="CQ35" s="69"/>
      <c r="CR35" s="67">
        <f t="shared" ref="CR35" si="93">CP35-CN35</f>
        <v>-2.1550478186494821</v>
      </c>
      <c r="CS35" s="67">
        <f>SUM(CS8:CS33)</f>
        <v>5.2004697123238657</v>
      </c>
      <c r="CT35" s="67">
        <f>SUM(CR35:CS35)</f>
        <v>3.0454218936743835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Solent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Solent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Solent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Solent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Solent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Solent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Solent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Solent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Solent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7.5549908611337768</v>
      </c>
      <c r="C45" s="18">
        <f t="shared" si="104"/>
        <v>7.6781367242186231</v>
      </c>
      <c r="D45" s="18">
        <f t="shared" si="104"/>
        <v>8.0296216364456878</v>
      </c>
      <c r="E45" s="18">
        <f t="shared" si="104"/>
        <v>6.9933753528080178</v>
      </c>
      <c r="F45" s="18">
        <f t="shared" si="104"/>
        <v>7.1659471575199305</v>
      </c>
      <c r="H45" s="68">
        <f t="shared" ref="H45:H70" si="105">IF(D8&gt;0,(H8/D8)*100,0)</f>
        <v>29.760784061501646</v>
      </c>
      <c r="I45" s="69">
        <f t="shared" ref="I45:I70" si="106">IF(D8&gt;0,I8/D8*100,0)</f>
        <v>59.446629730247203</v>
      </c>
      <c r="J45" s="69">
        <f t="shared" ref="J45:J70" si="107">IF(D8&gt;0,(J8/D8)*100,0)</f>
        <v>89.207413791748849</v>
      </c>
      <c r="L45" t="str">
        <f>A45</f>
        <v>11 Corporate managers and directors</v>
      </c>
      <c r="M45" s="18">
        <f t="shared" ref="M45:Q54" si="108">M8/M$35*100</f>
        <v>9.0369031134746471</v>
      </c>
      <c r="N45" s="18">
        <f t="shared" si="108"/>
        <v>9.7098730014590533</v>
      </c>
      <c r="O45" s="18">
        <f t="shared" si="108"/>
        <v>9.87235750903214</v>
      </c>
      <c r="P45" s="18">
        <f t="shared" si="108"/>
        <v>8.5260911130749921</v>
      </c>
      <c r="Q45" s="18">
        <f t="shared" si="108"/>
        <v>8.5460878178278286</v>
      </c>
      <c r="S45" s="68">
        <f t="shared" ref="S45:S70" si="109">IF(O8&gt;0,(S8/O8)*100,0)</f>
        <v>26.507005795916712</v>
      </c>
      <c r="T45" s="69">
        <f t="shared" ref="T45:T70" si="110">IF(O8&gt;0,T8/O8*100,0)</f>
        <v>58.727667130737018</v>
      </c>
      <c r="U45" s="69">
        <f t="shared" ref="U45:U70" si="111">IF(O8&gt;0,(U8/O8)*100,0)</f>
        <v>85.234672926653715</v>
      </c>
      <c r="W45" t="str">
        <f>A45</f>
        <v>11 Corporate managers and directors</v>
      </c>
      <c r="X45" s="18">
        <f t="shared" ref="X45:AB54" si="112">X8/X$35*100</f>
        <v>10.773785799351058</v>
      </c>
      <c r="Y45" s="18">
        <f t="shared" si="112"/>
        <v>11.652609554063185</v>
      </c>
      <c r="Z45" s="18">
        <f t="shared" si="112"/>
        <v>11.498844531175926</v>
      </c>
      <c r="AA45" s="18">
        <f t="shared" si="112"/>
        <v>9.9450748161509885</v>
      </c>
      <c r="AB45" s="18">
        <f t="shared" si="112"/>
        <v>9.7934421961139684</v>
      </c>
      <c r="AD45" s="68">
        <f t="shared" ref="AD45:AD70" si="113">IF(Z8&gt;0,(AD8/Z8)*100,0)</f>
        <v>4.628897837416976</v>
      </c>
      <c r="AE45" s="69">
        <f t="shared" ref="AE45:AE70" si="114">IF(Z8&gt;0,AE8/Z8*100,0)</f>
        <v>55.852399425711305</v>
      </c>
      <c r="AF45" s="69">
        <f t="shared" ref="AF45:AF70" si="115">IF(Z8&gt;0,(AF8/Z8)*100,0)</f>
        <v>60.481297263128283</v>
      </c>
      <c r="AH45" t="str">
        <f>L45</f>
        <v>11 Corporate managers and directors</v>
      </c>
      <c r="AI45" s="18">
        <f t="shared" ref="AI45:AM54" si="116">AI8/AI$35*100</f>
        <v>7.2537306070916481</v>
      </c>
      <c r="AJ45" s="18">
        <f t="shared" si="116"/>
        <v>8.1740682907415554</v>
      </c>
      <c r="AK45" s="18">
        <f t="shared" si="116"/>
        <v>8.4220135532251348</v>
      </c>
      <c r="AL45" s="18">
        <f t="shared" si="116"/>
        <v>7.5727996700067415</v>
      </c>
      <c r="AM45" s="18">
        <f t="shared" si="116"/>
        <v>7.5079922708584368</v>
      </c>
      <c r="AO45" s="68">
        <f t="shared" ref="AO45:AO70" si="117">IF(AK8&gt;0,(AO8/AK8)*100,0)</f>
        <v>-1.8899782427947067</v>
      </c>
      <c r="AP45" s="69">
        <f t="shared" ref="AP45:AP70" si="118">IF(AK8&gt;0,AP8/AK8*100,0)</f>
        <v>49.811696286622947</v>
      </c>
      <c r="AQ45" s="69">
        <f t="shared" ref="AQ45:AQ70" si="119">IF(AK8&gt;0,(AQ8/AK8)*100,0)</f>
        <v>47.921718043828236</v>
      </c>
      <c r="AS45" t="str">
        <f>W45</f>
        <v>11 Corporate managers and directors</v>
      </c>
      <c r="AT45" s="18">
        <f t="shared" ref="AT45:AX54" si="120">AT8/AT$35*100</f>
        <v>11.059398596241174</v>
      </c>
      <c r="AU45" s="18">
        <f t="shared" si="120"/>
        <v>11.795702142285965</v>
      </c>
      <c r="AV45" s="18">
        <f t="shared" si="120"/>
        <v>11.855159484325014</v>
      </c>
      <c r="AW45" s="18">
        <f t="shared" si="120"/>
        <v>9.9861128283910148</v>
      </c>
      <c r="AX45" s="18">
        <f t="shared" si="120"/>
        <v>9.7097834470753988</v>
      </c>
      <c r="AZ45" s="68">
        <f t="shared" ref="AZ45:AZ70" si="121">IF(AV8&gt;0,(AZ8/AV8)*100,0)</f>
        <v>-5.0132840076474077</v>
      </c>
      <c r="BA45" s="69">
        <f t="shared" ref="BA45:BA70" si="122">IF(AV8&gt;0,BA8/AV8*100,0)</f>
        <v>48.09330300753539</v>
      </c>
      <c r="BB45" s="69">
        <f t="shared" ref="BB45:BB70" si="123">IF(AV8&gt;0,(BB8/AV8)*100,0)</f>
        <v>43.080018999887983</v>
      </c>
      <c r="BD45" t="str">
        <f>AH45</f>
        <v>11 Corporate managers and directors</v>
      </c>
      <c r="BE45" s="18">
        <f t="shared" ref="BE45:BI54" si="124">BE8/BE$35*100</f>
        <v>6.5722068084628802</v>
      </c>
      <c r="BF45" s="18">
        <f t="shared" si="124"/>
        <v>7.1290812458610606</v>
      </c>
      <c r="BG45" s="18">
        <f t="shared" si="124"/>
        <v>7.4902462766214777</v>
      </c>
      <c r="BH45" s="18">
        <f t="shared" si="124"/>
        <v>6.5438023565911525</v>
      </c>
      <c r="BI45" s="18">
        <f t="shared" si="124"/>
        <v>6.9643196942267842</v>
      </c>
      <c r="BK45" s="68">
        <f t="shared" ref="BK45:BK70" si="125">IF(BG8&gt;0,(BK8/BG8)*100,0)</f>
        <v>-9.0828397793341544</v>
      </c>
      <c r="BL45" s="69">
        <f t="shared" ref="BL45:BL70" si="126">IF(BG8&gt;0,BL8/BG8*100,0)</f>
        <v>39.52308876156966</v>
      </c>
      <c r="BM45" s="69">
        <f t="shared" ref="BM45:BM70" si="127">IF(BG8&gt;0,(BM8/BG8)*100,0)</f>
        <v>30.440248982235502</v>
      </c>
      <c r="BO45" t="str">
        <f>AS45</f>
        <v>11 Corporate managers and directors</v>
      </c>
      <c r="BP45" s="18">
        <f t="shared" ref="BP45:BT54" si="128">BP8/BP$35*100</f>
        <v>5.4555325474597636</v>
      </c>
      <c r="BQ45" s="18">
        <f t="shared" si="128"/>
        <v>6.0285471454459172</v>
      </c>
      <c r="BR45" s="18">
        <f t="shared" si="128"/>
        <v>6.223172973150044</v>
      </c>
      <c r="BS45" s="18">
        <f t="shared" si="128"/>
        <v>5.446128855916502</v>
      </c>
      <c r="BT45" s="18">
        <f t="shared" si="128"/>
        <v>5.3889367841557707</v>
      </c>
      <c r="BV45" s="68">
        <f t="shared" ref="BV45:BV70" si="129">IF(BR8&gt;0,(BV8/BR8)*100,0)</f>
        <v>-28.788132047283465</v>
      </c>
      <c r="BW45" s="69">
        <f t="shared" ref="BW45:BW70" si="130">IF(BR8&gt;0,BW8/BR8*100,0)</f>
        <v>36.782414382670055</v>
      </c>
      <c r="BX45" s="69">
        <f t="shared" ref="BX45:BX70" si="131">IF(BR8&gt;0,(BX8/BR8)*100,0)</f>
        <v>7.9942823353865879</v>
      </c>
      <c r="BZ45" t="str">
        <f>BD45</f>
        <v>11 Corporate managers and directors</v>
      </c>
      <c r="CA45" s="18">
        <f t="shared" ref="CA45:CE54" si="132">CA8/CA$35*100</f>
        <v>5.4977021992707167</v>
      </c>
      <c r="CB45" s="18">
        <f t="shared" si="132"/>
        <v>6.09377858883634</v>
      </c>
      <c r="CC45" s="18">
        <f t="shared" si="132"/>
        <v>6.9175066161922079</v>
      </c>
      <c r="CD45" s="18">
        <f t="shared" si="132"/>
        <v>6.7539216026024711</v>
      </c>
      <c r="CE45" s="18">
        <f t="shared" si="132"/>
        <v>7.74401625828731</v>
      </c>
      <c r="CG45" s="68">
        <f t="shared" ref="CG45:CG70" si="133">IF(CC8&gt;0,(CG8/CC8)*100,0)</f>
        <v>-29.520044876577849</v>
      </c>
      <c r="CH45" s="69">
        <f t="shared" ref="CH45:CH70" si="134">IF(CC8&gt;0,CH8/CC8*100,0)</f>
        <v>36.578289289250755</v>
      </c>
      <c r="CI45" s="69">
        <f t="shared" ref="CI45:CI70" si="135">IF(CC8&gt;0,(CI8/CC8)*100,0)</f>
        <v>7.0582444126729067</v>
      </c>
      <c r="CK45" t="str">
        <f>BO45</f>
        <v>11 Corporate managers and directors</v>
      </c>
      <c r="CL45" s="18">
        <f t="shared" ref="CL45:CP54" si="136">CL8/CL$35*100</f>
        <v>3.1159798068383324</v>
      </c>
      <c r="CM45" s="18">
        <f t="shared" si="136"/>
        <v>3.7901856623899826</v>
      </c>
      <c r="CN45" s="18">
        <f t="shared" si="136"/>
        <v>4.0042393584882578</v>
      </c>
      <c r="CO45" s="18">
        <f t="shared" si="136"/>
        <v>4.6702170981830493</v>
      </c>
      <c r="CP45" s="18">
        <f t="shared" si="136"/>
        <v>6.0245834377804774</v>
      </c>
      <c r="CR45" s="68">
        <f t="shared" ref="CR45:CR70" si="137">IF(CN8&gt;0,(CR8/CN8)*100,0)</f>
        <v>33.777253719204708</v>
      </c>
      <c r="CS45" s="69">
        <f t="shared" ref="CS45:CS70" si="138">IF(CN8&gt;0,CS8/CN8*100,0)</f>
        <v>34.840657480348973</v>
      </c>
      <c r="CT45" s="69">
        <f t="shared" ref="CT45:CT70" si="139">IF(CN8&gt;0,(CT8/CN8)*100,0)</f>
        <v>68.617911199553689</v>
      </c>
    </row>
    <row r="46" spans="1:98" x14ac:dyDescent="0.2">
      <c r="A46" t="str">
        <f t="shared" si="103"/>
        <v>12 Other managers and proprietors</v>
      </c>
      <c r="B46" s="18">
        <f t="shared" si="104"/>
        <v>2.903851931637905</v>
      </c>
      <c r="C46" s="18">
        <f t="shared" si="104"/>
        <v>3.0570754342344997</v>
      </c>
      <c r="D46" s="18">
        <f t="shared" si="104"/>
        <v>2.8494193574655</v>
      </c>
      <c r="E46" s="18">
        <f t="shared" si="104"/>
        <v>2.8870644299487225</v>
      </c>
      <c r="F46" s="18">
        <f t="shared" si="104"/>
        <v>3.0831848949655125</v>
      </c>
      <c r="H46" s="68">
        <f t="shared" si="105"/>
        <v>57.328767484126431</v>
      </c>
      <c r="I46" s="69">
        <f t="shared" si="106"/>
        <v>79.150160476422698</v>
      </c>
      <c r="J46" s="69">
        <f t="shared" si="107"/>
        <v>136.47892796054913</v>
      </c>
      <c r="L46" t="str">
        <f t="shared" ref="L46:L69" si="140">A46</f>
        <v>12 Other managers and proprietors</v>
      </c>
      <c r="M46" s="18">
        <f t="shared" si="108"/>
        <v>3.5166408640196525</v>
      </c>
      <c r="N46" s="18">
        <f t="shared" si="108"/>
        <v>3.578088885167737</v>
      </c>
      <c r="O46" s="18">
        <f t="shared" si="108"/>
        <v>3.6048618642408945</v>
      </c>
      <c r="P46" s="18">
        <f t="shared" si="108"/>
        <v>3.649553201285014</v>
      </c>
      <c r="Q46" s="18">
        <f t="shared" si="108"/>
        <v>3.9370329661219525</v>
      </c>
      <c r="S46" s="68">
        <f t="shared" si="109"/>
        <v>59.6057464141076</v>
      </c>
      <c r="T46" s="69">
        <f t="shared" si="110"/>
        <v>78.432780924935969</v>
      </c>
      <c r="U46" s="69">
        <f t="shared" si="111"/>
        <v>138.03852733904355</v>
      </c>
      <c r="W46" t="str">
        <f t="shared" ref="W46:W69" si="141">A46</f>
        <v>12 Other managers and proprietors</v>
      </c>
      <c r="X46" s="18">
        <f t="shared" si="112"/>
        <v>3.9591243948896295</v>
      </c>
      <c r="Y46" s="18">
        <f t="shared" si="112"/>
        <v>3.9736984219677849</v>
      </c>
      <c r="Z46" s="18">
        <f t="shared" si="112"/>
        <v>3.8438116025527611</v>
      </c>
      <c r="AA46" s="18">
        <f t="shared" si="112"/>
        <v>3.8516418200173117</v>
      </c>
      <c r="AB46" s="18">
        <f t="shared" si="112"/>
        <v>4.0436339202973901</v>
      </c>
      <c r="AD46" s="68">
        <f t="shared" si="113"/>
        <v>29.235023450856502</v>
      </c>
      <c r="AE46" s="69">
        <f t="shared" si="114"/>
        <v>72.095427034772953</v>
      </c>
      <c r="AF46" s="69">
        <f t="shared" si="115"/>
        <v>101.33045048562946</v>
      </c>
      <c r="AH46" t="str">
        <f t="shared" ref="AH46:AH69" si="142">L46</f>
        <v>12 Other managers and proprietors</v>
      </c>
      <c r="AI46" s="18">
        <f t="shared" si="116"/>
        <v>3.8581150176971044</v>
      </c>
      <c r="AJ46" s="18">
        <f t="shared" si="116"/>
        <v>4.2192690964535036</v>
      </c>
      <c r="AK46" s="18">
        <f t="shared" si="116"/>
        <v>4.340727052662877</v>
      </c>
      <c r="AL46" s="18">
        <f t="shared" si="116"/>
        <v>4.402115589338587</v>
      </c>
      <c r="AM46" s="18">
        <f t="shared" si="116"/>
        <v>4.8667507607871547</v>
      </c>
      <c r="AO46" s="68">
        <f t="shared" si="117"/>
        <v>23.390612081974187</v>
      </c>
      <c r="AP46" s="69">
        <f t="shared" si="118"/>
        <v>69.870923959838436</v>
      </c>
      <c r="AQ46" s="69">
        <f t="shared" si="119"/>
        <v>93.261536041812619</v>
      </c>
      <c r="AS46" t="str">
        <f t="shared" ref="AS46:AS69" si="143">W46</f>
        <v>12 Other managers and proprietors</v>
      </c>
      <c r="AT46" s="18">
        <f t="shared" si="120"/>
        <v>4.5759207353737317</v>
      </c>
      <c r="AU46" s="18">
        <f t="shared" si="120"/>
        <v>4.5439354041999529</v>
      </c>
      <c r="AV46" s="18">
        <f t="shared" si="120"/>
        <v>4.4766237624553709</v>
      </c>
      <c r="AW46" s="18">
        <f t="shared" si="120"/>
        <v>4.6864911507314329</v>
      </c>
      <c r="AX46" s="18">
        <f t="shared" si="120"/>
        <v>4.8557595233538633</v>
      </c>
      <c r="AZ46" s="68">
        <f t="shared" si="121"/>
        <v>25.796136912653839</v>
      </c>
      <c r="BA46" s="69">
        <f t="shared" si="122"/>
        <v>67.726875082446227</v>
      </c>
      <c r="BB46" s="69">
        <f t="shared" si="123"/>
        <v>93.523011995100063</v>
      </c>
      <c r="BD46" t="str">
        <f t="shared" ref="BD46:BD69" si="144">AH46</f>
        <v>12 Other managers and proprietors</v>
      </c>
      <c r="BE46" s="18">
        <f t="shared" si="124"/>
        <v>3.2153371301954343</v>
      </c>
      <c r="BF46" s="18">
        <f t="shared" si="124"/>
        <v>2.9518102755060527</v>
      </c>
      <c r="BG46" s="18">
        <f t="shared" si="124"/>
        <v>3.0045075653410613</v>
      </c>
      <c r="BH46" s="18">
        <f t="shared" si="124"/>
        <v>2.9020297485357731</v>
      </c>
      <c r="BI46" s="18">
        <f t="shared" si="124"/>
        <v>2.9935451060271725</v>
      </c>
      <c r="BK46" s="68">
        <f t="shared" si="125"/>
        <v>-2.5737997088778584</v>
      </c>
      <c r="BL46" s="69">
        <f t="shared" si="126"/>
        <v>46.094170545109733</v>
      </c>
      <c r="BM46" s="69">
        <f t="shared" si="127"/>
        <v>43.520370836231876</v>
      </c>
      <c r="BO46" t="str">
        <f t="shared" ref="BO46:BO69" si="145">AS46</f>
        <v>12 Other managers and proprietors</v>
      </c>
      <c r="BP46" s="18">
        <f t="shared" si="128"/>
        <v>3.2273192354294573</v>
      </c>
      <c r="BQ46" s="18">
        <f t="shared" si="128"/>
        <v>3.2513381881144623</v>
      </c>
      <c r="BR46" s="18">
        <f t="shared" si="128"/>
        <v>3.3759309008738221</v>
      </c>
      <c r="BS46" s="18">
        <f t="shared" si="128"/>
        <v>3.5511591594038148</v>
      </c>
      <c r="BT46" s="18">
        <f t="shared" si="128"/>
        <v>4.063259546785889</v>
      </c>
      <c r="BV46" s="68">
        <f t="shared" si="129"/>
        <v>-1.0212016954777401</v>
      </c>
      <c r="BW46" s="69">
        <f t="shared" si="130"/>
        <v>53.614925238495218</v>
      </c>
      <c r="BX46" s="69">
        <f t="shared" si="131"/>
        <v>52.593723543017475</v>
      </c>
      <c r="BZ46" t="str">
        <f t="shared" ref="BZ46:BZ69" si="146">BD46</f>
        <v>12 Other managers and proprietors</v>
      </c>
      <c r="CA46" s="18">
        <f t="shared" si="132"/>
        <v>3.0434575466402976</v>
      </c>
      <c r="CB46" s="18">
        <f t="shared" si="132"/>
        <v>3.0776990707403025</v>
      </c>
      <c r="CC46" s="18">
        <f t="shared" si="132"/>
        <v>3.0495445895697264</v>
      </c>
      <c r="CD46" s="18">
        <f t="shared" si="132"/>
        <v>3.27433677609128</v>
      </c>
      <c r="CE46" s="18">
        <f t="shared" si="132"/>
        <v>3.7360990440246349</v>
      </c>
      <c r="CG46" s="68">
        <f t="shared" si="133"/>
        <v>-22.868400246508308</v>
      </c>
      <c r="CH46" s="69">
        <f t="shared" si="134"/>
        <v>41.22690559454324</v>
      </c>
      <c r="CI46" s="69">
        <f t="shared" si="135"/>
        <v>18.358505348034932</v>
      </c>
      <c r="CK46" t="str">
        <f t="shared" ref="CK46:CK69" si="147">BO46</f>
        <v>12 Other managers and proprietors</v>
      </c>
      <c r="CL46" s="18">
        <f t="shared" si="136"/>
        <v>3.0480480977450926</v>
      </c>
      <c r="CM46" s="18">
        <f t="shared" si="136"/>
        <v>3.1409269816031737</v>
      </c>
      <c r="CN46" s="18">
        <f t="shared" si="136"/>
        <v>3.1069691585469585</v>
      </c>
      <c r="CO46" s="18">
        <f t="shared" si="136"/>
        <v>3.9178792757367935</v>
      </c>
      <c r="CP46" s="18">
        <f t="shared" si="136"/>
        <v>5.1815389642984497</v>
      </c>
      <c r="CR46" s="68">
        <f t="shared" si="137"/>
        <v>48.284961520206906</v>
      </c>
      <c r="CS46" s="69">
        <f t="shared" si="138"/>
        <v>42.199287840592675</v>
      </c>
      <c r="CT46" s="69">
        <f t="shared" si="139"/>
        <v>90.484249360799581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20.415566026637865</v>
      </c>
      <c r="C47" s="18">
        <f t="shared" si="104"/>
        <v>20.812102161305138</v>
      </c>
      <c r="D47" s="18">
        <f t="shared" si="104"/>
        <v>20.746860091662501</v>
      </c>
      <c r="E47" s="18">
        <f t="shared" si="104"/>
        <v>22.766840760866852</v>
      </c>
      <c r="F47" s="18">
        <f t="shared" si="104"/>
        <v>23.045956616245835</v>
      </c>
      <c r="H47" s="68">
        <f t="shared" si="105"/>
        <v>61.512932653693539</v>
      </c>
      <c r="I47" s="69">
        <f t="shared" si="106"/>
        <v>51.65935122061115</v>
      </c>
      <c r="J47" s="69">
        <f t="shared" si="107"/>
        <v>113.17228387430471</v>
      </c>
      <c r="L47" t="str">
        <f t="shared" si="140"/>
        <v>21 Science, research, engineering and technology professionals</v>
      </c>
      <c r="M47" s="18">
        <f t="shared" si="108"/>
        <v>11.569215269797638</v>
      </c>
      <c r="N47" s="18">
        <f t="shared" si="108"/>
        <v>11.388801975750569</v>
      </c>
      <c r="O47" s="18">
        <f t="shared" si="108"/>
        <v>12.030132217131744</v>
      </c>
      <c r="P47" s="18">
        <f t="shared" si="108"/>
        <v>14.261648562973233</v>
      </c>
      <c r="Q47" s="18">
        <f t="shared" si="108"/>
        <v>15.138170769075757</v>
      </c>
      <c r="S47" s="68">
        <f t="shared" si="109"/>
        <v>83.895498881643491</v>
      </c>
      <c r="T47" s="69">
        <f t="shared" si="110"/>
        <v>60.433444768051913</v>
      </c>
      <c r="U47" s="69">
        <f t="shared" si="111"/>
        <v>144.32894364969539</v>
      </c>
      <c r="W47" t="str">
        <f t="shared" si="141"/>
        <v>21 Science, research, engineering and technology professionals</v>
      </c>
      <c r="X47" s="18">
        <f t="shared" si="112"/>
        <v>10.743702018449047</v>
      </c>
      <c r="Y47" s="18">
        <f t="shared" si="112"/>
        <v>10.095944937452355</v>
      </c>
      <c r="Z47" s="18">
        <f t="shared" si="112"/>
        <v>10.107141701529786</v>
      </c>
      <c r="AA47" s="18">
        <f t="shared" si="112"/>
        <v>11.413603595654839</v>
      </c>
      <c r="AB47" s="18">
        <f t="shared" si="112"/>
        <v>10.814561825279471</v>
      </c>
      <c r="AD47" s="68">
        <f t="shared" si="113"/>
        <v>31.447115886232723</v>
      </c>
      <c r="AE47" s="69">
        <f t="shared" si="114"/>
        <v>49.225804143652987</v>
      </c>
      <c r="AF47" s="69">
        <f t="shared" si="115"/>
        <v>80.672920029885702</v>
      </c>
      <c r="AH47" t="str">
        <f t="shared" si="142"/>
        <v>21 Science, research, engineering and technology professionals</v>
      </c>
      <c r="AI47" s="18">
        <f t="shared" si="116"/>
        <v>3.8238799782568895</v>
      </c>
      <c r="AJ47" s="18">
        <f t="shared" si="116"/>
        <v>3.7557243410423538</v>
      </c>
      <c r="AK47" s="18">
        <f t="shared" si="116"/>
        <v>3.98069344071533</v>
      </c>
      <c r="AL47" s="18">
        <f t="shared" si="116"/>
        <v>4.8289116569768362</v>
      </c>
      <c r="AM47" s="18">
        <f t="shared" si="116"/>
        <v>5.0630991528648552</v>
      </c>
      <c r="AO47" s="68">
        <f t="shared" si="117"/>
        <v>39.979097911327585</v>
      </c>
      <c r="AP47" s="69">
        <f t="shared" si="118"/>
        <v>49.301772616961841</v>
      </c>
      <c r="AQ47" s="69">
        <f t="shared" si="119"/>
        <v>89.280870528289427</v>
      </c>
      <c r="AS47" t="str">
        <f t="shared" si="143"/>
        <v>21 Science, research, engineering and technology professionals</v>
      </c>
      <c r="AT47" s="18">
        <f t="shared" si="120"/>
        <v>10.063703397854551</v>
      </c>
      <c r="AU47" s="18">
        <f t="shared" si="120"/>
        <v>9.6603672406367558</v>
      </c>
      <c r="AV47" s="18">
        <f t="shared" si="120"/>
        <v>9.6169380418354429</v>
      </c>
      <c r="AW47" s="18">
        <f t="shared" si="120"/>
        <v>10.193260472344958</v>
      </c>
      <c r="AX47" s="18">
        <f t="shared" si="120"/>
        <v>9.0791494229934813</v>
      </c>
      <c r="AZ47" s="68">
        <f t="shared" si="121"/>
        <v>9.48864351707822</v>
      </c>
      <c r="BA47" s="69">
        <f t="shared" si="122"/>
        <v>39.592206888067885</v>
      </c>
      <c r="BB47" s="69">
        <f t="shared" si="123"/>
        <v>49.080850405146109</v>
      </c>
      <c r="BD47" t="str">
        <f t="shared" si="144"/>
        <v>21 Science, research, engineering and technology professionals</v>
      </c>
      <c r="BE47" s="18">
        <f t="shared" si="124"/>
        <v>3.6853692425052182</v>
      </c>
      <c r="BF47" s="18">
        <f t="shared" si="124"/>
        <v>3.6459047961278919</v>
      </c>
      <c r="BG47" s="18">
        <f t="shared" si="124"/>
        <v>3.8674829654373926</v>
      </c>
      <c r="BH47" s="18">
        <f t="shared" si="124"/>
        <v>4.3619536929761829</v>
      </c>
      <c r="BI47" s="18">
        <f t="shared" si="124"/>
        <v>4.2836669981566784</v>
      </c>
      <c r="BK47" s="68">
        <f t="shared" si="125"/>
        <v>8.3055104395221466</v>
      </c>
      <c r="BL47" s="69">
        <f t="shared" si="126"/>
        <v>30.826497032878258</v>
      </c>
      <c r="BM47" s="69">
        <f t="shared" si="127"/>
        <v>39.13200747240041</v>
      </c>
      <c r="BO47" t="str">
        <f t="shared" si="145"/>
        <v>21 Science, research, engineering and technology professionals</v>
      </c>
      <c r="BP47" s="18">
        <f t="shared" si="128"/>
        <v>2.7066025865730485</v>
      </c>
      <c r="BQ47" s="18">
        <f t="shared" si="128"/>
        <v>2.8432646046229024</v>
      </c>
      <c r="BR47" s="18">
        <f t="shared" si="128"/>
        <v>2.9992373014963247</v>
      </c>
      <c r="BS47" s="18">
        <f t="shared" si="128"/>
        <v>3.5796690047196313</v>
      </c>
      <c r="BT47" s="18">
        <f t="shared" si="128"/>
        <v>3.8659467360771367</v>
      </c>
      <c r="BV47" s="68">
        <f t="shared" si="129"/>
        <v>6.0000813476597674</v>
      </c>
      <c r="BW47" s="69">
        <f t="shared" si="130"/>
        <v>36.495911300299618</v>
      </c>
      <c r="BX47" s="69">
        <f t="shared" si="131"/>
        <v>42.495992647959383</v>
      </c>
      <c r="BZ47" t="str">
        <f t="shared" si="146"/>
        <v>21 Science, research, engineering and technology professionals</v>
      </c>
      <c r="CA47" s="18">
        <f t="shared" si="132"/>
        <v>2.6256735761713239</v>
      </c>
      <c r="CB47" s="18">
        <f t="shared" si="132"/>
        <v>2.6021552089960807</v>
      </c>
      <c r="CC47" s="18">
        <f t="shared" si="132"/>
        <v>2.9105108583261705</v>
      </c>
      <c r="CD47" s="18">
        <f t="shared" si="132"/>
        <v>3.8237633938798177</v>
      </c>
      <c r="CE47" s="18">
        <f t="shared" si="132"/>
        <v>3.941935922651703</v>
      </c>
      <c r="CG47" s="68">
        <f t="shared" si="133"/>
        <v>-14.731370540159638</v>
      </c>
      <c r="CH47" s="69">
        <f t="shared" si="134"/>
        <v>32.038601040351558</v>
      </c>
      <c r="CI47" s="69">
        <f t="shared" si="135"/>
        <v>17.30723050019192</v>
      </c>
      <c r="CK47" t="str">
        <f t="shared" si="147"/>
        <v>21 Science, research, engineering and technology professionals</v>
      </c>
      <c r="CL47" s="18">
        <f t="shared" si="136"/>
        <v>1.552592288643309</v>
      </c>
      <c r="CM47" s="18">
        <f t="shared" si="136"/>
        <v>1.918777018276117</v>
      </c>
      <c r="CN47" s="18">
        <f t="shared" si="136"/>
        <v>2.2027826711708984</v>
      </c>
      <c r="CO47" s="18">
        <f t="shared" si="136"/>
        <v>3.9660148834740574</v>
      </c>
      <c r="CP47" s="18">
        <f t="shared" si="136"/>
        <v>6.1574314351732866</v>
      </c>
      <c r="CR47" s="68">
        <f t="shared" si="137"/>
        <v>148.54396135553645</v>
      </c>
      <c r="CS47" s="69">
        <f t="shared" si="138"/>
        <v>53.078550684134974</v>
      </c>
      <c r="CT47" s="69">
        <f t="shared" si="139"/>
        <v>201.62251203967142</v>
      </c>
    </row>
    <row r="48" spans="1:98" x14ac:dyDescent="0.2">
      <c r="A48" t="str">
        <f t="shared" si="103"/>
        <v>22 Health professionals</v>
      </c>
      <c r="B48" s="18">
        <f t="shared" si="104"/>
        <v>14.895426644671803</v>
      </c>
      <c r="C48" s="18">
        <f t="shared" si="104"/>
        <v>16.733884097972549</v>
      </c>
      <c r="D48" s="18">
        <f t="shared" si="104"/>
        <v>16.305943688034912</v>
      </c>
      <c r="E48" s="18">
        <f t="shared" si="104"/>
        <v>16.347939673770643</v>
      </c>
      <c r="F48" s="18">
        <f t="shared" si="104"/>
        <v>15.616036061061783</v>
      </c>
      <c r="H48" s="68">
        <f t="shared" si="105"/>
        <v>39.248269322662729</v>
      </c>
      <c r="I48" s="69">
        <f t="shared" si="106"/>
        <v>61.516677140600372</v>
      </c>
      <c r="J48" s="69">
        <f t="shared" si="107"/>
        <v>100.7649464632631</v>
      </c>
      <c r="L48" t="str">
        <f t="shared" si="140"/>
        <v>22 Health professionals</v>
      </c>
      <c r="M48" s="18">
        <f t="shared" si="108"/>
        <v>6.4128585148206758</v>
      </c>
      <c r="N48" s="18">
        <f t="shared" si="108"/>
        <v>7.2290777015109668</v>
      </c>
      <c r="O48" s="18">
        <f t="shared" si="108"/>
        <v>7.0555504439719332</v>
      </c>
      <c r="P48" s="18">
        <f t="shared" si="108"/>
        <v>6.616970680661483</v>
      </c>
      <c r="Q48" s="18">
        <f t="shared" si="108"/>
        <v>6.0428414540125308</v>
      </c>
      <c r="S48" s="68">
        <f t="shared" si="109"/>
        <v>25.163701555648032</v>
      </c>
      <c r="T48" s="69">
        <f t="shared" si="110"/>
        <v>61.439892673552087</v>
      </c>
      <c r="U48" s="69">
        <f t="shared" si="111"/>
        <v>86.603594229200127</v>
      </c>
      <c r="W48" t="str">
        <f t="shared" si="141"/>
        <v>22 Health professionals</v>
      </c>
      <c r="X48" s="18">
        <f t="shared" si="112"/>
        <v>6.7854913121145888</v>
      </c>
      <c r="Y48" s="18">
        <f t="shared" si="112"/>
        <v>7.6728678055422401</v>
      </c>
      <c r="Z48" s="18">
        <f t="shared" si="112"/>
        <v>7.568614685027736</v>
      </c>
      <c r="AA48" s="18">
        <f t="shared" si="112"/>
        <v>7.086996352258609</v>
      </c>
      <c r="AB48" s="18">
        <f t="shared" si="112"/>
        <v>6.5905416428577945</v>
      </c>
      <c r="AD48" s="68">
        <f t="shared" si="113"/>
        <v>6.9732525347070018</v>
      </c>
      <c r="AE48" s="69">
        <f t="shared" si="114"/>
        <v>58.418531986890741</v>
      </c>
      <c r="AF48" s="69">
        <f t="shared" si="115"/>
        <v>65.391784521597756</v>
      </c>
      <c r="AH48" t="str">
        <f t="shared" si="142"/>
        <v>22 Health professionals</v>
      </c>
      <c r="AI48" s="18">
        <f t="shared" si="116"/>
        <v>11.695351734827865</v>
      </c>
      <c r="AJ48" s="18">
        <f t="shared" si="116"/>
        <v>9.6032683641942711</v>
      </c>
      <c r="AK48" s="18">
        <f t="shared" si="116"/>
        <v>8.535934354649017</v>
      </c>
      <c r="AL48" s="18">
        <f t="shared" si="116"/>
        <v>4.5606295949533502</v>
      </c>
      <c r="AM48" s="18">
        <f t="shared" si="116"/>
        <v>1.5587954291425727</v>
      </c>
      <c r="AO48" s="68">
        <f t="shared" si="117"/>
        <v>-79.902430079086528</v>
      </c>
      <c r="AP48" s="69">
        <f t="shared" si="118"/>
        <v>17.97742387635089</v>
      </c>
      <c r="AQ48" s="69">
        <f t="shared" si="119"/>
        <v>-61.925006202735645</v>
      </c>
      <c r="AS48" t="str">
        <f t="shared" si="143"/>
        <v>22 Health professionals</v>
      </c>
      <c r="AT48" s="18">
        <f t="shared" si="120"/>
        <v>1.6743987556194302</v>
      </c>
      <c r="AU48" s="18">
        <f t="shared" si="120"/>
        <v>1.8130297460974103</v>
      </c>
      <c r="AV48" s="18">
        <f t="shared" si="120"/>
        <v>2.0163019878770392</v>
      </c>
      <c r="AW48" s="18">
        <f t="shared" si="120"/>
        <v>1.9944020059558749</v>
      </c>
      <c r="AX48" s="18">
        <f t="shared" si="120"/>
        <v>1.8966084207691092</v>
      </c>
      <c r="AZ48" s="68">
        <f t="shared" si="121"/>
        <v>9.0894684838952529</v>
      </c>
      <c r="BA48" s="69">
        <f t="shared" si="122"/>
        <v>53.482405781275702</v>
      </c>
      <c r="BB48" s="69">
        <f t="shared" si="123"/>
        <v>62.571874265170955</v>
      </c>
      <c r="BD48" t="str">
        <f t="shared" si="144"/>
        <v>22 Health professionals</v>
      </c>
      <c r="BE48" s="18">
        <f t="shared" si="124"/>
        <v>1.6992721738630332</v>
      </c>
      <c r="BF48" s="18">
        <f t="shared" si="124"/>
        <v>2.1248535882642492</v>
      </c>
      <c r="BG48" s="18">
        <f t="shared" si="124"/>
        <v>2.2133585029952676</v>
      </c>
      <c r="BH48" s="18">
        <f t="shared" si="124"/>
        <v>2.251328412202906</v>
      </c>
      <c r="BI48" s="18">
        <f t="shared" si="124"/>
        <v>2.4467378027331574</v>
      </c>
      <c r="BK48" s="68">
        <f t="shared" si="125"/>
        <v>8.0933381993408791</v>
      </c>
      <c r="BL48" s="69">
        <f t="shared" si="126"/>
        <v>58.393862287415175</v>
      </c>
      <c r="BM48" s="69">
        <f t="shared" si="127"/>
        <v>66.487200486756052</v>
      </c>
      <c r="BO48" t="str">
        <f t="shared" si="145"/>
        <v>22 Health professionals</v>
      </c>
      <c r="BP48" s="18">
        <f t="shared" si="128"/>
        <v>1.2990528415702733</v>
      </c>
      <c r="BQ48" s="18">
        <f t="shared" si="128"/>
        <v>1.4807815080818068</v>
      </c>
      <c r="BR48" s="18">
        <f t="shared" si="128"/>
        <v>1.6210120859143136</v>
      </c>
      <c r="BS48" s="18">
        <f t="shared" si="128"/>
        <v>1.6201021434198413</v>
      </c>
      <c r="BT48" s="18">
        <f t="shared" si="128"/>
        <v>1.5481023703139711</v>
      </c>
      <c r="BV48" s="68">
        <f t="shared" si="129"/>
        <v>-21.462950075799476</v>
      </c>
      <c r="BW48" s="69">
        <f t="shared" si="130"/>
        <v>42.95108049230803</v>
      </c>
      <c r="BX48" s="69">
        <f t="shared" si="131"/>
        <v>21.488130416508554</v>
      </c>
      <c r="BZ48" t="str">
        <f t="shared" si="146"/>
        <v>22 Health professionals</v>
      </c>
      <c r="CA48" s="18">
        <f t="shared" si="132"/>
        <v>1.1290256545647828</v>
      </c>
      <c r="CB48" s="18">
        <f t="shared" si="132"/>
        <v>1.5201479113092282</v>
      </c>
      <c r="CC48" s="18">
        <f t="shared" si="132"/>
        <v>1.428705541508523</v>
      </c>
      <c r="CD48" s="18">
        <f t="shared" si="132"/>
        <v>1.5390689463965455</v>
      </c>
      <c r="CE48" s="18">
        <f t="shared" si="132"/>
        <v>1.4968919053066161</v>
      </c>
      <c r="CG48" s="68">
        <f t="shared" si="133"/>
        <v>-34.037568433002527</v>
      </c>
      <c r="CH48" s="69">
        <f t="shared" si="134"/>
        <v>38.748346731834779</v>
      </c>
      <c r="CI48" s="69">
        <f t="shared" si="135"/>
        <v>4.7107782988322615</v>
      </c>
      <c r="CK48" t="str">
        <f t="shared" si="147"/>
        <v>22 Health professionals</v>
      </c>
      <c r="CL48" s="18">
        <f t="shared" si="136"/>
        <v>0.34874843001664235</v>
      </c>
      <c r="CM48" s="18">
        <f t="shared" si="136"/>
        <v>0.5728660093711303</v>
      </c>
      <c r="CN48" s="18">
        <f t="shared" si="136"/>
        <v>0.68513537471990882</v>
      </c>
      <c r="CO48" s="18">
        <f t="shared" si="136"/>
        <v>1.0196302393039669</v>
      </c>
      <c r="CP48" s="18">
        <f t="shared" si="136"/>
        <v>1.8410782333383244</v>
      </c>
      <c r="CR48" s="68">
        <f t="shared" si="137"/>
        <v>138.93024846570256</v>
      </c>
      <c r="CS48" s="69">
        <f t="shared" si="138"/>
        <v>60.344417261835574</v>
      </c>
      <c r="CT48" s="69">
        <f t="shared" si="139"/>
        <v>199.27466572753815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28.301906408011373</v>
      </c>
      <c r="C49" s="18">
        <f t="shared" si="104"/>
        <v>25.79065479391824</v>
      </c>
      <c r="D49" s="18">
        <f t="shared" si="104"/>
        <v>25.216603368940799</v>
      </c>
      <c r="E49" s="18">
        <f t="shared" si="104"/>
        <v>23.363945306412752</v>
      </c>
      <c r="F49" s="18">
        <f t="shared" si="104"/>
        <v>21.429395883358364</v>
      </c>
      <c r="H49" s="68">
        <f t="shared" si="105"/>
        <v>23.5629537919718</v>
      </c>
      <c r="I49" s="69">
        <f t="shared" si="106"/>
        <v>56.693510074373755</v>
      </c>
      <c r="J49" s="69">
        <f t="shared" si="107"/>
        <v>80.256463866345555</v>
      </c>
      <c r="L49" t="str">
        <f t="shared" si="140"/>
        <v>23 Teaching and other educational professionals</v>
      </c>
      <c r="M49" s="18">
        <f t="shared" si="108"/>
        <v>22.986116571087877</v>
      </c>
      <c r="N49" s="18">
        <f t="shared" si="108"/>
        <v>21.366821667933923</v>
      </c>
      <c r="O49" s="18">
        <f t="shared" si="108"/>
        <v>20.370027200916038</v>
      </c>
      <c r="P49" s="18">
        <f t="shared" si="108"/>
        <v>18.624706708973626</v>
      </c>
      <c r="Q49" s="18">
        <f t="shared" si="108"/>
        <v>16.748438790205299</v>
      </c>
      <c r="S49" s="68">
        <f t="shared" si="109"/>
        <v>20.157482684524076</v>
      </c>
      <c r="T49" s="69">
        <f t="shared" si="110"/>
        <v>58.784425696230983</v>
      </c>
      <c r="U49" s="69">
        <f t="shared" si="111"/>
        <v>78.941908380755052</v>
      </c>
      <c r="W49" t="str">
        <f t="shared" si="141"/>
        <v>23 Teaching and other educational professionals</v>
      </c>
      <c r="X49" s="18">
        <f t="shared" si="112"/>
        <v>7.8932244373034361</v>
      </c>
      <c r="Y49" s="18">
        <f t="shared" si="112"/>
        <v>6.5059204502024697</v>
      </c>
      <c r="Z49" s="18">
        <f t="shared" si="112"/>
        <v>6.3922611053499017</v>
      </c>
      <c r="AA49" s="18">
        <f t="shared" si="112"/>
        <v>4.9262786867873745</v>
      </c>
      <c r="AB49" s="18">
        <f t="shared" si="112"/>
        <v>3.6715653148839138</v>
      </c>
      <c r="AD49" s="68">
        <f t="shared" si="113"/>
        <v>-29.438591641557544</v>
      </c>
      <c r="AE49" s="69">
        <f t="shared" si="114"/>
        <v>41.871976370770589</v>
      </c>
      <c r="AF49" s="69">
        <f t="shared" si="115"/>
        <v>12.433384729213046</v>
      </c>
      <c r="AH49" t="str">
        <f t="shared" si="142"/>
        <v>23 Teaching and other educational professionals</v>
      </c>
      <c r="AI49" s="18">
        <f t="shared" si="116"/>
        <v>3.4493436417151524</v>
      </c>
      <c r="AJ49" s="18">
        <f t="shared" si="116"/>
        <v>1.9653314188483793</v>
      </c>
      <c r="AK49" s="18">
        <f t="shared" si="116"/>
        <v>1.7408090002434384</v>
      </c>
      <c r="AL49" s="18">
        <f t="shared" si="116"/>
        <v>1.0294836455802312</v>
      </c>
      <c r="AM49" s="18">
        <f t="shared" si="116"/>
        <v>0.93873860783519547</v>
      </c>
      <c r="AO49" s="68">
        <f t="shared" si="117"/>
        <v>-40.652962124090571</v>
      </c>
      <c r="AP49" s="69">
        <f t="shared" si="118"/>
        <v>19.290217972213437</v>
      </c>
      <c r="AQ49" s="69">
        <f t="shared" si="119"/>
        <v>-21.362744151877127</v>
      </c>
      <c r="AS49" t="str">
        <f t="shared" si="143"/>
        <v>23 Teaching and other educational professionals</v>
      </c>
      <c r="AT49" s="18">
        <f t="shared" si="120"/>
        <v>0.93534924545972209</v>
      </c>
      <c r="AU49" s="18">
        <f t="shared" si="120"/>
        <v>0.8576521259229074</v>
      </c>
      <c r="AV49" s="18">
        <f t="shared" si="120"/>
        <v>0.85597720370108066</v>
      </c>
      <c r="AW49" s="18">
        <f t="shared" si="120"/>
        <v>0.67614057193678589</v>
      </c>
      <c r="AX49" s="18">
        <f t="shared" si="120"/>
        <v>0.54228440427122249</v>
      </c>
      <c r="AZ49" s="68">
        <f t="shared" si="121"/>
        <v>-26.527359938917694</v>
      </c>
      <c r="BA49" s="69">
        <f t="shared" si="122"/>
        <v>39.071130580002603</v>
      </c>
      <c r="BB49" s="69">
        <f t="shared" si="123"/>
        <v>12.543770641084912</v>
      </c>
      <c r="BD49" t="str">
        <f t="shared" si="144"/>
        <v>23 Teaching and other educational professionals</v>
      </c>
      <c r="BE49" s="18">
        <f t="shared" si="124"/>
        <v>0.91989734999000061</v>
      </c>
      <c r="BF49" s="18">
        <f t="shared" si="124"/>
        <v>0.88671722280785559</v>
      </c>
      <c r="BG49" s="18">
        <f t="shared" si="124"/>
        <v>0.96403566700265964</v>
      </c>
      <c r="BH49" s="18">
        <f t="shared" si="124"/>
        <v>0.92789415894437322</v>
      </c>
      <c r="BI49" s="18">
        <f t="shared" si="124"/>
        <v>1.1013087249357634</v>
      </c>
      <c r="BK49" s="68">
        <f t="shared" si="125"/>
        <v>11.706704145483441</v>
      </c>
      <c r="BL49" s="69">
        <f t="shared" si="126"/>
        <v>41.818753005482009</v>
      </c>
      <c r="BM49" s="69">
        <f t="shared" si="127"/>
        <v>53.525457150965451</v>
      </c>
      <c r="BO49" t="str">
        <f t="shared" si="145"/>
        <v>23 Teaching and other educational professionals</v>
      </c>
      <c r="BP49" s="18">
        <f t="shared" si="128"/>
        <v>0.77761169938829588</v>
      </c>
      <c r="BQ49" s="18">
        <f t="shared" si="128"/>
        <v>0.74194393428151473</v>
      </c>
      <c r="BR49" s="18">
        <f t="shared" si="128"/>
        <v>0.82177733381881768</v>
      </c>
      <c r="BS49" s="18">
        <f t="shared" si="128"/>
        <v>0.75375892886419815</v>
      </c>
      <c r="BT49" s="18">
        <f t="shared" si="128"/>
        <v>0.80975207695373785</v>
      </c>
      <c r="BV49" s="68">
        <f t="shared" si="129"/>
        <v>-18.967530697171604</v>
      </c>
      <c r="BW49" s="69">
        <f t="shared" si="130"/>
        <v>39.774159475970706</v>
      </c>
      <c r="BX49" s="69">
        <f t="shared" si="131"/>
        <v>20.806628778799102</v>
      </c>
      <c r="BZ49" t="str">
        <f t="shared" si="146"/>
        <v>23 Teaching and other educational professionals</v>
      </c>
      <c r="CA49" s="18">
        <f t="shared" si="132"/>
        <v>0.75196790072865105</v>
      </c>
      <c r="CB49" s="18">
        <f t="shared" si="132"/>
        <v>0.7909421135466832</v>
      </c>
      <c r="CC49" s="18">
        <f t="shared" si="132"/>
        <v>0.85610717671562053</v>
      </c>
      <c r="CD49" s="18">
        <f t="shared" si="132"/>
        <v>0.93486625597836104</v>
      </c>
      <c r="CE49" s="18">
        <f t="shared" si="132"/>
        <v>1.1443830991784663</v>
      </c>
      <c r="CG49" s="68">
        <f t="shared" si="133"/>
        <v>-15.842612822078813</v>
      </c>
      <c r="CH49" s="69">
        <f t="shared" si="134"/>
        <v>41.399670418735163</v>
      </c>
      <c r="CI49" s="69">
        <f t="shared" si="135"/>
        <v>25.557057596656346</v>
      </c>
      <c r="CK49" t="str">
        <f t="shared" si="147"/>
        <v>23 Teaching and other educational professionals</v>
      </c>
      <c r="CL49" s="18">
        <f t="shared" si="136"/>
        <v>0.36720296047822643</v>
      </c>
      <c r="CM49" s="18">
        <f t="shared" si="136"/>
        <v>0.48091416890427674</v>
      </c>
      <c r="CN49" s="18">
        <f t="shared" si="136"/>
        <v>0.61058027646639712</v>
      </c>
      <c r="CO49" s="18">
        <f t="shared" si="136"/>
        <v>0.81102985822575735</v>
      </c>
      <c r="CP49" s="18">
        <f t="shared" si="136"/>
        <v>1.0792826570493079</v>
      </c>
      <c r="CR49" s="68">
        <f t="shared" si="137"/>
        <v>57.169296767145838</v>
      </c>
      <c r="CS49" s="69">
        <f t="shared" si="138"/>
        <v>45.817822429583046</v>
      </c>
      <c r="CT49" s="69">
        <f t="shared" si="139"/>
        <v>102.9871191967289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7.2777581016083905</v>
      </c>
      <c r="C50" s="18">
        <f t="shared" si="104"/>
        <v>7.5087908942231358</v>
      </c>
      <c r="D50" s="18">
        <f t="shared" si="104"/>
        <v>8.0790436216752095</v>
      </c>
      <c r="E50" s="18">
        <f t="shared" si="104"/>
        <v>8.2190351560671253</v>
      </c>
      <c r="F50" s="18">
        <f t="shared" si="104"/>
        <v>8.6367985980940567</v>
      </c>
      <c r="H50" s="68">
        <f t="shared" si="105"/>
        <v>55.438207884562672</v>
      </c>
      <c r="I50" s="69">
        <f t="shared" si="106"/>
        <v>63.445478602599522</v>
      </c>
      <c r="J50" s="69">
        <f t="shared" si="107"/>
        <v>118.88368648716221</v>
      </c>
      <c r="L50" t="str">
        <f t="shared" si="140"/>
        <v>24 Business, media and public service professionals</v>
      </c>
      <c r="M50" s="18">
        <f t="shared" si="108"/>
        <v>12.625641269941893</v>
      </c>
      <c r="N50" s="18">
        <f t="shared" si="108"/>
        <v>13.278150480279171</v>
      </c>
      <c r="O50" s="18">
        <f t="shared" si="108"/>
        <v>13.530729867842032</v>
      </c>
      <c r="P50" s="18">
        <f t="shared" si="108"/>
        <v>13.246151484298416</v>
      </c>
      <c r="Q50" s="18">
        <f t="shared" si="108"/>
        <v>12.901428731684142</v>
      </c>
      <c r="S50" s="68">
        <f t="shared" si="109"/>
        <v>39.342848305786369</v>
      </c>
      <c r="T50" s="69">
        <f t="shared" si="110"/>
        <v>60.315097289244278</v>
      </c>
      <c r="U50" s="69">
        <f t="shared" si="111"/>
        <v>99.657945595030654</v>
      </c>
      <c r="W50" t="str">
        <f t="shared" si="141"/>
        <v>24 Business, media and public service professionals</v>
      </c>
      <c r="X50" s="18">
        <f t="shared" si="112"/>
        <v>11.021161227784589</v>
      </c>
      <c r="Y50" s="18">
        <f t="shared" si="112"/>
        <v>11.353061863601352</v>
      </c>
      <c r="Z50" s="18">
        <f t="shared" si="112"/>
        <v>11.935829282527035</v>
      </c>
      <c r="AA50" s="18">
        <f t="shared" si="112"/>
        <v>11.498754019385984</v>
      </c>
      <c r="AB50" s="18">
        <f t="shared" si="112"/>
        <v>10.86968819865394</v>
      </c>
      <c r="AD50" s="68">
        <f t="shared" si="113"/>
        <v>11.875496626139283</v>
      </c>
      <c r="AE50" s="69">
        <f t="shared" si="114"/>
        <v>54.238484493541527</v>
      </c>
      <c r="AF50" s="69">
        <f t="shared" si="115"/>
        <v>66.113981119680815</v>
      </c>
      <c r="AH50" t="str">
        <f t="shared" si="142"/>
        <v>24 Business, media and public service professionals</v>
      </c>
      <c r="AI50" s="18">
        <f t="shared" si="116"/>
        <v>4.3245998194277142</v>
      </c>
      <c r="AJ50" s="18">
        <f t="shared" si="116"/>
        <v>4.0618143822417814</v>
      </c>
      <c r="AK50" s="18">
        <f t="shared" si="116"/>
        <v>4.3878504856017919</v>
      </c>
      <c r="AL50" s="18">
        <f t="shared" si="116"/>
        <v>4.0100124221834887</v>
      </c>
      <c r="AM50" s="18">
        <f t="shared" si="116"/>
        <v>3.8943691043976303</v>
      </c>
      <c r="AO50" s="68">
        <f t="shared" si="117"/>
        <v>-2.323344315616382</v>
      </c>
      <c r="AP50" s="69">
        <f t="shared" si="118"/>
        <v>35.736504284317725</v>
      </c>
      <c r="AQ50" s="69">
        <f t="shared" si="119"/>
        <v>33.413159968701336</v>
      </c>
      <c r="AS50" t="str">
        <f t="shared" si="143"/>
        <v>24 Business, media and public service professionals</v>
      </c>
      <c r="AT50" s="18">
        <f t="shared" si="120"/>
        <v>6.3980777756474216</v>
      </c>
      <c r="AU50" s="18">
        <f t="shared" si="120"/>
        <v>6.4415283274257256</v>
      </c>
      <c r="AV50" s="18">
        <f t="shared" si="120"/>
        <v>6.7740214551695699</v>
      </c>
      <c r="AW50" s="18">
        <f t="shared" si="120"/>
        <v>6.7449793824915343</v>
      </c>
      <c r="AX50" s="18">
        <f t="shared" si="120"/>
        <v>6.5985617419217117</v>
      </c>
      <c r="AZ50" s="68">
        <f t="shared" si="121"/>
        <v>12.970082636130007</v>
      </c>
      <c r="BA50" s="69">
        <f t="shared" si="122"/>
        <v>51.220623524102436</v>
      </c>
      <c r="BB50" s="69">
        <f t="shared" si="123"/>
        <v>64.190706160232452</v>
      </c>
      <c r="BD50" t="str">
        <f t="shared" si="144"/>
        <v>24 Business, media and public service professionals</v>
      </c>
      <c r="BE50" s="18">
        <f t="shared" si="124"/>
        <v>3.6974948089612951</v>
      </c>
      <c r="BF50" s="18">
        <f t="shared" si="124"/>
        <v>4.0008529823890573</v>
      </c>
      <c r="BG50" s="18">
        <f t="shared" si="124"/>
        <v>4.4562864446991615</v>
      </c>
      <c r="BH50" s="18">
        <f t="shared" si="124"/>
        <v>4.6517943315782517</v>
      </c>
      <c r="BI50" s="18">
        <f t="shared" si="124"/>
        <v>5.0010073349940356</v>
      </c>
      <c r="BK50" s="68">
        <f t="shared" si="125"/>
        <v>9.735627921089284</v>
      </c>
      <c r="BL50" s="69">
        <f t="shared" si="126"/>
        <v>43.209624105890072</v>
      </c>
      <c r="BM50" s="69">
        <f t="shared" si="127"/>
        <v>52.945252026979347</v>
      </c>
      <c r="BO50" t="str">
        <f t="shared" si="145"/>
        <v>24 Business, media and public service professionals</v>
      </c>
      <c r="BP50" s="18">
        <f t="shared" si="128"/>
        <v>2.7529777580344765</v>
      </c>
      <c r="BQ50" s="18">
        <f t="shared" si="128"/>
        <v>2.9600431086941086</v>
      </c>
      <c r="BR50" s="18">
        <f t="shared" si="128"/>
        <v>3.2229160675752828</v>
      </c>
      <c r="BS50" s="18">
        <f t="shared" si="128"/>
        <v>3.266110417430808</v>
      </c>
      <c r="BT50" s="18">
        <f t="shared" si="128"/>
        <v>3.3390902934068962</v>
      </c>
      <c r="BV50" s="68">
        <f t="shared" si="129"/>
        <v>-14.799856019116723</v>
      </c>
      <c r="BW50" s="69">
        <f t="shared" si="130"/>
        <v>37.597520944643279</v>
      </c>
      <c r="BX50" s="69">
        <f t="shared" si="131"/>
        <v>22.797664925526554</v>
      </c>
      <c r="BZ50" t="str">
        <f t="shared" si="146"/>
        <v>24 Business, media and public service professionals</v>
      </c>
      <c r="CA50" s="18">
        <f t="shared" si="132"/>
        <v>2.4925161446737691</v>
      </c>
      <c r="CB50" s="18">
        <f t="shared" si="132"/>
        <v>2.8103125924782644</v>
      </c>
      <c r="CC50" s="18">
        <f t="shared" si="132"/>
        <v>3.1920061876602395</v>
      </c>
      <c r="CD50" s="18">
        <f t="shared" si="132"/>
        <v>3.4074424034018369</v>
      </c>
      <c r="CE50" s="18">
        <f t="shared" si="132"/>
        <v>3.4148441436857189</v>
      </c>
      <c r="CG50" s="68">
        <f t="shared" si="133"/>
        <v>-32.647129691688207</v>
      </c>
      <c r="CH50" s="69">
        <f t="shared" si="134"/>
        <v>33.397864917400923</v>
      </c>
      <c r="CI50" s="69">
        <f t="shared" si="135"/>
        <v>0.75073522571272444</v>
      </c>
      <c r="CK50" t="str">
        <f t="shared" si="147"/>
        <v>24 Business, media and public service professionals</v>
      </c>
      <c r="CL50" s="18">
        <f t="shared" si="136"/>
        <v>1.5326694050762417</v>
      </c>
      <c r="CM50" s="18">
        <f t="shared" si="136"/>
        <v>1.9245566864472861</v>
      </c>
      <c r="CN50" s="18">
        <f t="shared" si="136"/>
        <v>2.2536429543969936</v>
      </c>
      <c r="CO50" s="18">
        <f t="shared" si="136"/>
        <v>3.113332508155283</v>
      </c>
      <c r="CP50" s="18">
        <f t="shared" si="136"/>
        <v>4.5468654974298337</v>
      </c>
      <c r="CR50" s="68">
        <f t="shared" si="137"/>
        <v>79.391672292930579</v>
      </c>
      <c r="CS50" s="69">
        <f t="shared" si="138"/>
        <v>44.682350728788499</v>
      </c>
      <c r="CT50" s="69">
        <f t="shared" si="139"/>
        <v>124.07402302171909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2.1033049467075697</v>
      </c>
      <c r="C51" s="18">
        <f t="shared" si="104"/>
        <v>2.4747233270008362</v>
      </c>
      <c r="D51" s="18">
        <f t="shared" si="104"/>
        <v>2.5780695695188269</v>
      </c>
      <c r="E51" s="18">
        <f t="shared" si="104"/>
        <v>2.4617615958813723</v>
      </c>
      <c r="F51" s="18">
        <f t="shared" si="104"/>
        <v>2.7969473131161471</v>
      </c>
      <c r="H51" s="68">
        <f t="shared" si="105"/>
        <v>57.744633710466552</v>
      </c>
      <c r="I51" s="69">
        <f t="shared" si="106"/>
        <v>59.134759817538516</v>
      </c>
      <c r="J51" s="69">
        <f t="shared" si="107"/>
        <v>116.8793935280051</v>
      </c>
      <c r="L51" t="str">
        <f t="shared" si="140"/>
        <v>31 Science, engineering and technology associate professionals</v>
      </c>
      <c r="M51" s="18">
        <f t="shared" si="108"/>
        <v>1.8003360609628303</v>
      </c>
      <c r="N51" s="18">
        <f t="shared" si="108"/>
        <v>1.8825722768876383</v>
      </c>
      <c r="O51" s="18">
        <f t="shared" si="108"/>
        <v>2.0708747879962397</v>
      </c>
      <c r="P51" s="18">
        <f t="shared" si="108"/>
        <v>1.8107452209485448</v>
      </c>
      <c r="Q51" s="18">
        <f t="shared" si="108"/>
        <v>1.8506699334087588</v>
      </c>
      <c r="S51" s="68">
        <f t="shared" si="109"/>
        <v>30.600015445848207</v>
      </c>
      <c r="T51" s="69">
        <f t="shared" si="110"/>
        <v>49.089592811501639</v>
      </c>
      <c r="U51" s="69">
        <f t="shared" si="111"/>
        <v>79.689608257349846</v>
      </c>
      <c r="W51" t="str">
        <f t="shared" si="141"/>
        <v>31 Science, engineering and technology associate professionals</v>
      </c>
      <c r="X51" s="18">
        <f t="shared" si="112"/>
        <v>2.0821428490568406</v>
      </c>
      <c r="Y51" s="18">
        <f t="shared" si="112"/>
        <v>2.1658357778973381</v>
      </c>
      <c r="Z51" s="18">
        <f t="shared" si="112"/>
        <v>2.2450524865835164</v>
      </c>
      <c r="AA51" s="18">
        <f t="shared" si="112"/>
        <v>2.0177479863511287</v>
      </c>
      <c r="AB51" s="18">
        <f t="shared" si="112"/>
        <v>1.9601892536625212</v>
      </c>
      <c r="AD51" s="68">
        <f t="shared" si="113"/>
        <v>7.2610375256231974</v>
      </c>
      <c r="AE51" s="69">
        <f t="shared" si="114"/>
        <v>45.270292221603952</v>
      </c>
      <c r="AF51" s="69">
        <f t="shared" si="115"/>
        <v>52.531329747227154</v>
      </c>
      <c r="AH51" t="str">
        <f t="shared" si="142"/>
        <v>31 Science, engineering and technology associate professionals</v>
      </c>
      <c r="AI51" s="18">
        <f t="shared" si="116"/>
        <v>1.1830766930805618</v>
      </c>
      <c r="AJ51" s="18">
        <f t="shared" si="116"/>
        <v>1.3611339697040412</v>
      </c>
      <c r="AK51" s="18">
        <f t="shared" si="116"/>
        <v>1.5246505645686572</v>
      </c>
      <c r="AL51" s="18">
        <f t="shared" si="116"/>
        <v>1.612117769923805</v>
      </c>
      <c r="AM51" s="18">
        <f t="shared" si="116"/>
        <v>1.8986742274393988</v>
      </c>
      <c r="AO51" s="68">
        <f t="shared" si="117"/>
        <v>37.052078884709829</v>
      </c>
      <c r="AP51" s="69">
        <f t="shared" si="118"/>
        <v>55.892315366264413</v>
      </c>
      <c r="AQ51" s="69">
        <f t="shared" si="119"/>
        <v>92.944394250974241</v>
      </c>
      <c r="AS51" t="str">
        <f t="shared" si="143"/>
        <v>31 Science, engineering and technology associate professionals</v>
      </c>
      <c r="AT51" s="18">
        <f t="shared" si="120"/>
        <v>3.1732875141947297</v>
      </c>
      <c r="AU51" s="18">
        <f t="shared" si="120"/>
        <v>3.2417946659602599</v>
      </c>
      <c r="AV51" s="18">
        <f t="shared" si="120"/>
        <v>3.3605273998589285</v>
      </c>
      <c r="AW51" s="18">
        <f t="shared" si="120"/>
        <v>2.8243455669282231</v>
      </c>
      <c r="AX51" s="18">
        <f t="shared" si="120"/>
        <v>2.5073722917049404</v>
      </c>
      <c r="AZ51" s="68">
        <f t="shared" si="121"/>
        <v>-13.468922606951731</v>
      </c>
      <c r="BA51" s="69">
        <f t="shared" si="122"/>
        <v>34.061670761100153</v>
      </c>
      <c r="BB51" s="69">
        <f t="shared" si="123"/>
        <v>20.592748154148428</v>
      </c>
      <c r="BD51" t="str">
        <f t="shared" si="144"/>
        <v>31 Science, engineering and technology associate professionals</v>
      </c>
      <c r="BE51" s="18">
        <f t="shared" si="124"/>
        <v>1.3802123981897483</v>
      </c>
      <c r="BF51" s="18">
        <f t="shared" si="124"/>
        <v>1.4260729633657134</v>
      </c>
      <c r="BG51" s="18">
        <f t="shared" si="124"/>
        <v>1.6148916337089914</v>
      </c>
      <c r="BH51" s="18">
        <f t="shared" si="124"/>
        <v>1.3044255236607585</v>
      </c>
      <c r="BI51" s="18">
        <f t="shared" si="124"/>
        <v>1.032802011072155</v>
      </c>
      <c r="BK51" s="68">
        <f t="shared" si="125"/>
        <v>-37.463013354354196</v>
      </c>
      <c r="BL51" s="69">
        <f t="shared" si="126"/>
        <v>26.059126493368908</v>
      </c>
      <c r="BM51" s="69">
        <f t="shared" si="127"/>
        <v>-11.403886860985288</v>
      </c>
      <c r="BO51" t="str">
        <f t="shared" si="145"/>
        <v>31 Science, engineering and technology associate professionals</v>
      </c>
      <c r="BP51" s="18">
        <f t="shared" si="128"/>
        <v>1.0780598677017212</v>
      </c>
      <c r="BQ51" s="18">
        <f t="shared" si="128"/>
        <v>1.2251341107843376</v>
      </c>
      <c r="BR51" s="18">
        <f t="shared" si="128"/>
        <v>1.3695098556143841</v>
      </c>
      <c r="BS51" s="18">
        <f t="shared" si="128"/>
        <v>1.309986395463498</v>
      </c>
      <c r="BT51" s="18">
        <f t="shared" si="128"/>
        <v>1.4653303848475445</v>
      </c>
      <c r="BV51" s="68">
        <f t="shared" si="129"/>
        <v>-12.010357261310757</v>
      </c>
      <c r="BW51" s="69">
        <f t="shared" si="130"/>
        <v>34.645176028093978</v>
      </c>
      <c r="BX51" s="69">
        <f t="shared" si="131"/>
        <v>22.634818766783223</v>
      </c>
      <c r="BZ51" t="str">
        <f t="shared" si="146"/>
        <v>31 Science, engineering and technology associate professionals</v>
      </c>
      <c r="CA51" s="18">
        <f t="shared" si="132"/>
        <v>1.2410971392016876</v>
      </c>
      <c r="CB51" s="18">
        <f t="shared" si="132"/>
        <v>1.3791076987743593</v>
      </c>
      <c r="CC51" s="18">
        <f t="shared" si="132"/>
        <v>1.6645844796135869</v>
      </c>
      <c r="CD51" s="18">
        <f t="shared" si="132"/>
        <v>1.7244902702104925</v>
      </c>
      <c r="CE51" s="18">
        <f t="shared" si="132"/>
        <v>2.1644078776597109</v>
      </c>
      <c r="CG51" s="68">
        <f t="shared" si="133"/>
        <v>-18.138026376373077</v>
      </c>
      <c r="CH51" s="69">
        <f t="shared" si="134"/>
        <v>31.365549022961176</v>
      </c>
      <c r="CI51" s="69">
        <f t="shared" si="135"/>
        <v>13.227522646588099</v>
      </c>
      <c r="CK51" t="str">
        <f t="shared" si="147"/>
        <v>31 Science, engineering and technology associate professionals</v>
      </c>
      <c r="CL51" s="18">
        <f t="shared" si="136"/>
        <v>0.65242154688122489</v>
      </c>
      <c r="CM51" s="18">
        <f t="shared" si="136"/>
        <v>0.90481249863078683</v>
      </c>
      <c r="CN51" s="18">
        <f t="shared" si="136"/>
        <v>1.221478788019978</v>
      </c>
      <c r="CO51" s="18">
        <f t="shared" si="136"/>
        <v>1.7204809685917124</v>
      </c>
      <c r="CP51" s="18">
        <f t="shared" si="136"/>
        <v>2.9990205606174674</v>
      </c>
      <c r="CR51" s="68">
        <f t="shared" si="137"/>
        <v>118.30757046700539</v>
      </c>
      <c r="CS51" s="69">
        <f t="shared" si="138"/>
        <v>53.186302807886321</v>
      </c>
      <c r="CT51" s="69">
        <f t="shared" si="139"/>
        <v>171.49387327489171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0.62207048465903458</v>
      </c>
      <c r="C52" s="18">
        <f t="shared" si="104"/>
        <v>0.6440039065103913</v>
      </c>
      <c r="D52" s="18">
        <f t="shared" si="104"/>
        <v>0.5886974954990758</v>
      </c>
      <c r="E52" s="18">
        <f t="shared" si="104"/>
        <v>0.8965075644623175</v>
      </c>
      <c r="F52" s="18">
        <f t="shared" si="104"/>
        <v>1.0251378013718246</v>
      </c>
      <c r="H52" s="68">
        <f t="shared" si="105"/>
        <v>153.19492768003801</v>
      </c>
      <c r="I52" s="69">
        <f t="shared" si="106"/>
        <v>118.67052645784848</v>
      </c>
      <c r="J52" s="69">
        <f t="shared" si="107"/>
        <v>271.8654541378865</v>
      </c>
      <c r="L52" t="str">
        <f t="shared" si="140"/>
        <v>32 Health and social care associate professionals</v>
      </c>
      <c r="M52" s="18">
        <f t="shared" si="108"/>
        <v>1.6998234438473778</v>
      </c>
      <c r="N52" s="18">
        <f t="shared" si="108"/>
        <v>1.8775866036194615</v>
      </c>
      <c r="O52" s="18">
        <f t="shared" si="108"/>
        <v>1.8366331238840305</v>
      </c>
      <c r="P52" s="18">
        <f t="shared" si="108"/>
        <v>2.8562466679419742</v>
      </c>
      <c r="Q52" s="18">
        <f t="shared" si="108"/>
        <v>3.0918840438687298</v>
      </c>
      <c r="S52" s="68">
        <f t="shared" si="109"/>
        <v>146.01913387198979</v>
      </c>
      <c r="T52" s="69">
        <f t="shared" si="110"/>
        <v>114.8426217460101</v>
      </c>
      <c r="U52" s="69">
        <f t="shared" si="111"/>
        <v>260.86175561799985</v>
      </c>
      <c r="W52" t="str">
        <f t="shared" si="141"/>
        <v>32 Health and social care associate professionals</v>
      </c>
      <c r="X52" s="18">
        <f t="shared" si="112"/>
        <v>2.4739497990931563</v>
      </c>
      <c r="Y52" s="18">
        <f t="shared" si="112"/>
        <v>2.7595476226468274</v>
      </c>
      <c r="Z52" s="18">
        <f t="shared" si="112"/>
        <v>2.7947129961508983</v>
      </c>
      <c r="AA52" s="18">
        <f t="shared" si="112"/>
        <v>4.3765521501802267</v>
      </c>
      <c r="AB52" s="18">
        <f t="shared" si="112"/>
        <v>4.7595367335325953</v>
      </c>
      <c r="AD52" s="68">
        <f t="shared" si="113"/>
        <v>109.21747520830125</v>
      </c>
      <c r="AE52" s="69">
        <f t="shared" si="114"/>
        <v>110.52666394356024</v>
      </c>
      <c r="AF52" s="69">
        <f t="shared" si="115"/>
        <v>219.74413915186148</v>
      </c>
      <c r="AH52" t="str">
        <f t="shared" si="142"/>
        <v>32 Health and social care associate professionals</v>
      </c>
      <c r="AI52" s="18">
        <f t="shared" si="116"/>
        <v>5.5942119102975596</v>
      </c>
      <c r="AJ52" s="18">
        <f t="shared" si="116"/>
        <v>4.9493176691391145</v>
      </c>
      <c r="AK52" s="18">
        <f t="shared" si="116"/>
        <v>4.7495437756418788</v>
      </c>
      <c r="AL52" s="18">
        <f t="shared" si="116"/>
        <v>5.2734238992570868</v>
      </c>
      <c r="AM52" s="18">
        <f t="shared" si="116"/>
        <v>3.0086607949934319</v>
      </c>
      <c r="AO52" s="68">
        <f t="shared" si="117"/>
        <v>-30.284905050000454</v>
      </c>
      <c r="AP52" s="69">
        <f t="shared" si="118"/>
        <v>42.163627301609864</v>
      </c>
      <c r="AQ52" s="69">
        <f t="shared" si="119"/>
        <v>11.878722251609412</v>
      </c>
      <c r="AS52" t="str">
        <f t="shared" si="143"/>
        <v>32 Health and social care associate professionals</v>
      </c>
      <c r="AT52" s="18">
        <f t="shared" si="120"/>
        <v>1.3520399834433749</v>
      </c>
      <c r="AU52" s="18">
        <f t="shared" si="120"/>
        <v>1.4113027163989924</v>
      </c>
      <c r="AV52" s="18">
        <f t="shared" si="120"/>
        <v>1.5807767477289736</v>
      </c>
      <c r="AW52" s="18">
        <f t="shared" si="120"/>
        <v>2.2051945987838182</v>
      </c>
      <c r="AX52" s="18">
        <f t="shared" si="120"/>
        <v>2.2547711104134311</v>
      </c>
      <c r="AZ52" s="68">
        <f t="shared" si="121"/>
        <v>65.421765731829922</v>
      </c>
      <c r="BA52" s="69">
        <f t="shared" si="122"/>
        <v>84.074158258534368</v>
      </c>
      <c r="BB52" s="69">
        <f t="shared" si="123"/>
        <v>149.4959239903643</v>
      </c>
      <c r="BD52" t="str">
        <f t="shared" si="144"/>
        <v>32 Health and social care associate professionals</v>
      </c>
      <c r="BE52" s="18">
        <f t="shared" si="124"/>
        <v>1.3787950856706637</v>
      </c>
      <c r="BF52" s="18">
        <f t="shared" si="124"/>
        <v>1.6750485693002248</v>
      </c>
      <c r="BG52" s="18">
        <f t="shared" si="124"/>
        <v>1.7766756914344644</v>
      </c>
      <c r="BH52" s="18">
        <f t="shared" si="124"/>
        <v>2.8564816647457825</v>
      </c>
      <c r="BI52" s="18">
        <f t="shared" si="124"/>
        <v>3.5498880481014439</v>
      </c>
      <c r="BK52" s="68">
        <f t="shared" si="125"/>
        <v>95.375344687842059</v>
      </c>
      <c r="BL52" s="69">
        <f t="shared" si="126"/>
        <v>99.046555138565594</v>
      </c>
      <c r="BM52" s="69">
        <f t="shared" si="127"/>
        <v>194.42189982640764</v>
      </c>
      <c r="BO52" t="str">
        <f t="shared" si="145"/>
        <v>32 Health and social care associate professionals</v>
      </c>
      <c r="BP52" s="18">
        <f t="shared" si="128"/>
        <v>1.1287369693125187</v>
      </c>
      <c r="BQ52" s="18">
        <f t="shared" si="128"/>
        <v>1.234250062321111</v>
      </c>
      <c r="BR52" s="18">
        <f t="shared" si="128"/>
        <v>1.3607270789444326</v>
      </c>
      <c r="BS52" s="18">
        <f t="shared" si="128"/>
        <v>2.0887415377446779</v>
      </c>
      <c r="BT52" s="18">
        <f t="shared" si="128"/>
        <v>2.1941597443528962</v>
      </c>
      <c r="BV52" s="68">
        <f t="shared" si="129"/>
        <v>32.604534894110174</v>
      </c>
      <c r="BW52" s="69">
        <f t="shared" si="130"/>
        <v>71.657853938518613</v>
      </c>
      <c r="BX52" s="69">
        <f t="shared" si="131"/>
        <v>104.2623888326288</v>
      </c>
      <c r="BZ52" t="str">
        <f t="shared" si="146"/>
        <v>32 Health and social care associate professionals</v>
      </c>
      <c r="CA52" s="18">
        <f t="shared" si="132"/>
        <v>0.67537082900646306</v>
      </c>
      <c r="CB52" s="18">
        <f t="shared" si="132"/>
        <v>0.70229011568676813</v>
      </c>
      <c r="CC52" s="18">
        <f t="shared" si="132"/>
        <v>0.68317402550043127</v>
      </c>
      <c r="CD52" s="18">
        <f t="shared" si="132"/>
        <v>1.0268462880724982</v>
      </c>
      <c r="CE52" s="18">
        <f t="shared" si="132"/>
        <v>1.0353885391149849</v>
      </c>
      <c r="CG52" s="68">
        <f t="shared" si="133"/>
        <v>-4.5840555512992234</v>
      </c>
      <c r="CH52" s="69">
        <f t="shared" si="134"/>
        <v>53.879125470509656</v>
      </c>
      <c r="CI52" s="69">
        <f t="shared" si="135"/>
        <v>49.295069919210441</v>
      </c>
      <c r="CK52" t="str">
        <f t="shared" si="147"/>
        <v>32 Health and social care associate professionals</v>
      </c>
      <c r="CL52" s="18">
        <f t="shared" si="136"/>
        <v>0.26671525364670545</v>
      </c>
      <c r="CM52" s="18">
        <f t="shared" si="136"/>
        <v>0.34181676900306918</v>
      </c>
      <c r="CN52" s="18">
        <f t="shared" si="136"/>
        <v>0.41808446808567951</v>
      </c>
      <c r="CO52" s="18">
        <f t="shared" si="136"/>
        <v>0.85446051489251107</v>
      </c>
      <c r="CP52" s="18">
        <f t="shared" si="136"/>
        <v>1.5895853773933999</v>
      </c>
      <c r="CR52" s="68">
        <f t="shared" si="137"/>
        <v>238.06102821247435</v>
      </c>
      <c r="CS52" s="69">
        <f t="shared" si="138"/>
        <v>88.302791317201439</v>
      </c>
      <c r="CT52" s="69">
        <f t="shared" si="139"/>
        <v>326.36381952967577</v>
      </c>
    </row>
    <row r="53" spans="1:98" x14ac:dyDescent="0.2">
      <c r="A53" t="str">
        <f t="shared" si="103"/>
        <v>33 Protective service occupations</v>
      </c>
      <c r="B53" s="18">
        <f t="shared" si="104"/>
        <v>0.29901275986253278</v>
      </c>
      <c r="C53" s="18">
        <f t="shared" si="104"/>
        <v>0.24538537485471046</v>
      </c>
      <c r="D53" s="18">
        <f t="shared" si="104"/>
        <v>0.26164768986672615</v>
      </c>
      <c r="E53" s="18">
        <f t="shared" si="104"/>
        <v>0.23131427063666746</v>
      </c>
      <c r="F53" s="18">
        <f t="shared" si="104"/>
        <v>0.2522747129220767</v>
      </c>
      <c r="H53" s="68">
        <f t="shared" si="105"/>
        <v>40.191524066592883</v>
      </c>
      <c r="I53" s="69">
        <f t="shared" si="106"/>
        <v>39.432013404789636</v>
      </c>
      <c r="J53" s="69">
        <f t="shared" si="107"/>
        <v>79.623537471382505</v>
      </c>
      <c r="L53" t="str">
        <f t="shared" si="140"/>
        <v>33 Protective service occupations</v>
      </c>
      <c r="M53" s="18">
        <f t="shared" si="108"/>
        <v>0.82116004435160217</v>
      </c>
      <c r="N53" s="18">
        <f t="shared" si="108"/>
        <v>0.75192939481403342</v>
      </c>
      <c r="O53" s="18">
        <f t="shared" si="108"/>
        <v>0.8639817126263829</v>
      </c>
      <c r="P53" s="18">
        <f t="shared" si="108"/>
        <v>0.72496852451793858</v>
      </c>
      <c r="Q53" s="18">
        <f t="shared" si="108"/>
        <v>0.81480087013926661</v>
      </c>
      <c r="S53" s="68">
        <f t="shared" si="109"/>
        <v>37.820884808649915</v>
      </c>
      <c r="T53" s="69">
        <f t="shared" si="110"/>
        <v>36.115429455138646</v>
      </c>
      <c r="U53" s="69">
        <f t="shared" si="111"/>
        <v>73.93631426378856</v>
      </c>
      <c r="W53" t="str">
        <f t="shared" si="141"/>
        <v>33 Protective service occupations</v>
      </c>
      <c r="X53" s="18">
        <f t="shared" si="112"/>
        <v>1.8133788445697359</v>
      </c>
      <c r="Y53" s="18">
        <f t="shared" si="112"/>
        <v>1.8365075391624082</v>
      </c>
      <c r="Z53" s="18">
        <f t="shared" si="112"/>
        <v>2.0132980141888801</v>
      </c>
      <c r="AA53" s="18">
        <f t="shared" si="112"/>
        <v>1.786104542530303</v>
      </c>
      <c r="AB53" s="18">
        <f t="shared" si="112"/>
        <v>2.0332126098761458</v>
      </c>
      <c r="AD53" s="68">
        <f t="shared" si="113"/>
        <v>24.063839553426618</v>
      </c>
      <c r="AE53" s="69">
        <f t="shared" si="114"/>
        <v>44.021770294896747</v>
      </c>
      <c r="AF53" s="69">
        <f t="shared" si="115"/>
        <v>68.085609848323372</v>
      </c>
      <c r="AH53" t="str">
        <f t="shared" si="142"/>
        <v>33 Protective service occupations</v>
      </c>
      <c r="AI53" s="18">
        <f t="shared" si="116"/>
        <v>1.6351623852007158</v>
      </c>
      <c r="AJ53" s="18">
        <f t="shared" si="116"/>
        <v>1.6985823055772262</v>
      </c>
      <c r="AK53" s="18">
        <f t="shared" si="116"/>
        <v>1.8779423006878588</v>
      </c>
      <c r="AL53" s="18">
        <f t="shared" si="116"/>
        <v>1.7516419185528715</v>
      </c>
      <c r="AM53" s="18">
        <f t="shared" si="116"/>
        <v>1.9665319078003551</v>
      </c>
      <c r="AO53" s="68">
        <f t="shared" si="117"/>
        <v>15.245570996243163</v>
      </c>
      <c r="AP53" s="69">
        <f t="shared" si="118"/>
        <v>37.637510591853783</v>
      </c>
      <c r="AQ53" s="69">
        <f t="shared" si="119"/>
        <v>52.88308158809695</v>
      </c>
      <c r="AS53" t="str">
        <f t="shared" si="143"/>
        <v>33 Protective service occupations</v>
      </c>
      <c r="AT53" s="18">
        <f t="shared" si="120"/>
        <v>1.6533384030294669</v>
      </c>
      <c r="AU53" s="18">
        <f t="shared" si="120"/>
        <v>1.3909110747051179</v>
      </c>
      <c r="AV53" s="18">
        <f t="shared" si="120"/>
        <v>1.4850472227435849</v>
      </c>
      <c r="AW53" s="18">
        <f t="shared" si="120"/>
        <v>1.1411029468229541</v>
      </c>
      <c r="AX53" s="18">
        <f t="shared" si="120"/>
        <v>1.0504741778122766</v>
      </c>
      <c r="AZ53" s="68">
        <f t="shared" si="121"/>
        <v>-17.963741113426522</v>
      </c>
      <c r="BA53" s="69">
        <f t="shared" si="122"/>
        <v>29.417511976591555</v>
      </c>
      <c r="BB53" s="69">
        <f t="shared" si="123"/>
        <v>11.45377086316503</v>
      </c>
      <c r="BD53" t="str">
        <f t="shared" si="144"/>
        <v>33 Protective service occupations</v>
      </c>
      <c r="BE53" s="18">
        <f t="shared" si="124"/>
        <v>1.5993667506470841</v>
      </c>
      <c r="BF53" s="18">
        <f t="shared" si="124"/>
        <v>1.3789303985188412</v>
      </c>
      <c r="BG53" s="18">
        <f t="shared" si="124"/>
        <v>1.4618761083740728</v>
      </c>
      <c r="BH53" s="18">
        <f t="shared" si="124"/>
        <v>1.2767637071701634</v>
      </c>
      <c r="BI53" s="18">
        <f t="shared" si="124"/>
        <v>1.1218289795873444</v>
      </c>
      <c r="BK53" s="68">
        <f t="shared" si="125"/>
        <v>-24.962328870141551</v>
      </c>
      <c r="BL53" s="69">
        <f t="shared" si="126"/>
        <v>20.481577025011653</v>
      </c>
      <c r="BM53" s="69">
        <f t="shared" si="127"/>
        <v>-4.4807518451298947</v>
      </c>
      <c r="BO53" t="str">
        <f t="shared" si="145"/>
        <v>33 Protective service occupations</v>
      </c>
      <c r="BP53" s="18">
        <f t="shared" si="128"/>
        <v>1.7360669745221939</v>
      </c>
      <c r="BQ53" s="18">
        <f t="shared" si="128"/>
        <v>1.6928803616839159</v>
      </c>
      <c r="BR53" s="18">
        <f t="shared" si="128"/>
        <v>1.7571914401723663</v>
      </c>
      <c r="BS53" s="18">
        <f t="shared" si="128"/>
        <v>1.5081194046912507</v>
      </c>
      <c r="BT53" s="18">
        <f t="shared" si="128"/>
        <v>1.3333711764010918</v>
      </c>
      <c r="BV53" s="68">
        <f t="shared" si="129"/>
        <v>-37.598770767476346</v>
      </c>
      <c r="BW53" s="69">
        <f t="shared" si="130"/>
        <v>22.307082240871953</v>
      </c>
      <c r="BX53" s="69">
        <f t="shared" si="131"/>
        <v>-15.291688526604394</v>
      </c>
      <c r="BZ53" t="str">
        <f t="shared" si="146"/>
        <v>33 Protective service occupations</v>
      </c>
      <c r="CA53" s="18">
        <f t="shared" si="132"/>
        <v>1.450645080479354</v>
      </c>
      <c r="CB53" s="18">
        <f t="shared" si="132"/>
        <v>1.4288910563817014</v>
      </c>
      <c r="CC53" s="18">
        <f t="shared" si="132"/>
        <v>1.6042240470597942</v>
      </c>
      <c r="CD53" s="18">
        <f t="shared" si="132"/>
        <v>1.4983985846825099</v>
      </c>
      <c r="CE53" s="18">
        <f t="shared" si="132"/>
        <v>1.8319536687943248</v>
      </c>
      <c r="CG53" s="68">
        <f t="shared" si="133"/>
        <v>-28.105046057987586</v>
      </c>
      <c r="CH53" s="69">
        <f t="shared" si="134"/>
        <v>30.694509882851161</v>
      </c>
      <c r="CI53" s="69">
        <f t="shared" si="135"/>
        <v>2.5894638248635733</v>
      </c>
      <c r="CK53" t="str">
        <f t="shared" si="147"/>
        <v>33 Protective service occupations</v>
      </c>
      <c r="CL53" s="18">
        <f t="shared" si="136"/>
        <v>0.66875854542490987</v>
      </c>
      <c r="CM53" s="18">
        <f t="shared" si="136"/>
        <v>0.59438162092960789</v>
      </c>
      <c r="CN53" s="18">
        <f t="shared" si="136"/>
        <v>0.64882743039600066</v>
      </c>
      <c r="CO53" s="18">
        <f t="shared" si="136"/>
        <v>0.34061348507283318</v>
      </c>
      <c r="CP53" s="18">
        <f t="shared" si="136"/>
        <v>0.37236637548643076</v>
      </c>
      <c r="CR53" s="68">
        <f t="shared" si="137"/>
        <v>-48.971061060141103</v>
      </c>
      <c r="CS53" s="69">
        <f t="shared" si="138"/>
        <v>10.683656831566443</v>
      </c>
      <c r="CT53" s="69">
        <f t="shared" si="139"/>
        <v>-38.287404228574658</v>
      </c>
    </row>
    <row r="54" spans="1:98" x14ac:dyDescent="0.2">
      <c r="A54" t="str">
        <f t="shared" si="103"/>
        <v>34 Culture, media and sports occupations</v>
      </c>
      <c r="B54" s="18">
        <f t="shared" si="104"/>
        <v>1.8271674211322513</v>
      </c>
      <c r="C54" s="18">
        <f t="shared" si="104"/>
        <v>1.7951500142544363</v>
      </c>
      <c r="D54" s="18">
        <f t="shared" si="104"/>
        <v>1.7879930551238266</v>
      </c>
      <c r="E54" s="18">
        <f t="shared" si="104"/>
        <v>1.6617771303662536</v>
      </c>
      <c r="F54" s="18">
        <f t="shared" si="104"/>
        <v>1.6623431575387304</v>
      </c>
      <c r="H54" s="68">
        <f t="shared" si="105"/>
        <v>35.182288286378885</v>
      </c>
      <c r="I54" s="69">
        <f t="shared" si="106"/>
        <v>62.085742987808025</v>
      </c>
      <c r="J54" s="69">
        <f t="shared" si="107"/>
        <v>97.26803127418691</v>
      </c>
      <c r="L54" t="str">
        <f t="shared" si="140"/>
        <v>34 Culture, media and sports occupations</v>
      </c>
      <c r="M54" s="18">
        <f t="shared" si="108"/>
        <v>4.3623198451757137</v>
      </c>
      <c r="N54" s="18">
        <f t="shared" si="108"/>
        <v>3.6669021807667623</v>
      </c>
      <c r="O54" s="18">
        <f t="shared" si="108"/>
        <v>4.0181366208241194</v>
      </c>
      <c r="P54" s="18">
        <f t="shared" si="108"/>
        <v>3.5714335799152277</v>
      </c>
      <c r="Q54" s="18">
        <f t="shared" si="108"/>
        <v>3.546365748098272</v>
      </c>
      <c r="S54" s="68">
        <f t="shared" si="109"/>
        <v>28.98135183352823</v>
      </c>
      <c r="T54" s="69">
        <f t="shared" si="110"/>
        <v>58.304145825165989</v>
      </c>
      <c r="U54" s="69">
        <f t="shared" si="111"/>
        <v>87.285497658694212</v>
      </c>
      <c r="W54" t="str">
        <f t="shared" si="141"/>
        <v>34 Culture, media and sports occupations</v>
      </c>
      <c r="X54" s="18">
        <f t="shared" si="112"/>
        <v>4.5896271272823235</v>
      </c>
      <c r="Y54" s="18">
        <f t="shared" si="112"/>
        <v>3.8656518075037289</v>
      </c>
      <c r="Z54" s="18">
        <f t="shared" si="112"/>
        <v>3.8979286145350032</v>
      </c>
      <c r="AA54" s="18">
        <f t="shared" si="112"/>
        <v>3.321135736927467</v>
      </c>
      <c r="AB54" s="18">
        <f t="shared" si="112"/>
        <v>3.1324075273912171</v>
      </c>
      <c r="AD54" s="68">
        <f t="shared" si="113"/>
        <v>-1.2777906782868105</v>
      </c>
      <c r="AE54" s="69">
        <f t="shared" si="114"/>
        <v>46.019563757358284</v>
      </c>
      <c r="AF54" s="69">
        <f t="shared" si="115"/>
        <v>44.741773079071471</v>
      </c>
      <c r="AH54" t="str">
        <f t="shared" si="142"/>
        <v>34 Culture, media and sports occupations</v>
      </c>
      <c r="AI54" s="18">
        <f t="shared" si="116"/>
        <v>1.709626297777135</v>
      </c>
      <c r="AJ54" s="18">
        <f t="shared" si="116"/>
        <v>1.5859516287975235</v>
      </c>
      <c r="AK54" s="18">
        <f t="shared" si="116"/>
        <v>1.7949836447555014</v>
      </c>
      <c r="AL54" s="18">
        <f t="shared" si="116"/>
        <v>1.5823714783953118</v>
      </c>
      <c r="AM54" s="18">
        <f t="shared" si="116"/>
        <v>1.756744102327414</v>
      </c>
      <c r="AO54" s="68">
        <f t="shared" si="117"/>
        <v>7.7093734422251963</v>
      </c>
      <c r="AP54" s="69">
        <f t="shared" si="118"/>
        <v>43.34598670002606</v>
      </c>
      <c r="AQ54" s="69">
        <f t="shared" si="119"/>
        <v>51.05536014225126</v>
      </c>
      <c r="AS54" t="str">
        <f t="shared" si="143"/>
        <v>34 Culture, media and sports occupations</v>
      </c>
      <c r="AT54" s="18">
        <f t="shared" si="120"/>
        <v>2.6477804890257293</v>
      </c>
      <c r="AU54" s="18">
        <f t="shared" si="120"/>
        <v>2.1784361870174829</v>
      </c>
      <c r="AV54" s="18">
        <f t="shared" si="120"/>
        <v>2.1387961500251866</v>
      </c>
      <c r="AW54" s="18">
        <f t="shared" si="120"/>
        <v>1.7585571746580355</v>
      </c>
      <c r="AX54" s="18">
        <f t="shared" si="120"/>
        <v>1.5285249639202962</v>
      </c>
      <c r="AZ54" s="68">
        <f t="shared" si="121"/>
        <v>-17.117303498367619</v>
      </c>
      <c r="BA54" s="69">
        <f t="shared" si="122"/>
        <v>39.080680055367978</v>
      </c>
      <c r="BB54" s="69">
        <f t="shared" si="123"/>
        <v>21.963376557000359</v>
      </c>
      <c r="BD54" t="str">
        <f t="shared" si="144"/>
        <v>34 Culture, media and sports occupations</v>
      </c>
      <c r="BE54" s="18">
        <f t="shared" si="124"/>
        <v>1.780142100637832</v>
      </c>
      <c r="BF54" s="18">
        <f t="shared" si="124"/>
        <v>1.4258526688679691</v>
      </c>
      <c r="BG54" s="18">
        <f t="shared" si="124"/>
        <v>1.5165746264866728</v>
      </c>
      <c r="BH54" s="18">
        <f t="shared" si="124"/>
        <v>1.2799832690957258</v>
      </c>
      <c r="BI54" s="18">
        <f t="shared" si="124"/>
        <v>1.2663759301324209</v>
      </c>
      <c r="BK54" s="68">
        <f t="shared" si="125"/>
        <v>-18.348884516575758</v>
      </c>
      <c r="BL54" s="69">
        <f t="shared" si="126"/>
        <v>30.400809009457696</v>
      </c>
      <c r="BM54" s="69">
        <f t="shared" si="127"/>
        <v>12.051924492881941</v>
      </c>
      <c r="BO54" t="str">
        <f t="shared" si="145"/>
        <v>34 Culture, media and sports occupations</v>
      </c>
      <c r="BP54" s="18">
        <f t="shared" si="128"/>
        <v>1.0874288669571299</v>
      </c>
      <c r="BQ54" s="18">
        <f t="shared" si="128"/>
        <v>0.81797176110933434</v>
      </c>
      <c r="BR54" s="18">
        <f t="shared" si="128"/>
        <v>0.82426356957123226</v>
      </c>
      <c r="BS54" s="18">
        <f t="shared" si="128"/>
        <v>0.60981219918880281</v>
      </c>
      <c r="BT54" s="18">
        <f t="shared" si="128"/>
        <v>0.41469572239563907</v>
      </c>
      <c r="BV54" s="68">
        <f t="shared" si="129"/>
        <v>-58.626276162929827</v>
      </c>
      <c r="BW54" s="69">
        <f t="shared" si="130"/>
        <v>24.479267250982119</v>
      </c>
      <c r="BX54" s="69">
        <f t="shared" si="131"/>
        <v>-34.147008911947708</v>
      </c>
      <c r="BZ54" t="str">
        <f t="shared" si="146"/>
        <v>34 Culture, media and sports occupations</v>
      </c>
      <c r="CA54" s="18">
        <f t="shared" si="132"/>
        <v>1.179880742606821</v>
      </c>
      <c r="CB54" s="18">
        <f t="shared" si="132"/>
        <v>1.0384522507295046</v>
      </c>
      <c r="CC54" s="18">
        <f t="shared" si="132"/>
        <v>1.0827835756237394</v>
      </c>
      <c r="CD54" s="18">
        <f t="shared" si="132"/>
        <v>0.88026883451002391</v>
      </c>
      <c r="CE54" s="18">
        <f t="shared" si="132"/>
        <v>0.73981427590235715</v>
      </c>
      <c r="CG54" s="68">
        <f t="shared" si="133"/>
        <v>-56.984002922277988</v>
      </c>
      <c r="CH54" s="69">
        <f t="shared" si="134"/>
        <v>24.579448641634212</v>
      </c>
      <c r="CI54" s="69">
        <f t="shared" si="135"/>
        <v>-32.404554280643779</v>
      </c>
      <c r="CK54" t="str">
        <f t="shared" si="147"/>
        <v>34 Culture, media and sports occupations</v>
      </c>
      <c r="CL54" s="18">
        <f t="shared" si="136"/>
        <v>0.99449582039357332</v>
      </c>
      <c r="CM54" s="18">
        <f t="shared" si="136"/>
        <v>1.0436615360998316</v>
      </c>
      <c r="CN54" s="18">
        <f t="shared" si="136"/>
        <v>1.1521700572415732</v>
      </c>
      <c r="CO54" s="18">
        <f t="shared" si="136"/>
        <v>1.4014157258407574</v>
      </c>
      <c r="CP54" s="18">
        <f t="shared" si="136"/>
        <v>1.9917489873843606</v>
      </c>
      <c r="CR54" s="68">
        <f t="shared" si="137"/>
        <v>53.706878603843222</v>
      </c>
      <c r="CS54" s="69">
        <f t="shared" si="138"/>
        <v>37.067763735450967</v>
      </c>
      <c r="CT54" s="69">
        <f t="shared" si="139"/>
        <v>90.774642339294203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5.5934590207327286</v>
      </c>
      <c r="C55" s="18">
        <f t="shared" si="148"/>
        <v>5.4078737209005068</v>
      </c>
      <c r="D55" s="18">
        <f t="shared" si="148"/>
        <v>5.7402024941714433</v>
      </c>
      <c r="E55" s="18">
        <f t="shared" si="148"/>
        <v>5.8159880241492781</v>
      </c>
      <c r="F55" s="18">
        <f t="shared" si="148"/>
        <v>6.1242848926154458</v>
      </c>
      <c r="H55" s="68">
        <f t="shared" si="105"/>
        <v>55.129042993355817</v>
      </c>
      <c r="I55" s="69">
        <f t="shared" si="106"/>
        <v>62.456804134784669</v>
      </c>
      <c r="J55" s="69">
        <f t="shared" si="107"/>
        <v>117.58584712814049</v>
      </c>
      <c r="L55" t="str">
        <f t="shared" si="140"/>
        <v>35 Business and public service associate professionals</v>
      </c>
      <c r="M55" s="18">
        <f t="shared" ref="M55:Q64" si="149">M18/M$35*100</f>
        <v>7.9707263286667205</v>
      </c>
      <c r="N55" s="18">
        <f t="shared" si="149"/>
        <v>7.9109179932480913</v>
      </c>
      <c r="O55" s="18">
        <f t="shared" si="149"/>
        <v>7.8880315015911613</v>
      </c>
      <c r="P55" s="18">
        <f t="shared" si="149"/>
        <v>7.8201591532793806</v>
      </c>
      <c r="Q55" s="18">
        <f t="shared" si="149"/>
        <v>7.6830611733061094</v>
      </c>
      <c r="S55" s="68">
        <f t="shared" si="109"/>
        <v>42.342226436047966</v>
      </c>
      <c r="T55" s="69">
        <f t="shared" si="110"/>
        <v>60.374380924806303</v>
      </c>
      <c r="U55" s="69">
        <f t="shared" si="111"/>
        <v>102.71660736085425</v>
      </c>
      <c r="W55" t="str">
        <f t="shared" si="141"/>
        <v>35 Business and public service associate professionals</v>
      </c>
      <c r="X55" s="18">
        <f t="shared" ref="X55:AB64" si="150">X18/X$35*100</f>
        <v>8.6940239273184332</v>
      </c>
      <c r="Y55" s="18">
        <f t="shared" si="150"/>
        <v>8.4740255429633766</v>
      </c>
      <c r="Z55" s="18">
        <f t="shared" si="150"/>
        <v>8.4967055726181009</v>
      </c>
      <c r="AA55" s="18">
        <f t="shared" si="150"/>
        <v>8.1731160454343375</v>
      </c>
      <c r="AB55" s="18">
        <f t="shared" si="150"/>
        <v>7.6890599021284531</v>
      </c>
      <c r="AD55" s="68">
        <f t="shared" si="113"/>
        <v>11.171422640808808</v>
      </c>
      <c r="AE55" s="69">
        <f t="shared" si="114"/>
        <v>53.030286779727177</v>
      </c>
      <c r="AF55" s="69">
        <f t="shared" si="115"/>
        <v>64.201709420535977</v>
      </c>
      <c r="AH55" t="str">
        <f t="shared" si="142"/>
        <v>35 Business and public service associate professionals</v>
      </c>
      <c r="AI55" s="18">
        <f t="shared" ref="AI55:AM64" si="151">AI18/AI$35*100</f>
        <v>7.8475776510177422</v>
      </c>
      <c r="AJ55" s="18">
        <f t="shared" si="151"/>
        <v>8.1831053401532898</v>
      </c>
      <c r="AK55" s="18">
        <f t="shared" si="151"/>
        <v>8.5810568469768054</v>
      </c>
      <c r="AL55" s="18">
        <f t="shared" si="151"/>
        <v>8.8855579707424432</v>
      </c>
      <c r="AM55" s="18">
        <f t="shared" si="151"/>
        <v>9.0108293820980716</v>
      </c>
      <c r="AO55" s="68">
        <f t="shared" si="117"/>
        <v>15.565839532112117</v>
      </c>
      <c r="AP55" s="69">
        <f t="shared" si="118"/>
        <v>51.591438276048848</v>
      </c>
      <c r="AQ55" s="69">
        <f t="shared" si="119"/>
        <v>67.15727780816097</v>
      </c>
      <c r="AS55" t="str">
        <f t="shared" si="143"/>
        <v>35 Business and public service associate professionals</v>
      </c>
      <c r="AT55" s="18">
        <f t="shared" ref="AT55:AX64" si="152">AT18/AT$35*100</f>
        <v>7.6265284306519892</v>
      </c>
      <c r="AU55" s="18">
        <f t="shared" si="152"/>
        <v>7.4792248350921628</v>
      </c>
      <c r="AV55" s="18">
        <f t="shared" si="152"/>
        <v>7.6477900452133483</v>
      </c>
      <c r="AW55" s="18">
        <f t="shared" si="152"/>
        <v>7.5527293697411357</v>
      </c>
      <c r="AX55" s="18">
        <f t="shared" si="152"/>
        <v>7.4554057184373859</v>
      </c>
      <c r="AZ55" s="68">
        <f t="shared" si="121"/>
        <v>13.056635067204528</v>
      </c>
      <c r="BA55" s="69">
        <f t="shared" si="122"/>
        <v>50.11895828259464</v>
      </c>
      <c r="BB55" s="69">
        <f t="shared" si="123"/>
        <v>63.175593349799165</v>
      </c>
      <c r="BD55" t="str">
        <f t="shared" si="144"/>
        <v>35 Business and public service associate professionals</v>
      </c>
      <c r="BE55" s="18">
        <f t="shared" ref="BE55:BI64" si="153">BE18/BE$35*100</f>
        <v>5.8353127788320487</v>
      </c>
      <c r="BF55" s="18">
        <f t="shared" si="153"/>
        <v>5.7961054614964702</v>
      </c>
      <c r="BG55" s="18">
        <f t="shared" si="153"/>
        <v>6.1833569740198522</v>
      </c>
      <c r="BH55" s="18">
        <f t="shared" si="153"/>
        <v>6.0335678690952754</v>
      </c>
      <c r="BI55" s="18">
        <f t="shared" si="153"/>
        <v>6.0470777908044964</v>
      </c>
      <c r="BK55" s="68">
        <f t="shared" si="125"/>
        <v>-4.3721269427403895</v>
      </c>
      <c r="BL55" s="69">
        <f t="shared" si="126"/>
        <v>41.14369873354142</v>
      </c>
      <c r="BM55" s="69">
        <f t="shared" si="127"/>
        <v>36.771571790801026</v>
      </c>
      <c r="BO55" t="str">
        <f t="shared" si="145"/>
        <v>35 Business and public service associate professionals</v>
      </c>
      <c r="BP55" s="18">
        <f t="shared" ref="BP55:BT64" si="154">BP18/BP$35*100</f>
        <v>4.8824506146132451</v>
      </c>
      <c r="BQ55" s="18">
        <f t="shared" si="154"/>
        <v>4.8949867145474943</v>
      </c>
      <c r="BR55" s="18">
        <f t="shared" si="154"/>
        <v>5.1927342022898317</v>
      </c>
      <c r="BS55" s="18">
        <f t="shared" si="154"/>
        <v>5.1412688322927131</v>
      </c>
      <c r="BT55" s="18">
        <f t="shared" si="154"/>
        <v>5.2925999738822043</v>
      </c>
      <c r="BV55" s="68">
        <f t="shared" si="129"/>
        <v>-16.182609002541351</v>
      </c>
      <c r="BW55" s="69">
        <f t="shared" si="130"/>
        <v>35.599383041662421</v>
      </c>
      <c r="BX55" s="69">
        <f t="shared" si="131"/>
        <v>19.416774039121066</v>
      </c>
      <c r="BZ55" t="str">
        <f t="shared" si="146"/>
        <v>35 Business and public service associate professionals</v>
      </c>
      <c r="CA55" s="18">
        <f t="shared" ref="CA55:CE64" si="155">CA18/CA$35*100</f>
        <v>4.3522898917779855</v>
      </c>
      <c r="CB55" s="18">
        <f t="shared" si="155"/>
        <v>4.4601874875041476</v>
      </c>
      <c r="CC55" s="18">
        <f t="shared" si="155"/>
        <v>4.7502360263335781</v>
      </c>
      <c r="CD55" s="18">
        <f t="shared" si="155"/>
        <v>4.723197555533571</v>
      </c>
      <c r="CE55" s="18">
        <f t="shared" si="155"/>
        <v>4.4929845892597395</v>
      </c>
      <c r="CG55" s="68">
        <f t="shared" si="133"/>
        <v>-40.45179347905087</v>
      </c>
      <c r="CH55" s="69">
        <f t="shared" si="134"/>
        <v>28.747772353695716</v>
      </c>
      <c r="CI55" s="69">
        <f t="shared" si="135"/>
        <v>-11.704021125355153</v>
      </c>
      <c r="CK55" t="str">
        <f t="shared" si="147"/>
        <v>35 Business and public service associate professionals</v>
      </c>
      <c r="CL55" s="18">
        <f t="shared" ref="CL55:CP64" si="156">CL18/CL$35*100</f>
        <v>2.4999632348158123</v>
      </c>
      <c r="CM55" s="18">
        <f t="shared" si="156"/>
        <v>2.7835570231056885</v>
      </c>
      <c r="CN55" s="18">
        <f t="shared" si="156"/>
        <v>3.1869940780685289</v>
      </c>
      <c r="CO55" s="18">
        <f t="shared" si="156"/>
        <v>3.6445700359919573</v>
      </c>
      <c r="CP55" s="18">
        <f t="shared" si="156"/>
        <v>5.056470801025581</v>
      </c>
      <c r="CR55" s="68">
        <f t="shared" si="137"/>
        <v>41.072229495848227</v>
      </c>
      <c r="CS55" s="69">
        <f t="shared" si="138"/>
        <v>33.695694682952727</v>
      </c>
      <c r="CT55" s="69">
        <f t="shared" si="139"/>
        <v>74.767924178800953</v>
      </c>
    </row>
    <row r="56" spans="1:98" x14ac:dyDescent="0.2">
      <c r="A56" t="str">
        <f t="shared" si="103"/>
        <v>41 Administrative occupations</v>
      </c>
      <c r="B56" s="18">
        <f t="shared" si="148"/>
        <v>3.148062918788487</v>
      </c>
      <c r="C56" s="18">
        <f t="shared" si="148"/>
        <v>2.8852033182548151</v>
      </c>
      <c r="D56" s="18">
        <f t="shared" si="148"/>
        <v>3.2162290942925935</v>
      </c>
      <c r="E56" s="18">
        <f t="shared" si="148"/>
        <v>3.4303240754821616</v>
      </c>
      <c r="F56" s="18">
        <f t="shared" si="148"/>
        <v>3.7851122276811777</v>
      </c>
      <c r="H56" s="68">
        <f t="shared" si="105"/>
        <v>71.11840581869437</v>
      </c>
      <c r="I56" s="69">
        <f t="shared" si="106"/>
        <v>73.073143772416387</v>
      </c>
      <c r="J56" s="69">
        <f t="shared" si="107"/>
        <v>144.19154959111074</v>
      </c>
      <c r="L56" t="str">
        <f t="shared" si="140"/>
        <v>41 Administrative occupations</v>
      </c>
      <c r="M56" s="18">
        <f t="shared" si="149"/>
        <v>4.9567886965686494</v>
      </c>
      <c r="N56" s="18">
        <f t="shared" si="149"/>
        <v>4.8030742125684256</v>
      </c>
      <c r="O56" s="18">
        <f t="shared" si="149"/>
        <v>4.8293901850099301</v>
      </c>
      <c r="P56" s="18">
        <f t="shared" si="149"/>
        <v>5.2315042004083443</v>
      </c>
      <c r="Q56" s="18">
        <f t="shared" si="149"/>
        <v>5.444822173223212</v>
      </c>
      <c r="S56" s="68">
        <f t="shared" si="109"/>
        <v>64.762929435965717</v>
      </c>
      <c r="T56" s="69">
        <f t="shared" si="110"/>
        <v>73.606316918821904</v>
      </c>
      <c r="U56" s="69">
        <f t="shared" si="111"/>
        <v>138.36924635478763</v>
      </c>
      <c r="W56" t="str">
        <f t="shared" si="141"/>
        <v>41 Administrative occupations</v>
      </c>
      <c r="X56" s="18">
        <f t="shared" si="150"/>
        <v>8.02464032172918</v>
      </c>
      <c r="Y56" s="18">
        <f t="shared" si="150"/>
        <v>7.6958526773309677</v>
      </c>
      <c r="Z56" s="18">
        <f t="shared" si="150"/>
        <v>8.0138746419147289</v>
      </c>
      <c r="AA56" s="18">
        <f t="shared" si="150"/>
        <v>8.7163711112259605</v>
      </c>
      <c r="AB56" s="18">
        <f t="shared" si="150"/>
        <v>9.0735768913049775</v>
      </c>
      <c r="AD56" s="68">
        <f t="shared" si="113"/>
        <v>39.093382198440395</v>
      </c>
      <c r="AE56" s="69">
        <f t="shared" si="114"/>
        <v>68.05218806143273</v>
      </c>
      <c r="AF56" s="69">
        <f t="shared" si="115"/>
        <v>107.14557025987312</v>
      </c>
      <c r="AH56" t="str">
        <f t="shared" si="142"/>
        <v>41 Administrative occupations</v>
      </c>
      <c r="AI56" s="18">
        <f t="shared" si="151"/>
        <v>10.115106411767355</v>
      </c>
      <c r="AJ56" s="18">
        <f t="shared" si="151"/>
        <v>10.503369694992951</v>
      </c>
      <c r="AK56" s="18">
        <f t="shared" si="151"/>
        <v>11.207361541334281</v>
      </c>
      <c r="AL56" s="18">
        <f t="shared" si="151"/>
        <v>12.768482769257163</v>
      </c>
      <c r="AM56" s="18">
        <f t="shared" si="151"/>
        <v>13.626122452674577</v>
      </c>
      <c r="AO56" s="68">
        <f t="shared" si="117"/>
        <v>33.805632846816636</v>
      </c>
      <c r="AP56" s="69">
        <f t="shared" si="118"/>
        <v>69.289983842361096</v>
      </c>
      <c r="AQ56" s="69">
        <f t="shared" si="119"/>
        <v>103.0956166891777</v>
      </c>
      <c r="AS56" t="str">
        <f t="shared" si="143"/>
        <v>41 Administrative occupations</v>
      </c>
      <c r="AT56" s="18">
        <f t="shared" si="152"/>
        <v>9.6772048173212646</v>
      </c>
      <c r="AU56" s="18">
        <f t="shared" si="152"/>
        <v>9.2457288634769466</v>
      </c>
      <c r="AV56" s="18">
        <f t="shared" si="152"/>
        <v>9.6939341787807187</v>
      </c>
      <c r="AW56" s="18">
        <f t="shared" si="152"/>
        <v>10.02946379491085</v>
      </c>
      <c r="AX56" s="18">
        <f t="shared" si="152"/>
        <v>10.207474400320454</v>
      </c>
      <c r="AZ56" s="68">
        <f t="shared" si="121"/>
        <v>22.117797391539241</v>
      </c>
      <c r="BA56" s="69">
        <f t="shared" si="122"/>
        <v>61.15102870583199</v>
      </c>
      <c r="BB56" s="69">
        <f t="shared" si="123"/>
        <v>83.268826097371232</v>
      </c>
      <c r="BD56" t="str">
        <f t="shared" si="144"/>
        <v>41 Administrative occupations</v>
      </c>
      <c r="BE56" s="18">
        <f t="shared" si="153"/>
        <v>8.738453734923441</v>
      </c>
      <c r="BF56" s="18">
        <f t="shared" si="153"/>
        <v>8.2059189386620197</v>
      </c>
      <c r="BG56" s="18">
        <f t="shared" si="153"/>
        <v>8.6153699384613205</v>
      </c>
      <c r="BH56" s="18">
        <f t="shared" si="153"/>
        <v>8.3937935302839115</v>
      </c>
      <c r="BI56" s="18">
        <f t="shared" si="153"/>
        <v>6.6618093414477277</v>
      </c>
      <c r="BK56" s="68">
        <f t="shared" si="125"/>
        <v>-24.389601114476939</v>
      </c>
      <c r="BL56" s="69">
        <f t="shared" si="126"/>
        <v>44.457397372352403</v>
      </c>
      <c r="BM56" s="69">
        <f t="shared" si="127"/>
        <v>20.067796257875461</v>
      </c>
      <c r="BO56" t="str">
        <f t="shared" si="145"/>
        <v>41 Administrative occupations</v>
      </c>
      <c r="BP56" s="18">
        <f t="shared" si="154"/>
        <v>10.244921888573375</v>
      </c>
      <c r="BQ56" s="18">
        <f t="shared" si="154"/>
        <v>9.1056327702372784</v>
      </c>
      <c r="BR56" s="18">
        <f t="shared" si="154"/>
        <v>9.9861035101778519</v>
      </c>
      <c r="BS56" s="18">
        <f t="shared" si="154"/>
        <v>9.6941454506435711</v>
      </c>
      <c r="BT56" s="18">
        <f t="shared" si="154"/>
        <v>7.6575049072646797</v>
      </c>
      <c r="BV56" s="68">
        <f t="shared" si="129"/>
        <v>-36.940230118902548</v>
      </c>
      <c r="BW56" s="69">
        <f t="shared" si="130"/>
        <v>35.48155478463778</v>
      </c>
      <c r="BX56" s="69">
        <f t="shared" si="131"/>
        <v>-1.4586753342647676</v>
      </c>
      <c r="BZ56" t="str">
        <f t="shared" si="146"/>
        <v>41 Administrative occupations</v>
      </c>
      <c r="CA56" s="18">
        <f t="shared" si="155"/>
        <v>8.1906925321030517</v>
      </c>
      <c r="CB56" s="18">
        <f t="shared" si="155"/>
        <v>7.9090959311880304</v>
      </c>
      <c r="CC56" s="18">
        <f t="shared" si="155"/>
        <v>7.8245491794191935</v>
      </c>
      <c r="CD56" s="18">
        <f t="shared" si="155"/>
        <v>6.3530046720166951</v>
      </c>
      <c r="CE56" s="18">
        <f t="shared" si="155"/>
        <v>2.9987137195100622</v>
      </c>
      <c r="CG56" s="68">
        <f t="shared" si="133"/>
        <v>-75.871816447891121</v>
      </c>
      <c r="CH56" s="69">
        <f t="shared" si="134"/>
        <v>22.504582084203513</v>
      </c>
      <c r="CI56" s="69">
        <f t="shared" si="135"/>
        <v>-53.367234363687622</v>
      </c>
      <c r="CK56" t="str">
        <f t="shared" si="147"/>
        <v>41 Administrative occupations</v>
      </c>
      <c r="CL56" s="18">
        <f t="shared" si="156"/>
        <v>4.966801267103814</v>
      </c>
      <c r="CM56" s="18">
        <f t="shared" si="156"/>
        <v>5.2508122225879283</v>
      </c>
      <c r="CN56" s="18">
        <f t="shared" si="156"/>
        <v>5.6150095485905114</v>
      </c>
      <c r="CO56" s="18">
        <f t="shared" si="156"/>
        <v>4.6630072816791772</v>
      </c>
      <c r="CP56" s="18">
        <f t="shared" si="156"/>
        <v>3.7390524160377558</v>
      </c>
      <c r="CR56" s="68">
        <f t="shared" si="137"/>
        <v>-40.791189400404555</v>
      </c>
      <c r="CS56" s="69">
        <f t="shared" si="138"/>
        <v>19.925687957607746</v>
      </c>
      <c r="CT56" s="69">
        <f t="shared" si="139"/>
        <v>-20.865501442796809</v>
      </c>
    </row>
    <row r="57" spans="1:98" x14ac:dyDescent="0.2">
      <c r="A57" t="str">
        <f t="shared" si="103"/>
        <v>42 Secretarial and related occupations</v>
      </c>
      <c r="B57" s="18">
        <f t="shared" si="148"/>
        <v>0.34231339681678274</v>
      </c>
      <c r="C57" s="18">
        <f t="shared" si="148"/>
        <v>0.36192375470030386</v>
      </c>
      <c r="D57" s="18">
        <f t="shared" si="148"/>
        <v>0.33766947149324411</v>
      </c>
      <c r="E57" s="18">
        <f t="shared" si="148"/>
        <v>0.46709587466686681</v>
      </c>
      <c r="F57" s="18">
        <f t="shared" si="148"/>
        <v>0.71069873219607271</v>
      </c>
      <c r="H57" s="68">
        <f t="shared" si="105"/>
        <v>206.02625225483075</v>
      </c>
      <c r="I57" s="69">
        <f t="shared" si="106"/>
        <v>128.83416677832352</v>
      </c>
      <c r="J57" s="69">
        <f t="shared" si="107"/>
        <v>334.8604190331543</v>
      </c>
      <c r="L57" t="str">
        <f t="shared" si="140"/>
        <v>42 Secretarial and related occupations</v>
      </c>
      <c r="M57" s="18">
        <f t="shared" si="149"/>
        <v>1.0791838302565964</v>
      </c>
      <c r="N57" s="18">
        <f t="shared" si="149"/>
        <v>1.001362689612826</v>
      </c>
      <c r="O57" s="18">
        <f t="shared" si="149"/>
        <v>0.97365701036797525</v>
      </c>
      <c r="P57" s="18">
        <f t="shared" si="149"/>
        <v>1.1662583383768541</v>
      </c>
      <c r="Q57" s="18">
        <f t="shared" si="149"/>
        <v>1.138499181675193</v>
      </c>
      <c r="S57" s="68">
        <f t="shared" si="109"/>
        <v>70.881413363401933</v>
      </c>
      <c r="T57" s="69">
        <f t="shared" si="110"/>
        <v>85.024415630685596</v>
      </c>
      <c r="U57" s="69">
        <f t="shared" si="111"/>
        <v>155.90582899408753</v>
      </c>
      <c r="W57" t="str">
        <f t="shared" si="141"/>
        <v>42 Secretarial and related occupations</v>
      </c>
      <c r="X57" s="18">
        <f t="shared" si="150"/>
        <v>1.7179194384304097</v>
      </c>
      <c r="Y57" s="18">
        <f t="shared" si="150"/>
        <v>1.5669380471925585</v>
      </c>
      <c r="Z57" s="18">
        <f t="shared" si="150"/>
        <v>1.5967262527605699</v>
      </c>
      <c r="AA57" s="18">
        <f t="shared" si="150"/>
        <v>1.9049672138237081</v>
      </c>
      <c r="AB57" s="18">
        <f t="shared" si="150"/>
        <v>2.4128162193536875</v>
      </c>
      <c r="AD57" s="68">
        <f t="shared" si="113"/>
        <v>85.636882334385348</v>
      </c>
      <c r="AE57" s="69">
        <f t="shared" si="114"/>
        <v>86.290967519721676</v>
      </c>
      <c r="AF57" s="69">
        <f t="shared" si="115"/>
        <v>171.92784985410702</v>
      </c>
      <c r="AH57" t="str">
        <f t="shared" si="142"/>
        <v>42 Secretarial and related occupations</v>
      </c>
      <c r="AI57" s="18">
        <f t="shared" si="151"/>
        <v>2.8347159643067403</v>
      </c>
      <c r="AJ57" s="18">
        <f t="shared" si="151"/>
        <v>2.7678756468912034</v>
      </c>
      <c r="AK57" s="18">
        <f t="shared" si="151"/>
        <v>2.8937101392158491</v>
      </c>
      <c r="AL57" s="18">
        <f t="shared" si="151"/>
        <v>3.3808272008112898</v>
      </c>
      <c r="AM57" s="18">
        <f t="shared" si="151"/>
        <v>3.557174061682062</v>
      </c>
      <c r="AO57" s="68">
        <f t="shared" si="117"/>
        <v>35.286849108434978</v>
      </c>
      <c r="AP57" s="69">
        <f t="shared" si="118"/>
        <v>71.426040055088251</v>
      </c>
      <c r="AQ57" s="69">
        <f t="shared" si="119"/>
        <v>106.71288916352324</v>
      </c>
      <c r="AS57" t="str">
        <f t="shared" si="143"/>
        <v>42 Secretarial and related occupations</v>
      </c>
      <c r="AT57" s="18">
        <f t="shared" si="152"/>
        <v>2.43008302554462</v>
      </c>
      <c r="AU57" s="18">
        <f t="shared" si="152"/>
        <v>2.1404254101020395</v>
      </c>
      <c r="AV57" s="18">
        <f t="shared" si="152"/>
        <v>2.2120216983889418</v>
      </c>
      <c r="AW57" s="18">
        <f t="shared" si="152"/>
        <v>2.4664004849367664</v>
      </c>
      <c r="AX57" s="18">
        <f t="shared" si="152"/>
        <v>2.2213820974414422</v>
      </c>
      <c r="AZ57" s="68">
        <f t="shared" si="121"/>
        <v>16.464780975680103</v>
      </c>
      <c r="BA57" s="69">
        <f t="shared" si="122"/>
        <v>64.26808470838769</v>
      </c>
      <c r="BB57" s="69">
        <f t="shared" si="123"/>
        <v>80.732865684067804</v>
      </c>
      <c r="BD57" t="str">
        <f t="shared" si="144"/>
        <v>42 Secretarial and related occupations</v>
      </c>
      <c r="BE57" s="18">
        <f t="shared" si="153"/>
        <v>2.4154206360577226</v>
      </c>
      <c r="BF57" s="18">
        <f t="shared" si="153"/>
        <v>2.2014949874928358</v>
      </c>
      <c r="BG57" s="18">
        <f t="shared" si="153"/>
        <v>2.2046846937124722</v>
      </c>
      <c r="BH57" s="18">
        <f t="shared" si="153"/>
        <v>2.0930971905235842</v>
      </c>
      <c r="BI57" s="18">
        <f t="shared" si="153"/>
        <v>0.41722629102387448</v>
      </c>
      <c r="BK57" s="68">
        <f t="shared" si="125"/>
        <v>-81.49502764040038</v>
      </c>
      <c r="BL57" s="69">
        <f t="shared" si="126"/>
        <v>33.731820645741742</v>
      </c>
      <c r="BM57" s="69">
        <f t="shared" si="127"/>
        <v>-47.763206994658645</v>
      </c>
      <c r="BO57" t="str">
        <f t="shared" si="145"/>
        <v>42 Secretarial and related occupations</v>
      </c>
      <c r="BP57" s="18">
        <f t="shared" si="154"/>
        <v>3.231094003717029</v>
      </c>
      <c r="BQ57" s="18">
        <f t="shared" si="154"/>
        <v>2.460478414480336</v>
      </c>
      <c r="BR57" s="18">
        <f t="shared" si="154"/>
        <v>2.6165572939711752</v>
      </c>
      <c r="BS57" s="18">
        <f t="shared" si="154"/>
        <v>1.9551585769698436</v>
      </c>
      <c r="BT57" s="18">
        <f t="shared" si="154"/>
        <v>0.45680953657874396</v>
      </c>
      <c r="BV57" s="68">
        <f t="shared" si="129"/>
        <v>-85.642921523853374</v>
      </c>
      <c r="BW57" s="69">
        <f t="shared" si="130"/>
        <v>23.984787939408371</v>
      </c>
      <c r="BX57" s="69">
        <f t="shared" si="131"/>
        <v>-61.658133584445018</v>
      </c>
      <c r="BZ57" t="str">
        <f t="shared" si="146"/>
        <v>42 Secretarial and related occupations</v>
      </c>
      <c r="CA57" s="18">
        <f t="shared" si="155"/>
        <v>3.7332110170578234</v>
      </c>
      <c r="CB57" s="18">
        <f t="shared" si="155"/>
        <v>3.6669099909035689</v>
      </c>
      <c r="CC57" s="18">
        <f t="shared" si="155"/>
        <v>3.4421698100015745</v>
      </c>
      <c r="CD57" s="18">
        <f t="shared" si="155"/>
        <v>1.5744194211024798</v>
      </c>
      <c r="CE57" s="18">
        <f t="shared" si="155"/>
        <v>0.3189373019000642</v>
      </c>
      <c r="CG57" s="68">
        <f t="shared" si="133"/>
        <v>-94.166597134237804</v>
      </c>
      <c r="CH57" s="69">
        <f t="shared" si="134"/>
        <v>16.043614620857497</v>
      </c>
      <c r="CI57" s="69">
        <f t="shared" si="135"/>
        <v>-78.122982513380308</v>
      </c>
      <c r="CK57" t="str">
        <f t="shared" si="147"/>
        <v>42 Secretarial and related occupations</v>
      </c>
      <c r="CL57" s="18">
        <f t="shared" si="156"/>
        <v>2.232116414471387</v>
      </c>
      <c r="CM57" s="18">
        <f t="shared" si="156"/>
        <v>2.3922656506940991</v>
      </c>
      <c r="CN57" s="18">
        <f t="shared" si="156"/>
        <v>2.6047895079761796</v>
      </c>
      <c r="CO57" s="18">
        <f t="shared" si="156"/>
        <v>2.133181371067812</v>
      </c>
      <c r="CP57" s="18">
        <f t="shared" si="156"/>
        <v>1.2477678350180437</v>
      </c>
      <c r="CR57" s="68">
        <f t="shared" si="137"/>
        <v>-57.407176068593927</v>
      </c>
      <c r="CS57" s="69">
        <f t="shared" si="138"/>
        <v>23.089941822578758</v>
      </c>
      <c r="CT57" s="69">
        <f t="shared" si="139"/>
        <v>-34.317234246015168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0.18927197724905259</v>
      </c>
      <c r="C58" s="18">
        <f t="shared" si="148"/>
        <v>0.1963936063687991</v>
      </c>
      <c r="D58" s="18">
        <f t="shared" si="148"/>
        <v>0.17218657448091149</v>
      </c>
      <c r="E58" s="18">
        <f t="shared" si="148"/>
        <v>0.17545069146248621</v>
      </c>
      <c r="F58" s="18">
        <f t="shared" si="148"/>
        <v>0.17922265094759512</v>
      </c>
      <c r="H58" s="68">
        <f t="shared" si="105"/>
        <v>51.341680404261226</v>
      </c>
      <c r="I58" s="69">
        <f t="shared" si="106"/>
        <v>89.533876131354404</v>
      </c>
      <c r="J58" s="69">
        <f t="shared" si="107"/>
        <v>140.87555653561563</v>
      </c>
      <c r="L58" t="str">
        <f t="shared" si="140"/>
        <v>51 Skilled agricultural and related trades</v>
      </c>
      <c r="M58" s="18">
        <f t="shared" si="149"/>
        <v>0.17626567720797667</v>
      </c>
      <c r="N58" s="18">
        <f t="shared" si="149"/>
        <v>0.17925140674455217</v>
      </c>
      <c r="O58" s="18">
        <f t="shared" si="149"/>
        <v>0.13568447118962237</v>
      </c>
      <c r="P58" s="18">
        <f t="shared" si="149"/>
        <v>0.1259191421168829</v>
      </c>
      <c r="Q58" s="18">
        <f t="shared" si="149"/>
        <v>0.12608907555263893</v>
      </c>
      <c r="S58" s="68">
        <f t="shared" si="109"/>
        <v>35.804891843267747</v>
      </c>
      <c r="T58" s="69">
        <f t="shared" si="110"/>
        <v>68.139332430926643</v>
      </c>
      <c r="U58" s="69">
        <f t="shared" si="111"/>
        <v>103.94422427419438</v>
      </c>
      <c r="W58" t="str">
        <f t="shared" si="141"/>
        <v>51 Skilled agricultural and related trades</v>
      </c>
      <c r="X58" s="18">
        <f t="shared" si="150"/>
        <v>0.64882122031946321</v>
      </c>
      <c r="Y58" s="18">
        <f t="shared" si="150"/>
        <v>0.64596143048393462</v>
      </c>
      <c r="Z58" s="18">
        <f t="shared" si="150"/>
        <v>0.63508879393257067</v>
      </c>
      <c r="AA58" s="18">
        <f t="shared" si="150"/>
        <v>0.66557768291776787</v>
      </c>
      <c r="AB58" s="18">
        <f t="shared" si="150"/>
        <v>0.8289240902009366</v>
      </c>
      <c r="AD58" s="68">
        <f t="shared" si="113"/>
        <v>60.343293499557092</v>
      </c>
      <c r="AE58" s="69">
        <f t="shared" si="114"/>
        <v>86.320770265666127</v>
      </c>
      <c r="AF58" s="69">
        <f t="shared" si="115"/>
        <v>146.6640637652232</v>
      </c>
      <c r="AH58" t="str">
        <f t="shared" si="142"/>
        <v>51 Skilled agricultural and related trades</v>
      </c>
      <c r="AI58" s="18">
        <f t="shared" si="151"/>
        <v>0.95275619232200892</v>
      </c>
      <c r="AJ58" s="18">
        <f t="shared" si="151"/>
        <v>1.0856538474648869</v>
      </c>
      <c r="AK58" s="18">
        <f t="shared" si="151"/>
        <v>0.87425382347633296</v>
      </c>
      <c r="AL58" s="18">
        <f t="shared" si="151"/>
        <v>0.93197880268292876</v>
      </c>
      <c r="AM58" s="18">
        <f t="shared" si="151"/>
        <v>1.1060361477325606</v>
      </c>
      <c r="AO58" s="68">
        <f t="shared" si="117"/>
        <v>39.231426172440891</v>
      </c>
      <c r="AP58" s="69">
        <f t="shared" si="118"/>
        <v>83.757746423629428</v>
      </c>
      <c r="AQ58" s="69">
        <f t="shared" si="119"/>
        <v>122.98917259607035</v>
      </c>
      <c r="AS58" t="str">
        <f t="shared" si="143"/>
        <v>51 Skilled agricultural and related trades</v>
      </c>
      <c r="AT58" s="18">
        <f t="shared" si="152"/>
        <v>1.3710716903572298</v>
      </c>
      <c r="AU58" s="18">
        <f t="shared" si="152"/>
        <v>1.6422341502804885</v>
      </c>
      <c r="AV58" s="18">
        <f t="shared" si="152"/>
        <v>1.2900670622493213</v>
      </c>
      <c r="AW58" s="18">
        <f t="shared" si="152"/>
        <v>1.2628889104786984</v>
      </c>
      <c r="AX58" s="18">
        <f t="shared" si="152"/>
        <v>1.4966804850751925</v>
      </c>
      <c r="AZ58" s="68">
        <f t="shared" si="121"/>
        <v>34.548090466843171</v>
      </c>
      <c r="BA58" s="69">
        <f t="shared" si="122"/>
        <v>72.343380857778328</v>
      </c>
      <c r="BB58" s="69">
        <f t="shared" si="123"/>
        <v>106.89147132462149</v>
      </c>
      <c r="BD58" t="str">
        <f t="shared" si="144"/>
        <v>51 Skilled agricultural and related trades</v>
      </c>
      <c r="BE58" s="18">
        <f t="shared" si="153"/>
        <v>0.69334454808333112</v>
      </c>
      <c r="BF58" s="18">
        <f t="shared" si="153"/>
        <v>0.70937111732486324</v>
      </c>
      <c r="BG58" s="18">
        <f t="shared" si="153"/>
        <v>0.56541169290461069</v>
      </c>
      <c r="BH58" s="18">
        <f t="shared" si="153"/>
        <v>0.53173505302282231</v>
      </c>
      <c r="BI58" s="18">
        <f t="shared" si="153"/>
        <v>0.53953699812820632</v>
      </c>
      <c r="BK58" s="68">
        <f t="shared" si="125"/>
        <v>-6.6918226365087428</v>
      </c>
      <c r="BL58" s="69">
        <f t="shared" si="126"/>
        <v>49.548523507518851</v>
      </c>
      <c r="BM58" s="69">
        <f t="shared" si="127"/>
        <v>42.856700871010105</v>
      </c>
      <c r="BO58" t="str">
        <f t="shared" si="145"/>
        <v>51 Skilled agricultural and related trades</v>
      </c>
      <c r="BP58" s="18">
        <f t="shared" si="154"/>
        <v>1.0695258616111079</v>
      </c>
      <c r="BQ58" s="18">
        <f t="shared" si="154"/>
        <v>1.188118941768834</v>
      </c>
      <c r="BR58" s="18">
        <f t="shared" si="154"/>
        <v>0.93999265068108584</v>
      </c>
      <c r="BS58" s="18">
        <f t="shared" si="154"/>
        <v>0.9588446735324887</v>
      </c>
      <c r="BT58" s="18">
        <f t="shared" si="154"/>
        <v>1.1464192658615375</v>
      </c>
      <c r="BV58" s="68">
        <f t="shared" si="129"/>
        <v>0.29520697988579769</v>
      </c>
      <c r="BW58" s="69">
        <f t="shared" si="130"/>
        <v>52.255139390511928</v>
      </c>
      <c r="BX58" s="69">
        <f t="shared" si="131"/>
        <v>52.550346370397726</v>
      </c>
      <c r="BZ58" t="str">
        <f t="shared" si="146"/>
        <v>51 Skilled agricultural and related trades</v>
      </c>
      <c r="CA58" s="18">
        <f t="shared" si="155"/>
        <v>1.3656614378102223</v>
      </c>
      <c r="CB58" s="18">
        <f t="shared" si="155"/>
        <v>1.4015017483913828</v>
      </c>
      <c r="CC58" s="18">
        <f t="shared" si="155"/>
        <v>1.3552886843347145</v>
      </c>
      <c r="CD58" s="18">
        <f t="shared" si="155"/>
        <v>1.4156660555866807</v>
      </c>
      <c r="CE58" s="18">
        <f t="shared" si="155"/>
        <v>2.4793649480045632</v>
      </c>
      <c r="CG58" s="68">
        <f t="shared" si="133"/>
        <v>15.174832879076524</v>
      </c>
      <c r="CH58" s="69">
        <f t="shared" si="134"/>
        <v>46.798073929058511</v>
      </c>
      <c r="CI58" s="69">
        <f t="shared" si="135"/>
        <v>61.972906808135029</v>
      </c>
      <c r="CK58" t="str">
        <f t="shared" si="147"/>
        <v>51 Skilled agricultural and related trades</v>
      </c>
      <c r="CL58" s="18">
        <f t="shared" si="156"/>
        <v>2.3319335749097081</v>
      </c>
      <c r="CM58" s="18">
        <f t="shared" si="156"/>
        <v>2.8101812160749371</v>
      </c>
      <c r="CN58" s="18">
        <f t="shared" si="156"/>
        <v>2.1119943283644438</v>
      </c>
      <c r="CO58" s="18">
        <f t="shared" si="156"/>
        <v>2.4298488492565653</v>
      </c>
      <c r="CP58" s="18">
        <f t="shared" si="156"/>
        <v>1.7891689477066006</v>
      </c>
      <c r="CR58" s="68">
        <f t="shared" si="137"/>
        <v>-24.675911109179943</v>
      </c>
      <c r="CS58" s="69">
        <f t="shared" si="138"/>
        <v>30.241386876533461</v>
      </c>
      <c r="CT58" s="69">
        <f t="shared" si="139"/>
        <v>5.5654757673535196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0.25485068946605144</v>
      </c>
      <c r="C59" s="18">
        <f t="shared" si="148"/>
        <v>0.2509273817415632</v>
      </c>
      <c r="D59" s="18">
        <f t="shared" si="148"/>
        <v>0.25715687463108955</v>
      </c>
      <c r="E59" s="18">
        <f t="shared" si="148"/>
        <v>0.23176448582978279</v>
      </c>
      <c r="F59" s="18">
        <f t="shared" si="148"/>
        <v>0.24340021481321053</v>
      </c>
      <c r="H59" s="68">
        <f t="shared" si="105"/>
        <v>37.621966545929233</v>
      </c>
      <c r="I59" s="69">
        <f t="shared" si="106"/>
        <v>51.600822487099371</v>
      </c>
      <c r="J59" s="69">
        <f t="shared" si="107"/>
        <v>89.222789033028619</v>
      </c>
      <c r="L59" t="str">
        <f t="shared" si="140"/>
        <v>52 Skilled metal, electrical and electronic trades</v>
      </c>
      <c r="M59" s="18">
        <f t="shared" si="149"/>
        <v>0.72496875510662495</v>
      </c>
      <c r="N59" s="18">
        <f t="shared" si="149"/>
        <v>0.71333319177686638</v>
      </c>
      <c r="O59" s="18">
        <f t="shared" si="149"/>
        <v>0.59946883231382775</v>
      </c>
      <c r="P59" s="18">
        <f t="shared" si="149"/>
        <v>0.69127924193177959</v>
      </c>
      <c r="Q59" s="18">
        <f t="shared" si="149"/>
        <v>0.88149092024143294</v>
      </c>
      <c r="S59" s="68">
        <f t="shared" si="109"/>
        <v>114.89154824514307</v>
      </c>
      <c r="T59" s="69">
        <f t="shared" si="110"/>
        <v>78.175387215268444</v>
      </c>
      <c r="U59" s="69">
        <f t="shared" si="111"/>
        <v>193.06693546041151</v>
      </c>
      <c r="W59" t="str">
        <f t="shared" si="141"/>
        <v>52 Skilled metal, electrical and electronic trades</v>
      </c>
      <c r="X59" s="18">
        <f t="shared" si="150"/>
        <v>0.99716451795189598</v>
      </c>
      <c r="Y59" s="18">
        <f t="shared" si="150"/>
        <v>1.0235657378285217</v>
      </c>
      <c r="Z59" s="18">
        <f t="shared" si="150"/>
        <v>0.85023593521600194</v>
      </c>
      <c r="AA59" s="18">
        <f t="shared" si="150"/>
        <v>0.91377625372648219</v>
      </c>
      <c r="AB59" s="18">
        <f t="shared" si="150"/>
        <v>0.99859003180326478</v>
      </c>
      <c r="AD59" s="68">
        <f t="shared" si="113"/>
        <v>44.284028090738033</v>
      </c>
      <c r="AE59" s="69">
        <f t="shared" si="114"/>
        <v>62.107174411242141</v>
      </c>
      <c r="AF59" s="69">
        <f t="shared" si="115"/>
        <v>106.39120250198017</v>
      </c>
      <c r="AH59" t="str">
        <f t="shared" si="142"/>
        <v>52 Skilled metal, electrical and electronic trades</v>
      </c>
      <c r="AI59" s="18">
        <f t="shared" si="151"/>
        <v>1.1906078103213729</v>
      </c>
      <c r="AJ59" s="18">
        <f t="shared" si="151"/>
        <v>1.3169817347513868</v>
      </c>
      <c r="AK59" s="18">
        <f t="shared" si="151"/>
        <v>1.1285861604721927</v>
      </c>
      <c r="AL59" s="18">
        <f t="shared" si="151"/>
        <v>1.2417457744771123</v>
      </c>
      <c r="AM59" s="18">
        <f t="shared" si="151"/>
        <v>1.4115410941234243</v>
      </c>
      <c r="AO59" s="68">
        <f t="shared" si="117"/>
        <v>37.646222419891089</v>
      </c>
      <c r="AP59" s="69">
        <f t="shared" si="118"/>
        <v>54.736045992200509</v>
      </c>
      <c r="AQ59" s="69">
        <f t="shared" si="119"/>
        <v>92.382268412091605</v>
      </c>
      <c r="AS59" t="str">
        <f t="shared" si="143"/>
        <v>52 Skilled metal, electrical and electronic trades</v>
      </c>
      <c r="AT59" s="18">
        <f t="shared" si="152"/>
        <v>4.9658886831512818</v>
      </c>
      <c r="AU59" s="18">
        <f t="shared" si="152"/>
        <v>5.0390357923669153</v>
      </c>
      <c r="AV59" s="18">
        <f t="shared" si="152"/>
        <v>4.4206371564582287</v>
      </c>
      <c r="AW59" s="18">
        <f t="shared" si="152"/>
        <v>4.3732880270253105</v>
      </c>
      <c r="AX59" s="18">
        <f t="shared" si="152"/>
        <v>4.5617846446721479</v>
      </c>
      <c r="AZ59" s="68">
        <f t="shared" si="121"/>
        <v>19.676984812865157</v>
      </c>
      <c r="BA59" s="69">
        <f t="shared" si="122"/>
        <v>49.838571661077694</v>
      </c>
      <c r="BB59" s="69">
        <f t="shared" si="123"/>
        <v>69.515556473942851</v>
      </c>
      <c r="BD59" t="str">
        <f t="shared" si="144"/>
        <v>52 Skilled metal, electrical and electronic trades</v>
      </c>
      <c r="BE59" s="18">
        <f t="shared" si="153"/>
        <v>6.668370438489843</v>
      </c>
      <c r="BF59" s="18">
        <f t="shared" si="153"/>
        <v>6.723325591938238</v>
      </c>
      <c r="BG59" s="18">
        <f t="shared" si="153"/>
        <v>6.064652618940725</v>
      </c>
      <c r="BH59" s="18">
        <f t="shared" si="153"/>
        <v>5.9986574566531923</v>
      </c>
      <c r="BI59" s="18">
        <f t="shared" si="153"/>
        <v>5.7612877629459938</v>
      </c>
      <c r="BK59" s="68">
        <f t="shared" si="125"/>
        <v>-7.1083026327694991</v>
      </c>
      <c r="BL59" s="69">
        <f t="shared" si="126"/>
        <v>33.203257645718708</v>
      </c>
      <c r="BM59" s="69">
        <f t="shared" si="127"/>
        <v>26.09495501294921</v>
      </c>
      <c r="BO59" t="str">
        <f t="shared" si="145"/>
        <v>52 Skilled metal, electrical and electronic trades</v>
      </c>
      <c r="BP59" s="18">
        <f t="shared" si="154"/>
        <v>4.0417855171376607</v>
      </c>
      <c r="BQ59" s="18">
        <f t="shared" si="154"/>
        <v>4.4657103503428424</v>
      </c>
      <c r="BR59" s="18">
        <f t="shared" si="154"/>
        <v>3.9110803507475986</v>
      </c>
      <c r="BS59" s="18">
        <f t="shared" si="154"/>
        <v>3.9210606150946172</v>
      </c>
      <c r="BT59" s="18">
        <f t="shared" si="154"/>
        <v>3.9911562580088966</v>
      </c>
      <c r="BV59" s="68">
        <f t="shared" si="129"/>
        <v>-16.080448523797589</v>
      </c>
      <c r="BW59" s="69">
        <f t="shared" si="130"/>
        <v>33.756359333274681</v>
      </c>
      <c r="BX59" s="69">
        <f t="shared" si="131"/>
        <v>17.675910809477095</v>
      </c>
      <c r="BZ59" t="str">
        <f t="shared" si="146"/>
        <v>52 Skilled metal, electrical and electronic trades</v>
      </c>
      <c r="CA59" s="18">
        <f t="shared" si="155"/>
        <v>3.3477588102567046</v>
      </c>
      <c r="CB59" s="18">
        <f t="shared" si="155"/>
        <v>3.1806262533810559</v>
      </c>
      <c r="CC59" s="18">
        <f t="shared" si="155"/>
        <v>3.0550281240501147</v>
      </c>
      <c r="CD59" s="18">
        <f t="shared" si="155"/>
        <v>3.226357975913364</v>
      </c>
      <c r="CE59" s="18">
        <f t="shared" si="155"/>
        <v>2.8095522391542378</v>
      </c>
      <c r="CG59" s="68">
        <f t="shared" si="133"/>
        <v>-42.101029067030375</v>
      </c>
      <c r="CH59" s="69">
        <f t="shared" si="134"/>
        <v>30.367746029032649</v>
      </c>
      <c r="CI59" s="69">
        <f t="shared" si="135"/>
        <v>-11.733283037997728</v>
      </c>
      <c r="CK59" t="str">
        <f t="shared" si="147"/>
        <v>52 Skilled metal, electrical and electronic trades</v>
      </c>
      <c r="CL59" s="18">
        <f t="shared" si="156"/>
        <v>3.2666104142950991</v>
      </c>
      <c r="CM59" s="18">
        <f t="shared" si="156"/>
        <v>3.6083638466513439</v>
      </c>
      <c r="CN59" s="18">
        <f t="shared" si="156"/>
        <v>3.2620094542729414</v>
      </c>
      <c r="CO59" s="18">
        <f t="shared" si="156"/>
        <v>3.7341005930037703</v>
      </c>
      <c r="CP59" s="18">
        <f t="shared" si="156"/>
        <v>2.7946955244391605</v>
      </c>
      <c r="CR59" s="68">
        <f t="shared" si="137"/>
        <v>-23.82287696370301</v>
      </c>
      <c r="CS59" s="69">
        <f t="shared" si="138"/>
        <v>27.858150104809233</v>
      </c>
      <c r="CT59" s="69">
        <f t="shared" si="139"/>
        <v>4.0352731411062246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0.14032832036704126</v>
      </c>
      <c r="C60" s="18">
        <f t="shared" si="148"/>
        <v>8.0153719798051512E-2</v>
      </c>
      <c r="D60" s="18">
        <f t="shared" si="148"/>
        <v>6.6009300936508725E-2</v>
      </c>
      <c r="E60" s="18">
        <f t="shared" si="148"/>
        <v>8.0380329196216238E-2</v>
      </c>
      <c r="F60" s="18">
        <f t="shared" si="148"/>
        <v>6.7348337465795619E-2</v>
      </c>
      <c r="H60" s="68">
        <f t="shared" si="105"/>
        <v>48.34970500490649</v>
      </c>
      <c r="I60" s="69">
        <f t="shared" si="106"/>
        <v>64.608604442491654</v>
      </c>
      <c r="J60" s="69">
        <f t="shared" si="107"/>
        <v>112.95830944739815</v>
      </c>
      <c r="L60" t="str">
        <f t="shared" si="140"/>
        <v>53 Skilled construction and building trades</v>
      </c>
      <c r="M60" s="18">
        <f t="shared" si="149"/>
        <v>0.33198513115324224</v>
      </c>
      <c r="N60" s="18">
        <f t="shared" si="149"/>
        <v>0.30104560571585159</v>
      </c>
      <c r="O60" s="18">
        <f t="shared" si="149"/>
        <v>0.27723499226787057</v>
      </c>
      <c r="P60" s="18">
        <f t="shared" si="149"/>
        <v>0.27149765774433737</v>
      </c>
      <c r="Q60" s="18">
        <f t="shared" si="149"/>
        <v>0.26126375236339588</v>
      </c>
      <c r="S60" s="68">
        <f t="shared" si="109"/>
        <v>37.720697729194114</v>
      </c>
      <c r="T60" s="69">
        <f t="shared" si="110"/>
        <v>60.449984304476665</v>
      </c>
      <c r="U60" s="69">
        <f t="shared" si="111"/>
        <v>98.170682033670786</v>
      </c>
      <c r="W60" t="str">
        <f t="shared" si="141"/>
        <v>53 Skilled construction and building trades</v>
      </c>
      <c r="X60" s="18">
        <f t="shared" si="150"/>
        <v>0.59848634169173842</v>
      </c>
      <c r="Y60" s="18">
        <f t="shared" si="150"/>
        <v>0.54323444175947788</v>
      </c>
      <c r="Z60" s="18">
        <f t="shared" si="150"/>
        <v>0.48562231498869263</v>
      </c>
      <c r="AA60" s="18">
        <f t="shared" si="150"/>
        <v>0.49719989434921574</v>
      </c>
      <c r="AB60" s="18">
        <f t="shared" si="150"/>
        <v>0.4729742625926317</v>
      </c>
      <c r="AD60" s="68">
        <f t="shared" si="113"/>
        <v>19.649079606193514</v>
      </c>
      <c r="AE60" s="69">
        <f t="shared" si="114"/>
        <v>59.314987708737036</v>
      </c>
      <c r="AF60" s="69">
        <f t="shared" si="115"/>
        <v>78.964067314930546</v>
      </c>
      <c r="AH60" t="str">
        <f t="shared" si="142"/>
        <v>53 Skilled construction and building trades</v>
      </c>
      <c r="AI60" s="18">
        <f t="shared" si="151"/>
        <v>1.1525956614844315</v>
      </c>
      <c r="AJ60" s="18">
        <f t="shared" si="151"/>
        <v>1.2870099550134728</v>
      </c>
      <c r="AK60" s="18">
        <f t="shared" si="151"/>
        <v>1.1412486752640343</v>
      </c>
      <c r="AL60" s="18">
        <f t="shared" si="151"/>
        <v>1.2641041454520752</v>
      </c>
      <c r="AM60" s="18">
        <f t="shared" si="151"/>
        <v>1.3063060761736007</v>
      </c>
      <c r="AO60" s="68">
        <f t="shared" si="117"/>
        <v>25.970876640289557</v>
      </c>
      <c r="AP60" s="69">
        <f t="shared" si="118"/>
        <v>66.10153522503515</v>
      </c>
      <c r="AQ60" s="69">
        <f t="shared" si="119"/>
        <v>92.072411865324696</v>
      </c>
      <c r="AS60" t="str">
        <f t="shared" si="143"/>
        <v>53 Skilled construction and building trades</v>
      </c>
      <c r="AT60" s="18">
        <f t="shared" si="152"/>
        <v>1.8226555422288835</v>
      </c>
      <c r="AU60" s="18">
        <f t="shared" si="152"/>
        <v>1.6262784748967463</v>
      </c>
      <c r="AV60" s="18">
        <f t="shared" si="152"/>
        <v>1.5311695623789781</v>
      </c>
      <c r="AW60" s="18">
        <f t="shared" si="152"/>
        <v>1.6653889157745767</v>
      </c>
      <c r="AX60" s="18">
        <f t="shared" si="152"/>
        <v>1.5209460826374412</v>
      </c>
      <c r="AZ60" s="68">
        <f t="shared" si="121"/>
        <v>15.199676867236622</v>
      </c>
      <c r="BA60" s="69">
        <f t="shared" si="122"/>
        <v>61.85708899107285</v>
      </c>
      <c r="BB60" s="69">
        <f t="shared" si="123"/>
        <v>77.056765858309475</v>
      </c>
      <c r="BD60" t="str">
        <f t="shared" si="144"/>
        <v>53 Skilled construction and building trades</v>
      </c>
      <c r="BE60" s="18">
        <f t="shared" si="153"/>
        <v>4.9368820236965769</v>
      </c>
      <c r="BF60" s="18">
        <f t="shared" si="153"/>
        <v>4.360955010920029</v>
      </c>
      <c r="BG60" s="18">
        <f t="shared" si="153"/>
        <v>4.0308054208335848</v>
      </c>
      <c r="BH60" s="18">
        <f t="shared" si="153"/>
        <v>3.9007283539675011</v>
      </c>
      <c r="BI60" s="18">
        <f t="shared" si="153"/>
        <v>3.3420578170175381</v>
      </c>
      <c r="BK60" s="68">
        <f t="shared" si="125"/>
        <v>-18.92529344917072</v>
      </c>
      <c r="BL60" s="69">
        <f t="shared" si="126"/>
        <v>33.999460604646416</v>
      </c>
      <c r="BM60" s="69">
        <f t="shared" si="127"/>
        <v>15.07416715547569</v>
      </c>
      <c r="BO60" t="str">
        <f t="shared" si="145"/>
        <v>53 Skilled construction and building trades</v>
      </c>
      <c r="BP60" s="18">
        <f t="shared" si="154"/>
        <v>4.2255386897221099</v>
      </c>
      <c r="BQ60" s="18">
        <f t="shared" si="154"/>
        <v>4.6348991401040625</v>
      </c>
      <c r="BR60" s="18">
        <f t="shared" si="154"/>
        <v>4.2304027578118797</v>
      </c>
      <c r="BS60" s="18">
        <f t="shared" si="154"/>
        <v>4.6314253102140777</v>
      </c>
      <c r="BT60" s="18">
        <f t="shared" si="154"/>
        <v>5.3072661476548291</v>
      </c>
      <c r="BV60" s="68">
        <f t="shared" si="129"/>
        <v>3.1692590904201401</v>
      </c>
      <c r="BW60" s="69">
        <f t="shared" si="130"/>
        <v>45.891075673390979</v>
      </c>
      <c r="BX60" s="69">
        <f t="shared" si="131"/>
        <v>49.06033476381112</v>
      </c>
      <c r="BZ60" t="str">
        <f t="shared" si="146"/>
        <v>53 Skilled construction and building trades</v>
      </c>
      <c r="CA60" s="18">
        <f t="shared" si="155"/>
        <v>3.5876831812873542</v>
      </c>
      <c r="CB60" s="18">
        <f t="shared" si="155"/>
        <v>3.2559766528346037</v>
      </c>
      <c r="CC60" s="18">
        <f t="shared" si="155"/>
        <v>3.374620134332571</v>
      </c>
      <c r="CD60" s="18">
        <f t="shared" si="155"/>
        <v>3.8847238699883109</v>
      </c>
      <c r="CE60" s="18">
        <f t="shared" si="155"/>
        <v>5.4670462479208011</v>
      </c>
      <c r="CG60" s="68">
        <f t="shared" si="133"/>
        <v>1.9945110628750533</v>
      </c>
      <c r="CH60" s="69">
        <f t="shared" si="134"/>
        <v>41.32518085546257</v>
      </c>
      <c r="CI60" s="69">
        <f t="shared" si="135"/>
        <v>43.319691918337625</v>
      </c>
      <c r="CK60" t="str">
        <f t="shared" si="147"/>
        <v>53 Skilled construction and building trades</v>
      </c>
      <c r="CL60" s="18">
        <f t="shared" si="156"/>
        <v>5.5718730671909844</v>
      </c>
      <c r="CM60" s="18">
        <f t="shared" si="156"/>
        <v>5.030098660134299</v>
      </c>
      <c r="CN60" s="18">
        <f t="shared" si="156"/>
        <v>4.6559377936389641</v>
      </c>
      <c r="CO60" s="18">
        <f t="shared" si="156"/>
        <v>4.2590835825908888</v>
      </c>
      <c r="CP60" s="18">
        <f t="shared" si="156"/>
        <v>1.4105275426138102</v>
      </c>
      <c r="CR60" s="68">
        <f t="shared" si="137"/>
        <v>-73.062971590537671</v>
      </c>
      <c r="CS60" s="69">
        <f t="shared" si="138"/>
        <v>17.31272291432327</v>
      </c>
      <c r="CT60" s="69">
        <f t="shared" si="139"/>
        <v>-55.750248676214412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0.52837550398287469</v>
      </c>
      <c r="C61" s="18">
        <f t="shared" si="148"/>
        <v>0.45823353805539269</v>
      </c>
      <c r="D61" s="18">
        <f t="shared" si="148"/>
        <v>0.45925528441035646</v>
      </c>
      <c r="E61" s="18">
        <f t="shared" si="148"/>
        <v>0.54189761009886961</v>
      </c>
      <c r="F61" s="18">
        <f t="shared" si="148"/>
        <v>0.59603338274763074</v>
      </c>
      <c r="H61" s="68">
        <f t="shared" si="105"/>
        <v>88.704111789683665</v>
      </c>
      <c r="I61" s="69">
        <f t="shared" si="106"/>
        <v>77.085368008609976</v>
      </c>
      <c r="J61" s="69">
        <f t="shared" si="107"/>
        <v>165.78947979829363</v>
      </c>
      <c r="L61" t="str">
        <f t="shared" si="140"/>
        <v>54 Textiles, printing and other skilled trades</v>
      </c>
      <c r="M61" s="18">
        <f t="shared" si="149"/>
        <v>0.70715014990178426</v>
      </c>
      <c r="N61" s="18">
        <f t="shared" si="149"/>
        <v>0.64945675846487105</v>
      </c>
      <c r="O61" s="18">
        <f t="shared" si="149"/>
        <v>0.64396748321286201</v>
      </c>
      <c r="P61" s="18">
        <f t="shared" si="149"/>
        <v>0.73442698997488409</v>
      </c>
      <c r="Q61" s="18">
        <f t="shared" si="149"/>
        <v>0.89096258734227951</v>
      </c>
      <c r="S61" s="68">
        <f t="shared" si="109"/>
        <v>102.19184217746459</v>
      </c>
      <c r="T61" s="69">
        <f t="shared" si="110"/>
        <v>83.833333020787691</v>
      </c>
      <c r="U61" s="69">
        <f t="shared" si="111"/>
        <v>186.02517519825227</v>
      </c>
      <c r="W61" t="str">
        <f t="shared" si="141"/>
        <v>54 Textiles, printing and other skilled trades</v>
      </c>
      <c r="X61" s="18">
        <f t="shared" si="150"/>
        <v>1.0422771439570722</v>
      </c>
      <c r="Y61" s="18">
        <f t="shared" si="150"/>
        <v>0.96839077382926664</v>
      </c>
      <c r="Z61" s="18">
        <f t="shared" si="150"/>
        <v>0.89638572516815218</v>
      </c>
      <c r="AA61" s="18">
        <f t="shared" si="150"/>
        <v>1.0608453330491101</v>
      </c>
      <c r="AB61" s="18">
        <f t="shared" si="150"/>
        <v>1.2334574066293029</v>
      </c>
      <c r="AD61" s="68">
        <f t="shared" si="113"/>
        <v>69.043981710912902</v>
      </c>
      <c r="AE61" s="69">
        <f t="shared" si="114"/>
        <v>75.924241808964325</v>
      </c>
      <c r="AF61" s="69">
        <f t="shared" si="115"/>
        <v>144.96822351987723</v>
      </c>
      <c r="AH61" t="str">
        <f t="shared" si="142"/>
        <v>54 Textiles, printing and other skilled trades</v>
      </c>
      <c r="AI61" s="18">
        <f t="shared" si="151"/>
        <v>1.3186869173530604</v>
      </c>
      <c r="AJ61" s="18">
        <f t="shared" si="151"/>
        <v>1.2230568987651547</v>
      </c>
      <c r="AK61" s="18">
        <f t="shared" si="151"/>
        <v>1.1802586156198129</v>
      </c>
      <c r="AL61" s="18">
        <f t="shared" si="151"/>
        <v>1.3215156132204842</v>
      </c>
      <c r="AM61" s="18">
        <f t="shared" si="151"/>
        <v>1.5533172767458823</v>
      </c>
      <c r="AO61" s="68">
        <f t="shared" si="117"/>
        <v>44.839989439407532</v>
      </c>
      <c r="AP61" s="69">
        <f t="shared" si="118"/>
        <v>65.856810019603245</v>
      </c>
      <c r="AQ61" s="69">
        <f t="shared" si="119"/>
        <v>110.69679945901079</v>
      </c>
      <c r="AS61" t="str">
        <f t="shared" si="143"/>
        <v>54 Textiles, printing and other skilled trades</v>
      </c>
      <c r="AT61" s="18">
        <f t="shared" si="152"/>
        <v>1.6375333019017995</v>
      </c>
      <c r="AU61" s="18">
        <f t="shared" si="152"/>
        <v>1.4853410247224974</v>
      </c>
      <c r="AV61" s="18">
        <f t="shared" si="152"/>
        <v>1.4016541491988248</v>
      </c>
      <c r="AW61" s="18">
        <f t="shared" si="152"/>
        <v>1.6133719161752171</v>
      </c>
      <c r="AX61" s="18">
        <f t="shared" si="152"/>
        <v>1.792542101664683</v>
      </c>
      <c r="AZ61" s="68">
        <f t="shared" si="121"/>
        <v>48.31641771211622</v>
      </c>
      <c r="BA61" s="69">
        <f t="shared" si="122"/>
        <v>67.006602787682965</v>
      </c>
      <c r="BB61" s="69">
        <f t="shared" si="123"/>
        <v>115.32302049979918</v>
      </c>
      <c r="BD61" t="str">
        <f t="shared" si="144"/>
        <v>54 Textiles, printing and other skilled trades</v>
      </c>
      <c r="BE61" s="18">
        <f t="shared" si="153"/>
        <v>3.0725268455075136</v>
      </c>
      <c r="BF61" s="18">
        <f t="shared" si="153"/>
        <v>2.8843787124889149</v>
      </c>
      <c r="BG61" s="18">
        <f t="shared" si="153"/>
        <v>2.634426168297177</v>
      </c>
      <c r="BH61" s="18">
        <f t="shared" si="153"/>
        <v>3.0550283668857579</v>
      </c>
      <c r="BI61" s="18">
        <f t="shared" si="153"/>
        <v>3.4573832584918849</v>
      </c>
      <c r="BK61" s="68">
        <f t="shared" si="125"/>
        <v>28.328983311552257</v>
      </c>
      <c r="BL61" s="69">
        <f t="shared" si="126"/>
        <v>47.650470675559312</v>
      </c>
      <c r="BM61" s="69">
        <f t="shared" si="127"/>
        <v>75.979453987111569</v>
      </c>
      <c r="BO61" t="str">
        <f t="shared" si="145"/>
        <v>54 Textiles, printing and other skilled trades</v>
      </c>
      <c r="BP61" s="18">
        <f t="shared" si="154"/>
        <v>3.1480926380070815</v>
      </c>
      <c r="BQ61" s="18">
        <f t="shared" si="154"/>
        <v>2.6930131774051786</v>
      </c>
      <c r="BR61" s="18">
        <f t="shared" si="154"/>
        <v>2.6510991698307977</v>
      </c>
      <c r="BS61" s="18">
        <f t="shared" si="154"/>
        <v>2.5710842137661682</v>
      </c>
      <c r="BT61" s="18">
        <f t="shared" si="154"/>
        <v>2.6748315111216043</v>
      </c>
      <c r="BV61" s="68">
        <f t="shared" si="129"/>
        <v>-17.027988615794726</v>
      </c>
      <c r="BW61" s="69">
        <f t="shared" si="130"/>
        <v>35.304077072277416</v>
      </c>
      <c r="BX61" s="69">
        <f t="shared" si="131"/>
        <v>18.276088456482682</v>
      </c>
      <c r="BZ61" t="str">
        <f t="shared" si="146"/>
        <v>54 Textiles, printing and other skilled trades</v>
      </c>
      <c r="CA61" s="18">
        <f t="shared" si="155"/>
        <v>4.1750832852472612</v>
      </c>
      <c r="CB61" s="18">
        <f t="shared" si="155"/>
        <v>3.8654358048163577</v>
      </c>
      <c r="CC61" s="18">
        <f t="shared" si="155"/>
        <v>3.8115607650869769</v>
      </c>
      <c r="CD61" s="18">
        <f t="shared" si="155"/>
        <v>4.5554517869144346</v>
      </c>
      <c r="CE61" s="18">
        <f t="shared" si="155"/>
        <v>5.5042252763163111</v>
      </c>
      <c r="CG61" s="68">
        <f t="shared" si="133"/>
        <v>-9.083585807885644</v>
      </c>
      <c r="CH61" s="69">
        <f t="shared" si="134"/>
        <v>38.423484913458388</v>
      </c>
      <c r="CI61" s="69">
        <f t="shared" si="135"/>
        <v>29.339899105572748</v>
      </c>
      <c r="CK61" t="str">
        <f t="shared" si="147"/>
        <v>54 Textiles, printing and other skilled trades</v>
      </c>
      <c r="CL61" s="18">
        <f t="shared" si="156"/>
        <v>4.8570235065492833</v>
      </c>
      <c r="CM61" s="18">
        <f t="shared" si="156"/>
        <v>4.5074667383365474</v>
      </c>
      <c r="CN61" s="18">
        <f t="shared" si="156"/>
        <v>4.4679334994255946</v>
      </c>
      <c r="CO61" s="18">
        <f t="shared" si="156"/>
        <v>3.6143158950744798</v>
      </c>
      <c r="CP61" s="18">
        <f t="shared" si="156"/>
        <v>2.4191132356231484</v>
      </c>
      <c r="CR61" s="68">
        <f t="shared" si="137"/>
        <v>-51.857927799295865</v>
      </c>
      <c r="CS61" s="69">
        <f t="shared" si="138"/>
        <v>18.810165443479388</v>
      </c>
      <c r="CT61" s="69">
        <f t="shared" si="139"/>
        <v>-33.047762355816481</v>
      </c>
    </row>
    <row r="62" spans="1:98" x14ac:dyDescent="0.2">
      <c r="A62" t="str">
        <f t="shared" si="103"/>
        <v>61 Caring personal service occupations</v>
      </c>
      <c r="B62" s="18">
        <f t="shared" si="148"/>
        <v>0.48096094200815287</v>
      </c>
      <c r="C62" s="18">
        <f t="shared" si="148"/>
        <v>0.47647674747928975</v>
      </c>
      <c r="D62" s="18">
        <f t="shared" si="148"/>
        <v>0.44400764454776032</v>
      </c>
      <c r="E62" s="18">
        <f t="shared" si="148"/>
        <v>0.51352396692562519</v>
      </c>
      <c r="F62" s="18">
        <f t="shared" si="148"/>
        <v>0.55878863097164666</v>
      </c>
      <c r="H62" s="68">
        <f t="shared" si="105"/>
        <v>82.987765982829103</v>
      </c>
      <c r="I62" s="69">
        <f t="shared" si="106"/>
        <v>80.477987983864423</v>
      </c>
      <c r="J62" s="69">
        <f t="shared" si="107"/>
        <v>163.46575396669351</v>
      </c>
      <c r="L62" t="str">
        <f t="shared" si="140"/>
        <v>61 Caring personal service occupations</v>
      </c>
      <c r="M62" s="18">
        <f t="shared" si="149"/>
        <v>2.9791151819853976</v>
      </c>
      <c r="N62" s="18">
        <f t="shared" si="149"/>
        <v>3.2110361138119368</v>
      </c>
      <c r="O62" s="18">
        <f t="shared" si="149"/>
        <v>3.031443125355139</v>
      </c>
      <c r="P62" s="18">
        <f t="shared" si="149"/>
        <v>3.4498692551532741</v>
      </c>
      <c r="Q62" s="18">
        <f t="shared" si="149"/>
        <v>3.6218552389419254</v>
      </c>
      <c r="S62" s="68">
        <f t="shared" si="109"/>
        <v>74.602220799047984</v>
      </c>
      <c r="T62" s="69">
        <f t="shared" si="110"/>
        <v>84.483749834426476</v>
      </c>
      <c r="U62" s="69">
        <f t="shared" si="111"/>
        <v>159.08597063347446</v>
      </c>
      <c r="W62" t="str">
        <f t="shared" si="141"/>
        <v>61 Caring personal service occupations</v>
      </c>
      <c r="X62" s="18">
        <f t="shared" si="150"/>
        <v>4.5680963333938864</v>
      </c>
      <c r="Y62" s="18">
        <f t="shared" si="150"/>
        <v>4.833531164343122</v>
      </c>
      <c r="Z62" s="18">
        <f t="shared" si="150"/>
        <v>4.5855494962593539</v>
      </c>
      <c r="AA62" s="18">
        <f t="shared" si="150"/>
        <v>4.961914680243475</v>
      </c>
      <c r="AB62" s="18">
        <f t="shared" si="150"/>
        <v>5.0584704785910972</v>
      </c>
      <c r="AD62" s="68">
        <f t="shared" si="113"/>
        <v>35.518417797064281</v>
      </c>
      <c r="AE62" s="69">
        <f t="shared" si="114"/>
        <v>76.907344168903819</v>
      </c>
      <c r="AF62" s="69">
        <f t="shared" si="115"/>
        <v>112.42576196596809</v>
      </c>
      <c r="AH62" t="str">
        <f t="shared" si="142"/>
        <v>61 Caring personal service occupations</v>
      </c>
      <c r="AI62" s="18">
        <f t="shared" si="151"/>
        <v>13.445516406491166</v>
      </c>
      <c r="AJ62" s="18">
        <f t="shared" si="151"/>
        <v>13.463476624624688</v>
      </c>
      <c r="AK62" s="18">
        <f t="shared" si="151"/>
        <v>12.992462534195054</v>
      </c>
      <c r="AL62" s="18">
        <f t="shared" si="151"/>
        <v>13.056111238333019</v>
      </c>
      <c r="AM62" s="18">
        <f t="shared" si="151"/>
        <v>12.288809498485485</v>
      </c>
      <c r="AO62" s="68">
        <f t="shared" si="117"/>
        <v>4.0935523700028122</v>
      </c>
      <c r="AP62" s="69">
        <f t="shared" si="118"/>
        <v>58.378326659883172</v>
      </c>
      <c r="AQ62" s="69">
        <f t="shared" si="119"/>
        <v>62.47187902988599</v>
      </c>
      <c r="AS62" t="str">
        <f t="shared" si="143"/>
        <v>61 Caring personal service occupations</v>
      </c>
      <c r="AT62" s="18">
        <f t="shared" si="152"/>
        <v>7.8508628059960337</v>
      </c>
      <c r="AU62" s="18">
        <f t="shared" si="152"/>
        <v>8.1324521485842904</v>
      </c>
      <c r="AV62" s="18">
        <f t="shared" si="152"/>
        <v>7.8438291834496452</v>
      </c>
      <c r="AW62" s="18">
        <f t="shared" si="152"/>
        <v>7.8563030951089381</v>
      </c>
      <c r="AX62" s="18">
        <f t="shared" si="152"/>
        <v>7.3648114914602285</v>
      </c>
      <c r="AZ62" s="68">
        <f t="shared" si="121"/>
        <v>8.89156445194849</v>
      </c>
      <c r="BA62" s="69">
        <f t="shared" si="122"/>
        <v>61.161102112380291</v>
      </c>
      <c r="BB62" s="69">
        <f t="shared" si="123"/>
        <v>70.052666564328774</v>
      </c>
      <c r="BD62" t="str">
        <f t="shared" si="144"/>
        <v>61 Caring personal service occupations</v>
      </c>
      <c r="BE62" s="18">
        <f t="shared" si="153"/>
        <v>12.352012927833785</v>
      </c>
      <c r="BF62" s="18">
        <f t="shared" si="153"/>
        <v>13.642449658457585</v>
      </c>
      <c r="BG62" s="18">
        <f t="shared" si="153"/>
        <v>13.106022257424211</v>
      </c>
      <c r="BH62" s="18">
        <f t="shared" si="153"/>
        <v>13.717415188884338</v>
      </c>
      <c r="BI62" s="18">
        <f t="shared" si="153"/>
        <v>15.441921250765839</v>
      </c>
      <c r="BK62" s="68">
        <f t="shared" si="125"/>
        <v>15.210932755901746</v>
      </c>
      <c r="BL62" s="69">
        <f t="shared" si="126"/>
        <v>60.315878890706685</v>
      </c>
      <c r="BM62" s="69">
        <f t="shared" si="127"/>
        <v>75.526811646608436</v>
      </c>
      <c r="BO62" t="str">
        <f t="shared" si="145"/>
        <v>61 Caring personal service occupations</v>
      </c>
      <c r="BP62" s="18">
        <f t="shared" si="154"/>
        <v>9.9351886799344964</v>
      </c>
      <c r="BQ62" s="18">
        <f t="shared" si="154"/>
        <v>9.6908602009298495</v>
      </c>
      <c r="BR62" s="18">
        <f t="shared" si="154"/>
        <v>9.6893804623638733</v>
      </c>
      <c r="BS62" s="18">
        <f t="shared" si="154"/>
        <v>9.6630733373600357</v>
      </c>
      <c r="BT62" s="18">
        <f t="shared" si="154"/>
        <v>9.455119798887317</v>
      </c>
      <c r="BV62" s="68">
        <f t="shared" si="129"/>
        <v>-19.752375023711867</v>
      </c>
      <c r="BW62" s="69">
        <f t="shared" si="130"/>
        <v>42.761787497693376</v>
      </c>
      <c r="BX62" s="69">
        <f t="shared" si="131"/>
        <v>23.009412473981509</v>
      </c>
      <c r="BZ62" t="str">
        <f t="shared" si="146"/>
        <v>61 Caring personal service occupations</v>
      </c>
      <c r="CA62" s="18">
        <f t="shared" si="155"/>
        <v>4.5336061484768448</v>
      </c>
      <c r="CB62" s="18">
        <f t="shared" si="155"/>
        <v>3.0083424662229268</v>
      </c>
      <c r="CC62" s="18">
        <f t="shared" si="155"/>
        <v>2.8901809035057178</v>
      </c>
      <c r="CD62" s="18">
        <f t="shared" si="155"/>
        <v>2.5904324801554517</v>
      </c>
      <c r="CE62" s="18">
        <f t="shared" si="155"/>
        <v>3.2083599056434937</v>
      </c>
      <c r="CG62" s="68">
        <f t="shared" si="133"/>
        <v>-30.111294049809167</v>
      </c>
      <c r="CH62" s="69">
        <f t="shared" si="134"/>
        <v>26.487371193148029</v>
      </c>
      <c r="CI62" s="69">
        <f t="shared" si="135"/>
        <v>-3.6239228566611401</v>
      </c>
      <c r="CK62" t="str">
        <f t="shared" si="147"/>
        <v>61 Caring personal service occupations</v>
      </c>
      <c r="CL62" s="18">
        <f t="shared" si="156"/>
        <v>2.090613507982467</v>
      </c>
      <c r="CM62" s="18">
        <f t="shared" si="156"/>
        <v>1.7458367222599087</v>
      </c>
      <c r="CN62" s="18">
        <f t="shared" si="156"/>
        <v>2.0073096311374106</v>
      </c>
      <c r="CO62" s="18">
        <f t="shared" si="156"/>
        <v>2.6151701016109539</v>
      </c>
      <c r="CP62" s="18">
        <f t="shared" si="156"/>
        <v>3.4479410353077702</v>
      </c>
      <c r="CR62" s="68">
        <f t="shared" si="137"/>
        <v>52.728731437226614</v>
      </c>
      <c r="CS62" s="69">
        <f t="shared" si="138"/>
        <v>33.389462243090456</v>
      </c>
      <c r="CT62" s="69">
        <f t="shared" si="139"/>
        <v>86.118193680317077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0.2599249790298514</v>
      </c>
      <c r="C63" s="18">
        <f t="shared" si="148"/>
        <v>0.31055440285618857</v>
      </c>
      <c r="D63" s="18">
        <f t="shared" si="148"/>
        <v>0.30391580770111032</v>
      </c>
      <c r="E63" s="18">
        <f t="shared" si="148"/>
        <v>0.30050048247298405</v>
      </c>
      <c r="F63" s="18">
        <f t="shared" si="148"/>
        <v>0.30160090442807003</v>
      </c>
      <c r="H63" s="68">
        <f t="shared" si="105"/>
        <v>44.292677027859604</v>
      </c>
      <c r="I63" s="69">
        <f t="shared" si="106"/>
        <v>69.755087202168284</v>
      </c>
      <c r="J63" s="69">
        <f t="shared" si="107"/>
        <v>114.04776423002789</v>
      </c>
      <c r="L63" t="str">
        <f t="shared" si="140"/>
        <v>62 Leisure, travel and related personal service occupations</v>
      </c>
      <c r="M63" s="18">
        <f t="shared" si="149"/>
        <v>0.55093052390951702</v>
      </c>
      <c r="N63" s="18">
        <f t="shared" si="149"/>
        <v>0.57680648541750279</v>
      </c>
      <c r="O63" s="18">
        <f t="shared" si="149"/>
        <v>0.50621380718550379</v>
      </c>
      <c r="P63" s="18">
        <f t="shared" si="149"/>
        <v>0.48201596329175295</v>
      </c>
      <c r="Q63" s="18">
        <f t="shared" si="149"/>
        <v>0.49934504774344468</v>
      </c>
      <c r="S63" s="68">
        <f t="shared" si="109"/>
        <v>44.156709412037223</v>
      </c>
      <c r="T63" s="69">
        <f t="shared" si="110"/>
        <v>67.231909211399355</v>
      </c>
      <c r="U63" s="69">
        <f t="shared" si="111"/>
        <v>111.38861862343657</v>
      </c>
      <c r="W63" t="str">
        <f t="shared" si="141"/>
        <v>62 Leisure, travel and related personal service occupations</v>
      </c>
      <c r="X63" s="18">
        <f t="shared" si="150"/>
        <v>1.3027928471975492</v>
      </c>
      <c r="Y63" s="18">
        <f t="shared" si="150"/>
        <v>1.4595378210776091</v>
      </c>
      <c r="Z63" s="18">
        <f t="shared" si="150"/>
        <v>1.3041031768605378</v>
      </c>
      <c r="AA63" s="18">
        <f t="shared" si="150"/>
        <v>1.3670192557608156</v>
      </c>
      <c r="AB63" s="18">
        <f t="shared" si="150"/>
        <v>1.5688923309623168</v>
      </c>
      <c r="AD63" s="68">
        <f t="shared" si="113"/>
        <v>47.792254982314134</v>
      </c>
      <c r="AE63" s="69">
        <f t="shared" si="114"/>
        <v>74.109354314237123</v>
      </c>
      <c r="AF63" s="69">
        <f t="shared" si="115"/>
        <v>121.90160929655127</v>
      </c>
      <c r="AH63" t="str">
        <f t="shared" si="142"/>
        <v>62 Leisure, travel and related personal service occupations</v>
      </c>
      <c r="AI63" s="18">
        <f t="shared" si="151"/>
        <v>2.6089080392412147</v>
      </c>
      <c r="AJ63" s="18">
        <f t="shared" si="151"/>
        <v>3.0283492882917886</v>
      </c>
      <c r="AK63" s="18">
        <f t="shared" si="151"/>
        <v>2.7869670625649925</v>
      </c>
      <c r="AL63" s="18">
        <f t="shared" si="151"/>
        <v>2.8832377702753829</v>
      </c>
      <c r="AM63" s="18">
        <f t="shared" si="151"/>
        <v>3.4222622946460945</v>
      </c>
      <c r="AO63" s="68">
        <f t="shared" si="117"/>
        <v>35.140943740948991</v>
      </c>
      <c r="AP63" s="69">
        <f t="shared" si="118"/>
        <v>68.797464432322911</v>
      </c>
      <c r="AQ63" s="69">
        <f t="shared" si="119"/>
        <v>103.9384081732719</v>
      </c>
      <c r="AS63" t="str">
        <f t="shared" si="143"/>
        <v>62 Leisure, travel and related personal service occupations</v>
      </c>
      <c r="AT63" s="18">
        <f t="shared" si="152"/>
        <v>3.3173869107763898</v>
      </c>
      <c r="AU63" s="18">
        <f t="shared" si="152"/>
        <v>3.7313024873935334</v>
      </c>
      <c r="AV63" s="18">
        <f t="shared" si="152"/>
        <v>3.6622461795759862</v>
      </c>
      <c r="AW63" s="18">
        <f t="shared" si="152"/>
        <v>3.741601752204045</v>
      </c>
      <c r="AX63" s="18">
        <f t="shared" si="152"/>
        <v>4.5445995184415739</v>
      </c>
      <c r="AZ63" s="68">
        <f t="shared" si="121"/>
        <v>43.915911638902472</v>
      </c>
      <c r="BA63" s="69">
        <f t="shared" si="122"/>
        <v>72.990041191217401</v>
      </c>
      <c r="BB63" s="69">
        <f t="shared" si="123"/>
        <v>116.90595283011986</v>
      </c>
      <c r="BD63" t="str">
        <f t="shared" si="144"/>
        <v>62 Leisure, travel and related personal service occupations</v>
      </c>
      <c r="BE63" s="18">
        <f t="shared" si="153"/>
        <v>3.3065662867253378</v>
      </c>
      <c r="BF63" s="18">
        <f t="shared" si="153"/>
        <v>3.2607797084911487</v>
      </c>
      <c r="BG63" s="18">
        <f t="shared" si="153"/>
        <v>3.0400320391887234</v>
      </c>
      <c r="BH63" s="18">
        <f t="shared" si="153"/>
        <v>2.7562028798931415</v>
      </c>
      <c r="BI63" s="18">
        <f t="shared" si="153"/>
        <v>2.5251709621332838</v>
      </c>
      <c r="BK63" s="68">
        <f t="shared" si="125"/>
        <v>-18.777587224980756</v>
      </c>
      <c r="BL63" s="69">
        <f t="shared" si="126"/>
        <v>40.185318179956624</v>
      </c>
      <c r="BM63" s="69">
        <f t="shared" si="127"/>
        <v>21.407730954975865</v>
      </c>
      <c r="BO63" t="str">
        <f t="shared" si="145"/>
        <v>62 Leisure, travel and related personal service occupations</v>
      </c>
      <c r="BP63" s="18">
        <f t="shared" si="154"/>
        <v>3.3622626714063597</v>
      </c>
      <c r="BQ63" s="18">
        <f t="shared" si="154"/>
        <v>3.1717962857551907</v>
      </c>
      <c r="BR63" s="18">
        <f t="shared" si="154"/>
        <v>3.1141352339086406</v>
      </c>
      <c r="BS63" s="18">
        <f t="shared" si="154"/>
        <v>2.7258215440403748</v>
      </c>
      <c r="BT63" s="18">
        <f t="shared" si="154"/>
        <v>2.6628500428536839</v>
      </c>
      <c r="BV63" s="68">
        <f t="shared" si="129"/>
        <v>-29.681369664412827</v>
      </c>
      <c r="BW63" s="69">
        <f t="shared" si="130"/>
        <v>36.517877208386992</v>
      </c>
      <c r="BX63" s="69">
        <f t="shared" si="131"/>
        <v>6.8365075439741601</v>
      </c>
      <c r="BZ63" t="str">
        <f t="shared" si="146"/>
        <v>62 Leisure, travel and related personal service occupations</v>
      </c>
      <c r="CA63" s="18">
        <f t="shared" si="155"/>
        <v>2.9757388466771002</v>
      </c>
      <c r="CB63" s="18">
        <f t="shared" si="155"/>
        <v>3.2721168614607659</v>
      </c>
      <c r="CC63" s="18">
        <f t="shared" si="155"/>
        <v>3.0509611831878103</v>
      </c>
      <c r="CD63" s="18">
        <f t="shared" si="155"/>
        <v>2.9020804180939797</v>
      </c>
      <c r="CE63" s="18">
        <f t="shared" si="155"/>
        <v>3.0648820584859906</v>
      </c>
      <c r="CG63" s="68">
        <f t="shared" si="133"/>
        <v>-36.75502422127412</v>
      </c>
      <c r="CH63" s="69">
        <f t="shared" si="134"/>
        <v>33.885161185933079</v>
      </c>
      <c r="CI63" s="69">
        <f t="shared" si="135"/>
        <v>-2.8698630353410417</v>
      </c>
      <c r="CK63" t="str">
        <f t="shared" si="147"/>
        <v>62 Leisure, travel and related personal service occupations</v>
      </c>
      <c r="CL63" s="18">
        <f t="shared" si="156"/>
        <v>3.211908422161168</v>
      </c>
      <c r="CM63" s="18">
        <f t="shared" si="156"/>
        <v>3.2979872863217672</v>
      </c>
      <c r="CN63" s="18">
        <f t="shared" si="156"/>
        <v>3.2702893300108968</v>
      </c>
      <c r="CO63" s="18">
        <f t="shared" si="156"/>
        <v>2.5198182540359002</v>
      </c>
      <c r="CP63" s="18">
        <f t="shared" si="156"/>
        <v>2.2129693393403689</v>
      </c>
      <c r="CR63" s="68">
        <f t="shared" si="137"/>
        <v>-39.832148725667501</v>
      </c>
      <c r="CS63" s="69">
        <f t="shared" si="138"/>
        <v>20.614594791762709</v>
      </c>
      <c r="CT63" s="69">
        <f t="shared" si="139"/>
        <v>-19.217553933904792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1.8518864130179065E-2</v>
      </c>
      <c r="C64" s="18">
        <f t="shared" si="148"/>
        <v>1.4274781000836253E-2</v>
      </c>
      <c r="D64" s="18">
        <f t="shared" si="148"/>
        <v>1.5197920373843807E-2</v>
      </c>
      <c r="E64" s="18">
        <f t="shared" si="148"/>
        <v>1.2833840849296764E-2</v>
      </c>
      <c r="F64" s="18">
        <f t="shared" si="148"/>
        <v>1.4005552053580946E-2</v>
      </c>
      <c r="H64" s="68">
        <f t="shared" si="105"/>
        <v>33.9926598644875</v>
      </c>
      <c r="I64" s="69">
        <f t="shared" si="106"/>
        <v>60.600298343163281</v>
      </c>
      <c r="J64" s="69">
        <f t="shared" si="107"/>
        <v>94.592958207650796</v>
      </c>
      <c r="L64" t="str">
        <f t="shared" si="140"/>
        <v>63 Community and civil enforcement occupations</v>
      </c>
      <c r="M64" s="18">
        <f t="shared" si="149"/>
        <v>5.047936191732745E-2</v>
      </c>
      <c r="N64" s="18">
        <f t="shared" si="149"/>
        <v>3.8383832566753297E-2</v>
      </c>
      <c r="O64" s="18">
        <f t="shared" si="149"/>
        <v>5.2106324194580646E-2</v>
      </c>
      <c r="P64" s="18">
        <f t="shared" si="149"/>
        <v>3.7076900081652153E-2</v>
      </c>
      <c r="Q64" s="18">
        <f t="shared" si="149"/>
        <v>4.3339838402191778E-2</v>
      </c>
      <c r="S64" s="68">
        <f t="shared" si="109"/>
        <v>21.552795190510508</v>
      </c>
      <c r="T64" s="69">
        <f t="shared" si="110"/>
        <v>51.337517076652382</v>
      </c>
      <c r="U64" s="69">
        <f t="shared" si="111"/>
        <v>72.890312267162898</v>
      </c>
      <c r="W64" t="str">
        <f t="shared" si="141"/>
        <v>63 Community and civil enforcement occupations</v>
      </c>
      <c r="X64" s="18">
        <f t="shared" si="150"/>
        <v>0.1201451409661594</v>
      </c>
      <c r="Y64" s="18">
        <f t="shared" si="150"/>
        <v>0.11543923717174812</v>
      </c>
      <c r="Z64" s="18">
        <f t="shared" si="150"/>
        <v>0.12113630857001362</v>
      </c>
      <c r="AA64" s="18">
        <f t="shared" si="150"/>
        <v>0.12308072190835025</v>
      </c>
      <c r="AB64" s="18">
        <f t="shared" si="150"/>
        <v>0.12995584238731464</v>
      </c>
      <c r="AD64" s="68">
        <f t="shared" si="113"/>
        <v>31.79288408066105</v>
      </c>
      <c r="AE64" s="69">
        <f t="shared" si="114"/>
        <v>72.854886332494857</v>
      </c>
      <c r="AF64" s="69">
        <f t="shared" si="115"/>
        <v>104.64777041315591</v>
      </c>
      <c r="AH64" t="str">
        <f t="shared" si="142"/>
        <v>63 Community and civil enforcement occupations</v>
      </c>
      <c r="AI64" s="18">
        <f t="shared" si="151"/>
        <v>0.11033184962702908</v>
      </c>
      <c r="AJ64" s="18">
        <f t="shared" si="151"/>
        <v>0.10293293100803338</v>
      </c>
      <c r="AK64" s="18">
        <f t="shared" si="151"/>
        <v>0.12749175186334832</v>
      </c>
      <c r="AL64" s="18">
        <f t="shared" si="151"/>
        <v>0.10631175270010199</v>
      </c>
      <c r="AM64" s="18">
        <f t="shared" si="151"/>
        <v>0.11410820414593638</v>
      </c>
      <c r="AO64" s="68">
        <f t="shared" si="117"/>
        <v>-1.4990831913740095</v>
      </c>
      <c r="AP64" s="69">
        <f t="shared" si="118"/>
        <v>53.221084879921001</v>
      </c>
      <c r="AQ64" s="69">
        <f t="shared" si="119"/>
        <v>51.722001688546996</v>
      </c>
      <c r="AS64" t="str">
        <f t="shared" si="143"/>
        <v>63 Community and civil enforcement occupations</v>
      </c>
      <c r="AT64" s="18">
        <f t="shared" si="152"/>
        <v>0.11711097184075445</v>
      </c>
      <c r="AU64" s="18">
        <f t="shared" si="152"/>
        <v>9.426009488633523E-2</v>
      </c>
      <c r="AV64" s="18">
        <f t="shared" si="152"/>
        <v>0.11036595608258869</v>
      </c>
      <c r="AW64" s="18">
        <f t="shared" si="152"/>
        <v>8.1887654310133659E-2</v>
      </c>
      <c r="AX64" s="18">
        <f t="shared" si="152"/>
        <v>7.477677492970887E-2</v>
      </c>
      <c r="AZ64" s="68">
        <f t="shared" si="121"/>
        <v>-21.4235633588859</v>
      </c>
      <c r="BA64" s="69">
        <f t="shared" si="122"/>
        <v>47.696209155070576</v>
      </c>
      <c r="BB64" s="69">
        <f t="shared" si="123"/>
        <v>26.27264579618468</v>
      </c>
      <c r="BD64" t="str">
        <f t="shared" si="144"/>
        <v>63 Community and civil enforcement occupations</v>
      </c>
      <c r="BE64" s="18">
        <f t="shared" si="153"/>
        <v>0.11891303609167263</v>
      </c>
      <c r="BF64" s="18">
        <f t="shared" si="153"/>
        <v>7.7803725020180819E-2</v>
      </c>
      <c r="BG64" s="18">
        <f t="shared" si="153"/>
        <v>0.10993843725125793</v>
      </c>
      <c r="BH64" s="18">
        <f t="shared" si="153"/>
        <v>7.3489646569674452E-2</v>
      </c>
      <c r="BI64" s="18">
        <f t="shared" si="153"/>
        <v>7.9166175611442097E-2</v>
      </c>
      <c r="BK64" s="68">
        <f t="shared" si="125"/>
        <v>-29.586915937930115</v>
      </c>
      <c r="BL64" s="69">
        <f t="shared" si="126"/>
        <v>26.281414244414318</v>
      </c>
      <c r="BM64" s="69">
        <f t="shared" si="127"/>
        <v>-3.3055016935157928</v>
      </c>
      <c r="BO64" t="str">
        <f t="shared" si="145"/>
        <v>63 Community and civil enforcement occupations</v>
      </c>
      <c r="BP64" s="18">
        <f t="shared" si="154"/>
        <v>0.1543410877249172</v>
      </c>
      <c r="BQ64" s="18">
        <f t="shared" si="154"/>
        <v>0.1311109965708247</v>
      </c>
      <c r="BR64" s="18">
        <f t="shared" si="154"/>
        <v>0.16551851084229471</v>
      </c>
      <c r="BS64" s="18">
        <f t="shared" si="154"/>
        <v>0.12262834202608096</v>
      </c>
      <c r="BT64" s="18">
        <f t="shared" si="154"/>
        <v>0.13443828510122993</v>
      </c>
      <c r="BV64" s="68">
        <f t="shared" si="129"/>
        <v>-33.205984230131754</v>
      </c>
      <c r="BW64" s="69">
        <f t="shared" si="130"/>
        <v>30.605957555012974</v>
      </c>
      <c r="BX64" s="69">
        <f t="shared" si="131"/>
        <v>-2.6000266751187762</v>
      </c>
      <c r="BZ64" t="str">
        <f t="shared" si="146"/>
        <v>63 Community and civil enforcement occupations</v>
      </c>
      <c r="CA64" s="18">
        <f t="shared" si="155"/>
        <v>0.18398631351154918</v>
      </c>
      <c r="CB64" s="18">
        <f t="shared" si="155"/>
        <v>0.16934851846937599</v>
      </c>
      <c r="CC64" s="18">
        <f t="shared" si="155"/>
        <v>0.21647469007202541</v>
      </c>
      <c r="CD64" s="18">
        <f t="shared" si="155"/>
        <v>0.18850869128442893</v>
      </c>
      <c r="CE64" s="18">
        <f t="shared" si="155"/>
        <v>0.22781115934645685</v>
      </c>
      <c r="CG64" s="68">
        <f t="shared" si="133"/>
        <v>-33.745281416147591</v>
      </c>
      <c r="CH64" s="69">
        <f t="shared" si="134"/>
        <v>32.355871380908958</v>
      </c>
      <c r="CI64" s="69">
        <f t="shared" si="135"/>
        <v>-1.3894100352386323</v>
      </c>
      <c r="CK64" t="str">
        <f t="shared" si="147"/>
        <v>63 Community and civil enforcement occupations</v>
      </c>
      <c r="CL64" s="18">
        <f t="shared" si="156"/>
        <v>0.16585975421308999</v>
      </c>
      <c r="CM64" s="18">
        <f t="shared" si="156"/>
        <v>0.12140487079274173</v>
      </c>
      <c r="CN64" s="18">
        <f t="shared" si="156"/>
        <v>0.18450088818691715</v>
      </c>
      <c r="CO64" s="18">
        <f t="shared" si="156"/>
        <v>8.3664187863503256E-2</v>
      </c>
      <c r="CP64" s="18">
        <f t="shared" si="156"/>
        <v>6.0496573750902255E-2</v>
      </c>
      <c r="CR64" s="68">
        <f t="shared" si="137"/>
        <v>-70.845365552563521</v>
      </c>
      <c r="CS64" s="69">
        <f t="shared" si="138"/>
        <v>10.227037677067095</v>
      </c>
      <c r="CT64" s="69">
        <f t="shared" si="139"/>
        <v>-60.618327875496426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1.1100103382673938</v>
      </c>
      <c r="C65" s="18">
        <f t="shared" si="157"/>
        <v>1.0392195506092883</v>
      </c>
      <c r="D65" s="18">
        <f t="shared" si="157"/>
        <v>0.88916488009095074</v>
      </c>
      <c r="E65" s="18">
        <f t="shared" si="157"/>
        <v>0.864407647040775</v>
      </c>
      <c r="F65" s="18">
        <f t="shared" si="157"/>
        <v>0.877436430761522</v>
      </c>
      <c r="H65" s="68">
        <f t="shared" si="105"/>
        <v>43.482291004312721</v>
      </c>
      <c r="I65" s="69">
        <f t="shared" si="106"/>
        <v>56.625646627500316</v>
      </c>
      <c r="J65" s="69">
        <f t="shared" si="107"/>
        <v>100.10793763181303</v>
      </c>
      <c r="L65" t="str">
        <f t="shared" si="140"/>
        <v>71 Sales occupations</v>
      </c>
      <c r="M65" s="18">
        <f t="shared" ref="M65:Q70" si="158">M28/M$35*100</f>
        <v>2.0824583858776129</v>
      </c>
      <c r="N65" s="18">
        <f t="shared" si="158"/>
        <v>2.0026273920235402</v>
      </c>
      <c r="O65" s="18">
        <f t="shared" si="158"/>
        <v>2.0524088054469596</v>
      </c>
      <c r="P65" s="18">
        <f t="shared" si="158"/>
        <v>2.1446485610391455</v>
      </c>
      <c r="Q65" s="18">
        <f t="shared" si="158"/>
        <v>2.4417283376538381</v>
      </c>
      <c r="S65" s="68">
        <f t="shared" si="109"/>
        <v>73.86076010395935</v>
      </c>
      <c r="T65" s="69">
        <f t="shared" si="110"/>
        <v>65.593387578672434</v>
      </c>
      <c r="U65" s="69">
        <f t="shared" si="111"/>
        <v>139.45414768263177</v>
      </c>
      <c r="W65" t="str">
        <f t="shared" si="141"/>
        <v>71 Sales occupations</v>
      </c>
      <c r="X65" s="18">
        <f t="shared" ref="X65:AB70" si="159">X28/X$35*100</f>
        <v>3.8570723691676556</v>
      </c>
      <c r="Y65" s="18">
        <f t="shared" si="159"/>
        <v>3.8827685781261971</v>
      </c>
      <c r="Z65" s="18">
        <f t="shared" si="159"/>
        <v>4.0238350797473634</v>
      </c>
      <c r="AA65" s="18">
        <f t="shared" si="159"/>
        <v>4.1462677459189496</v>
      </c>
      <c r="AB65" s="18">
        <f t="shared" si="159"/>
        <v>4.5794055943921776</v>
      </c>
      <c r="AD65" s="68">
        <f t="shared" si="113"/>
        <v>39.810383247514167</v>
      </c>
      <c r="AE65" s="69">
        <f t="shared" si="114"/>
        <v>62.93799722992793</v>
      </c>
      <c r="AF65" s="69">
        <f t="shared" si="115"/>
        <v>102.7483804774421</v>
      </c>
      <c r="AH65" t="str">
        <f t="shared" si="142"/>
        <v>71 Sales occupations</v>
      </c>
      <c r="AI65" s="18">
        <f t="shared" ref="AI65:AM70" si="160">AI28/AI$35*100</f>
        <v>4.2387710681854767</v>
      </c>
      <c r="AJ65" s="18">
        <f t="shared" si="160"/>
        <v>4.2181292633825</v>
      </c>
      <c r="AK65" s="18">
        <f t="shared" si="160"/>
        <v>4.3922157257099599</v>
      </c>
      <c r="AL65" s="18">
        <f t="shared" si="160"/>
        <v>4.5832201567650364</v>
      </c>
      <c r="AM65" s="18">
        <f t="shared" si="160"/>
        <v>5.0144331291839217</v>
      </c>
      <c r="AO65" s="68">
        <f t="shared" si="117"/>
        <v>25.644555046655075</v>
      </c>
      <c r="AP65" s="69">
        <f t="shared" si="118"/>
        <v>57.958080702108603</v>
      </c>
      <c r="AQ65" s="69">
        <f t="shared" si="119"/>
        <v>83.602635748763689</v>
      </c>
      <c r="AS65" t="str">
        <f t="shared" si="143"/>
        <v>71 Sales occupations</v>
      </c>
      <c r="AT65" s="18">
        <f t="shared" ref="AT65:AX70" si="161">AT28/AT$35*100</f>
        <v>3.8592025435796256</v>
      </c>
      <c r="AU65" s="18">
        <f t="shared" si="161"/>
        <v>3.5589464788170129</v>
      </c>
      <c r="AV65" s="18">
        <f t="shared" si="161"/>
        <v>3.637090067604396</v>
      </c>
      <c r="AW65" s="18">
        <f t="shared" si="161"/>
        <v>3.5853421830881573</v>
      </c>
      <c r="AX65" s="18">
        <f t="shared" si="161"/>
        <v>3.806383221184003</v>
      </c>
      <c r="AZ65" s="68">
        <f t="shared" si="121"/>
        <v>21.372188798259273</v>
      </c>
      <c r="BA65" s="69">
        <f t="shared" si="122"/>
        <v>48.861253130207224</v>
      </c>
      <c r="BB65" s="69">
        <f t="shared" si="123"/>
        <v>70.233441928466505</v>
      </c>
      <c r="BD65" t="str">
        <f t="shared" si="144"/>
        <v>71 Sales occupations</v>
      </c>
      <c r="BE65" s="18">
        <f t="shared" ref="BE65:BI70" si="162">BE28/BE$35*100</f>
        <v>7.6913368351136731</v>
      </c>
      <c r="BF65" s="18">
        <f t="shared" si="162"/>
        <v>7.5541727885665084</v>
      </c>
      <c r="BG65" s="18">
        <f t="shared" si="162"/>
        <v>8.00198671651507</v>
      </c>
      <c r="BH65" s="18">
        <f t="shared" si="162"/>
        <v>8.0904750363592282</v>
      </c>
      <c r="BI65" s="18">
        <f t="shared" si="162"/>
        <v>8.4229817796800628</v>
      </c>
      <c r="BK65" s="68">
        <f t="shared" si="125"/>
        <v>2.9274695025398758</v>
      </c>
      <c r="BL65" s="69">
        <f t="shared" si="126"/>
        <v>44.109630650505053</v>
      </c>
      <c r="BM65" s="69">
        <f t="shared" si="127"/>
        <v>47.037100153044932</v>
      </c>
      <c r="BO65" t="str">
        <f t="shared" si="145"/>
        <v>71 Sales occupations</v>
      </c>
      <c r="BP65" s="18">
        <f t="shared" ref="BP65:BT70" si="163">BP28/BP$35*100</f>
        <v>8.0240336825049727</v>
      </c>
      <c r="BQ65" s="18">
        <f t="shared" si="163"/>
        <v>7.3704732045985306</v>
      </c>
      <c r="BR65" s="18">
        <f t="shared" si="163"/>
        <v>7.7484378765271007</v>
      </c>
      <c r="BS65" s="18">
        <f t="shared" si="163"/>
        <v>7.5969596793547751</v>
      </c>
      <c r="BT65" s="18">
        <f t="shared" si="163"/>
        <v>7.4960292272928664</v>
      </c>
      <c r="BV65" s="68">
        <f t="shared" si="129"/>
        <v>-20.443022175956632</v>
      </c>
      <c r="BW65" s="69">
        <f t="shared" si="130"/>
        <v>38.591378354031896</v>
      </c>
      <c r="BX65" s="69">
        <f t="shared" si="131"/>
        <v>18.148356178075264</v>
      </c>
      <c r="BZ65" t="str">
        <f t="shared" si="146"/>
        <v>71 Sales occupations</v>
      </c>
      <c r="CA65" s="18">
        <f t="shared" ref="CA65:CE70" si="164">CA28/CA$35*100</f>
        <v>7.931188066825869</v>
      </c>
      <c r="CB65" s="18">
        <f t="shared" si="164"/>
        <v>8.2240690503311562</v>
      </c>
      <c r="CC65" s="18">
        <f t="shared" si="164"/>
        <v>8.3903285750622096</v>
      </c>
      <c r="CD65" s="18">
        <f t="shared" si="164"/>
        <v>7.8423922411891249</v>
      </c>
      <c r="CE65" s="18">
        <f t="shared" si="164"/>
        <v>4.9834286367932474</v>
      </c>
      <c r="CG65" s="68">
        <f t="shared" si="133"/>
        <v>-62.606318825515132</v>
      </c>
      <c r="CH65" s="69">
        <f t="shared" si="134"/>
        <v>24.157975591929873</v>
      </c>
      <c r="CI65" s="69">
        <f t="shared" si="135"/>
        <v>-38.448343233585256</v>
      </c>
      <c r="CK65" t="str">
        <f t="shared" si="147"/>
        <v>71 Sales occupations</v>
      </c>
      <c r="CL65" s="18">
        <f t="shared" ref="CL65:CP70" si="165">CL28/CL$35*100</f>
        <v>9.4424080593288124</v>
      </c>
      <c r="CM65" s="18">
        <f t="shared" si="165"/>
        <v>9.2139566363119041</v>
      </c>
      <c r="CN65" s="18">
        <f t="shared" si="165"/>
        <v>9.4975109017590977</v>
      </c>
      <c r="CO65" s="18">
        <f t="shared" si="165"/>
        <v>9.0345828831154513</v>
      </c>
      <c r="CP65" s="18">
        <f t="shared" si="165"/>
        <v>7.6535939503089896</v>
      </c>
      <c r="CR65" s="68">
        <f t="shared" si="137"/>
        <v>-28.347573935896424</v>
      </c>
      <c r="CS65" s="69">
        <f t="shared" si="138"/>
        <v>20.510709663630081</v>
      </c>
      <c r="CT65" s="69">
        <f t="shared" si="139"/>
        <v>-7.8368642722663457</v>
      </c>
    </row>
    <row r="66" spans="1:98" x14ac:dyDescent="0.2">
      <c r="A66" t="str">
        <f t="shared" si="103"/>
        <v>72 Customer service occupations</v>
      </c>
      <c r="B66" s="18">
        <f t="shared" si="157"/>
        <v>0.36979256544711692</v>
      </c>
      <c r="C66" s="18">
        <f t="shared" si="157"/>
        <v>0.34859003400759936</v>
      </c>
      <c r="D66" s="18">
        <f t="shared" si="157"/>
        <v>0.37589073013278029</v>
      </c>
      <c r="E66" s="18">
        <f t="shared" si="157"/>
        <v>0.43399478561629706</v>
      </c>
      <c r="F66" s="18">
        <f t="shared" si="157"/>
        <v>0.45586771080565636</v>
      </c>
      <c r="H66" s="68">
        <f t="shared" si="105"/>
        <v>76.336476078538681</v>
      </c>
      <c r="I66" s="69">
        <f t="shared" si="106"/>
        <v>64.687457750144546</v>
      </c>
      <c r="J66" s="69">
        <f t="shared" si="107"/>
        <v>141.0239338286832</v>
      </c>
      <c r="L66" t="str">
        <f t="shared" si="140"/>
        <v>72 Customer service occupations</v>
      </c>
      <c r="M66" s="18">
        <f t="shared" si="158"/>
        <v>0.60682179415244342</v>
      </c>
      <c r="N66" s="18">
        <f t="shared" si="158"/>
        <v>0.62022029989074889</v>
      </c>
      <c r="O66" s="18">
        <f t="shared" si="158"/>
        <v>0.60282330456038236</v>
      </c>
      <c r="P66" s="18">
        <f t="shared" si="158"/>
        <v>0.67517055920889679</v>
      </c>
      <c r="Q66" s="18">
        <f t="shared" si="158"/>
        <v>0.71132044400829764</v>
      </c>
      <c r="S66" s="68">
        <f t="shared" si="109"/>
        <v>72.44212153967176</v>
      </c>
      <c r="T66" s="69">
        <f t="shared" si="110"/>
        <v>68.915798782419316</v>
      </c>
      <c r="U66" s="69">
        <f t="shared" si="111"/>
        <v>141.35792032209108</v>
      </c>
      <c r="W66" t="str">
        <f t="shared" si="141"/>
        <v>72 Customer service occupations</v>
      </c>
      <c r="X66" s="18">
        <f t="shared" si="159"/>
        <v>1.1946578424782961</v>
      </c>
      <c r="Y66" s="18">
        <f t="shared" si="159"/>
        <v>1.2578113971075899</v>
      </c>
      <c r="Z66" s="18">
        <f t="shared" si="159"/>
        <v>1.2976378821100036</v>
      </c>
      <c r="AA66" s="18">
        <f t="shared" si="159"/>
        <v>1.443516718317599</v>
      </c>
      <c r="AB66" s="18">
        <f t="shared" si="159"/>
        <v>1.6296445978981495</v>
      </c>
      <c r="AD66" s="68">
        <f t="shared" si="113"/>
        <v>54.280086682169603</v>
      </c>
      <c r="AE66" s="69">
        <f t="shared" si="114"/>
        <v>65.333445829594424</v>
      </c>
      <c r="AF66" s="69">
        <f t="shared" si="115"/>
        <v>119.61353251176403</v>
      </c>
      <c r="AH66" t="str">
        <f t="shared" si="142"/>
        <v>72 Customer service occupations</v>
      </c>
      <c r="AI66" s="18">
        <f t="shared" si="160"/>
        <v>1.2687779394724934</v>
      </c>
      <c r="AJ66" s="18">
        <f t="shared" si="160"/>
        <v>1.495804898982567</v>
      </c>
      <c r="AK66" s="18">
        <f t="shared" si="160"/>
        <v>1.6755310933010712</v>
      </c>
      <c r="AL66" s="18">
        <f t="shared" si="160"/>
        <v>1.9601281361150087</v>
      </c>
      <c r="AM66" s="18">
        <f t="shared" si="160"/>
        <v>2.1621230794567832</v>
      </c>
      <c r="AO66" s="68">
        <f t="shared" si="117"/>
        <v>42.014736464925484</v>
      </c>
      <c r="AP66" s="69">
        <f t="shared" si="118"/>
        <v>66.714736103824137</v>
      </c>
      <c r="AQ66" s="69">
        <f t="shared" si="119"/>
        <v>108.72947256874963</v>
      </c>
      <c r="AS66" t="str">
        <f t="shared" si="143"/>
        <v>72 Customer service occupations</v>
      </c>
      <c r="AT66" s="18">
        <f t="shared" si="161"/>
        <v>1.5834951605650949</v>
      </c>
      <c r="AU66" s="18">
        <f t="shared" si="161"/>
        <v>1.6345486664327744</v>
      </c>
      <c r="AV66" s="18">
        <f t="shared" si="161"/>
        <v>1.6599123307161887</v>
      </c>
      <c r="AW66" s="18">
        <f t="shared" si="161"/>
        <v>1.7995696508647412</v>
      </c>
      <c r="AX66" s="18">
        <f t="shared" si="161"/>
        <v>1.7922495308481359</v>
      </c>
      <c r="AZ66" s="68">
        <f t="shared" si="121"/>
        <v>25.22010218193742</v>
      </c>
      <c r="BA66" s="69">
        <f t="shared" si="122"/>
        <v>56.938216008222099</v>
      </c>
      <c r="BB66" s="69">
        <f t="shared" si="123"/>
        <v>82.15831819015952</v>
      </c>
      <c r="BD66" t="str">
        <f t="shared" si="144"/>
        <v>72 Customer service occupations</v>
      </c>
      <c r="BE66" s="18">
        <f t="shared" si="162"/>
        <v>1.7511184744927084</v>
      </c>
      <c r="BF66" s="18">
        <f t="shared" si="162"/>
        <v>1.837931584993769</v>
      </c>
      <c r="BG66" s="18">
        <f t="shared" si="162"/>
        <v>1.9126798130280336</v>
      </c>
      <c r="BH66" s="18">
        <f t="shared" si="162"/>
        <v>2.01604464111929</v>
      </c>
      <c r="BI66" s="18">
        <f t="shared" si="162"/>
        <v>2.1804459151180797</v>
      </c>
      <c r="BK66" s="68">
        <f t="shared" si="125"/>
        <v>11.47213136639316</v>
      </c>
      <c r="BL66" s="69">
        <f t="shared" si="126"/>
        <v>47.372480533039948</v>
      </c>
      <c r="BM66" s="69">
        <f t="shared" si="127"/>
        <v>58.844611899433104</v>
      </c>
      <c r="BO66" t="str">
        <f t="shared" si="145"/>
        <v>72 Customer service occupations</v>
      </c>
      <c r="BP66" s="18">
        <f t="shared" si="163"/>
        <v>1.9267141094821738</v>
      </c>
      <c r="BQ66" s="18">
        <f t="shared" si="163"/>
        <v>1.9682221707193679</v>
      </c>
      <c r="BR66" s="18">
        <f t="shared" si="163"/>
        <v>2.1073459300922215</v>
      </c>
      <c r="BS66" s="18">
        <f t="shared" si="163"/>
        <v>2.3072297214509674</v>
      </c>
      <c r="BT66" s="18">
        <f t="shared" si="163"/>
        <v>2.5408118780329407</v>
      </c>
      <c r="BV66" s="68">
        <f t="shared" si="129"/>
        <v>-0.84883089437910608</v>
      </c>
      <c r="BW66" s="69">
        <f t="shared" si="130"/>
        <v>46.371599215261853</v>
      </c>
      <c r="BX66" s="69">
        <f t="shared" si="131"/>
        <v>45.52276832088274</v>
      </c>
      <c r="BZ66" t="str">
        <f t="shared" si="146"/>
        <v>72 Customer service occupations</v>
      </c>
      <c r="CA66" s="18">
        <f t="shared" si="164"/>
        <v>1.4371419019189549</v>
      </c>
      <c r="CB66" s="18">
        <f t="shared" si="164"/>
        <v>1.5069221593062718</v>
      </c>
      <c r="CC66" s="18">
        <f t="shared" si="164"/>
        <v>1.5951193998130715</v>
      </c>
      <c r="CD66" s="18">
        <f t="shared" si="164"/>
        <v>1.7379628252905959</v>
      </c>
      <c r="CE66" s="18">
        <f t="shared" si="164"/>
        <v>2.4115217471404304</v>
      </c>
      <c r="CG66" s="68">
        <f t="shared" si="133"/>
        <v>-4.8197301435569262</v>
      </c>
      <c r="CH66" s="69">
        <f t="shared" si="134"/>
        <v>32.445786072208769</v>
      </c>
      <c r="CI66" s="69">
        <f t="shared" si="135"/>
        <v>27.626055928651837</v>
      </c>
      <c r="CK66" t="str">
        <f t="shared" si="147"/>
        <v>72 Customer service occupations</v>
      </c>
      <c r="CL66" s="18">
        <f t="shared" si="165"/>
        <v>1.2013232579340174</v>
      </c>
      <c r="CM66" s="18">
        <f t="shared" si="165"/>
        <v>1.5713804454109446</v>
      </c>
      <c r="CN66" s="18">
        <f t="shared" si="165"/>
        <v>1.8134823669297226</v>
      </c>
      <c r="CO66" s="18">
        <f t="shared" si="165"/>
        <v>2.6715817546512572</v>
      </c>
      <c r="CP66" s="18">
        <f t="shared" si="165"/>
        <v>3.6969709653872416</v>
      </c>
      <c r="CR66" s="68">
        <f t="shared" si="137"/>
        <v>81.262508273675564</v>
      </c>
      <c r="CS66" s="69">
        <f t="shared" si="138"/>
        <v>42.614786322487745</v>
      </c>
      <c r="CT66" s="69">
        <f t="shared" si="139"/>
        <v>123.8772945961633</v>
      </c>
    </row>
    <row r="67" spans="1:98" x14ac:dyDescent="0.2">
      <c r="A67" t="str">
        <f t="shared" si="103"/>
        <v>81 Process, plant and machine operatives</v>
      </c>
      <c r="B67" s="18">
        <f t="shared" si="157"/>
        <v>0.25606687846484971</v>
      </c>
      <c r="C67" s="18">
        <f t="shared" si="157"/>
        <v>0.26269827416343811</v>
      </c>
      <c r="D67" s="18">
        <f t="shared" si="157"/>
        <v>0.23084386276684932</v>
      </c>
      <c r="E67" s="18">
        <f t="shared" si="157"/>
        <v>0.25391813839586674</v>
      </c>
      <c r="F67" s="18">
        <f t="shared" si="157"/>
        <v>0.29458097974915592</v>
      </c>
      <c r="H67" s="68">
        <f t="shared" si="105"/>
        <v>85.545877920087918</v>
      </c>
      <c r="I67" s="69">
        <f t="shared" si="106"/>
        <v>72.654464749764358</v>
      </c>
      <c r="J67" s="69">
        <f t="shared" si="107"/>
        <v>158.20034266985226</v>
      </c>
      <c r="L67" t="str">
        <f t="shared" si="140"/>
        <v>81 Process, plant and machine operatives</v>
      </c>
      <c r="M67" s="18">
        <f t="shared" si="158"/>
        <v>0.20152209282018693</v>
      </c>
      <c r="N67" s="18">
        <f t="shared" si="158"/>
        <v>0.20637739764683918</v>
      </c>
      <c r="O67" s="18">
        <f t="shared" si="158"/>
        <v>0.19327875137214112</v>
      </c>
      <c r="P67" s="18">
        <f t="shared" si="158"/>
        <v>0.23103915662532468</v>
      </c>
      <c r="Q67" s="18">
        <f t="shared" si="158"/>
        <v>0.27703998176034572</v>
      </c>
      <c r="S67" s="68">
        <f t="shared" si="109"/>
        <v>109.47222144601838</v>
      </c>
      <c r="T67" s="69">
        <f t="shared" si="110"/>
        <v>73.148208970561427</v>
      </c>
      <c r="U67" s="69">
        <f t="shared" si="111"/>
        <v>182.62043041657981</v>
      </c>
      <c r="W67" t="str">
        <f t="shared" si="141"/>
        <v>81 Process, plant and machine operatives</v>
      </c>
      <c r="X67" s="18">
        <f t="shared" si="159"/>
        <v>0.29219446133733262</v>
      </c>
      <c r="Y67" s="18">
        <f t="shared" si="159"/>
        <v>0.27948601523207706</v>
      </c>
      <c r="Z67" s="18">
        <f t="shared" si="159"/>
        <v>0.2622378818878211</v>
      </c>
      <c r="AA67" s="18">
        <f t="shared" si="159"/>
        <v>0.35460725709470009</v>
      </c>
      <c r="AB67" s="18">
        <f t="shared" si="159"/>
        <v>0.47269115199594358</v>
      </c>
      <c r="AD67" s="68">
        <f t="shared" si="113"/>
        <v>121.4381951378549</v>
      </c>
      <c r="AE67" s="69">
        <f t="shared" si="114"/>
        <v>80.862350661080413</v>
      </c>
      <c r="AF67" s="69">
        <f t="shared" si="115"/>
        <v>202.3005457989353</v>
      </c>
      <c r="AH67" t="str">
        <f t="shared" si="142"/>
        <v>81 Process, plant and machine operatives</v>
      </c>
      <c r="AI67" s="18">
        <f t="shared" si="160"/>
        <v>0.4646607719278335</v>
      </c>
      <c r="AJ67" s="18">
        <f t="shared" si="160"/>
        <v>0.50610756710386695</v>
      </c>
      <c r="AK67" s="18">
        <f t="shared" si="160"/>
        <v>0.4884039695304947</v>
      </c>
      <c r="AL67" s="18">
        <f t="shared" si="160"/>
        <v>0.67279018785031386</v>
      </c>
      <c r="AM67" s="18">
        <f t="shared" si="160"/>
        <v>0.9474841022367011</v>
      </c>
      <c r="AO67" s="68">
        <f t="shared" si="117"/>
        <v>113.50017621266697</v>
      </c>
      <c r="AP67" s="69">
        <f t="shared" si="118"/>
        <v>76.769989419439653</v>
      </c>
      <c r="AQ67" s="69">
        <f t="shared" si="119"/>
        <v>190.27016563210663</v>
      </c>
      <c r="AS67" t="str">
        <f t="shared" si="143"/>
        <v>81 Process, plant and machine operatives</v>
      </c>
      <c r="AT67" s="18">
        <f t="shared" si="161"/>
        <v>1.1814035913913457</v>
      </c>
      <c r="AU67" s="18">
        <f t="shared" si="161"/>
        <v>1.1925119082242908</v>
      </c>
      <c r="AV67" s="18">
        <f t="shared" si="161"/>
        <v>1.1044566643095577</v>
      </c>
      <c r="AW67" s="18">
        <f t="shared" si="161"/>
        <v>1.2611777502339272</v>
      </c>
      <c r="AX67" s="18">
        <f t="shared" si="161"/>
        <v>1.3675193831898662</v>
      </c>
      <c r="AZ67" s="68">
        <f t="shared" si="121"/>
        <v>43.597057342731837</v>
      </c>
      <c r="BA67" s="69">
        <f t="shared" si="122"/>
        <v>59.434712293402157</v>
      </c>
      <c r="BB67" s="69">
        <f t="shared" si="123"/>
        <v>103.03176963613399</v>
      </c>
      <c r="BD67" t="str">
        <f t="shared" si="144"/>
        <v>81 Process, plant and machine operatives</v>
      </c>
      <c r="BE67" s="18">
        <f t="shared" si="162"/>
        <v>1.9284213668682195</v>
      </c>
      <c r="BF67" s="18">
        <f t="shared" si="162"/>
        <v>1.9976272964670749</v>
      </c>
      <c r="BG67" s="18">
        <f t="shared" si="162"/>
        <v>1.8555559134628723</v>
      </c>
      <c r="BH67" s="18">
        <f t="shared" si="162"/>
        <v>2.0917377627474738</v>
      </c>
      <c r="BI67" s="18">
        <f t="shared" si="162"/>
        <v>2.2823387168991598</v>
      </c>
      <c r="BK67" s="68">
        <f t="shared" si="125"/>
        <v>20.273323684599358</v>
      </c>
      <c r="BL67" s="69">
        <f t="shared" si="126"/>
        <v>41.179402964136422</v>
      </c>
      <c r="BM67" s="69">
        <f t="shared" si="127"/>
        <v>61.452726648735776</v>
      </c>
      <c r="BO67" t="str">
        <f t="shared" si="145"/>
        <v>81 Process, plant and machine operatives</v>
      </c>
      <c r="BP67" s="18">
        <f t="shared" si="163"/>
        <v>2.3810586990501665</v>
      </c>
      <c r="BQ67" s="18">
        <f t="shared" si="163"/>
        <v>2.6966056245410241</v>
      </c>
      <c r="BR67" s="18">
        <f t="shared" si="163"/>
        <v>2.4339212178332015</v>
      </c>
      <c r="BS67" s="18">
        <f t="shared" si="163"/>
        <v>2.7356501010335035</v>
      </c>
      <c r="BT67" s="18">
        <f t="shared" si="163"/>
        <v>2.9350360772680424</v>
      </c>
      <c r="BV67" s="68">
        <f t="shared" si="129"/>
        <v>-0.83279146681940475</v>
      </c>
      <c r="BW67" s="69">
        <f t="shared" si="130"/>
        <v>40.177118444553713</v>
      </c>
      <c r="BX67" s="69">
        <f t="shared" si="131"/>
        <v>39.344326977734312</v>
      </c>
      <c r="BZ67" t="str">
        <f t="shared" si="146"/>
        <v>81 Process, plant and machine operatives</v>
      </c>
      <c r="CA67" s="18">
        <f t="shared" si="164"/>
        <v>3.1944917157085166</v>
      </c>
      <c r="CB67" s="18">
        <f t="shared" si="164"/>
        <v>3.0631894324074116</v>
      </c>
      <c r="CC67" s="18">
        <f t="shared" si="164"/>
        <v>3.0323692019598338</v>
      </c>
      <c r="CD67" s="18">
        <f t="shared" si="164"/>
        <v>3.0308954212149231</v>
      </c>
      <c r="CE67" s="18">
        <f t="shared" si="164"/>
        <v>1.9206475604377056</v>
      </c>
      <c r="CG67" s="68">
        <f t="shared" si="133"/>
        <v>-60.123728170995449</v>
      </c>
      <c r="CH67" s="69">
        <f t="shared" si="134"/>
        <v>24.936939030218401</v>
      </c>
      <c r="CI67" s="69">
        <f t="shared" si="135"/>
        <v>-35.186789140777044</v>
      </c>
      <c r="CK67" t="str">
        <f t="shared" si="147"/>
        <v>81 Process, plant and machine operatives</v>
      </c>
      <c r="CL67" s="18">
        <f t="shared" si="165"/>
        <v>4.1263180835679449</v>
      </c>
      <c r="CM67" s="18">
        <f t="shared" si="165"/>
        <v>3.5784497101516344</v>
      </c>
      <c r="CN67" s="18">
        <f t="shared" si="165"/>
        <v>3.2825391864456184</v>
      </c>
      <c r="CO67" s="18">
        <f t="shared" si="165"/>
        <v>1.8557550151003614</v>
      </c>
      <c r="CP67" s="18">
        <f t="shared" si="165"/>
        <v>1.3794958570270974</v>
      </c>
      <c r="CR67" s="68">
        <f t="shared" si="137"/>
        <v>-62.633212357441593</v>
      </c>
      <c r="CS67" s="69">
        <f t="shared" si="138"/>
        <v>12.124799227821793</v>
      </c>
      <c r="CT67" s="69">
        <f t="shared" si="139"/>
        <v>-50.508413129619797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0.59000279001732026</v>
      </c>
      <c r="C68" s="18">
        <f t="shared" si="157"/>
        <v>0.67066433070535147</v>
      </c>
      <c r="D68" s="18">
        <f t="shared" si="157"/>
        <v>0.55424321763260831</v>
      </c>
      <c r="E68" s="18">
        <f t="shared" si="157"/>
        <v>0.59801915969294506</v>
      </c>
      <c r="F68" s="18">
        <f t="shared" si="157"/>
        <v>0.6498004810574034</v>
      </c>
      <c r="H68" s="68">
        <f t="shared" si="105"/>
        <v>70.46867375373661</v>
      </c>
      <c r="I68" s="69">
        <f t="shared" si="106"/>
        <v>89.583540930977222</v>
      </c>
      <c r="J68" s="69">
        <f t="shared" si="107"/>
        <v>160.05221468471382</v>
      </c>
      <c r="L68" t="str">
        <f t="shared" si="140"/>
        <v>82 Transport and mobile machine drivers and operatives</v>
      </c>
      <c r="M68" s="18">
        <f t="shared" si="158"/>
        <v>0.58417904714838786</v>
      </c>
      <c r="N68" s="18">
        <f t="shared" si="158"/>
        <v>0.6769728597346566</v>
      </c>
      <c r="O68" s="18">
        <f t="shared" si="158"/>
        <v>0.60534953717916229</v>
      </c>
      <c r="P68" s="18">
        <f t="shared" si="158"/>
        <v>0.60007264688455597</v>
      </c>
      <c r="Q68" s="18">
        <f t="shared" si="158"/>
        <v>0.6556513273047696</v>
      </c>
      <c r="S68" s="68">
        <f t="shared" si="109"/>
        <v>58.283202919063783</v>
      </c>
      <c r="T68" s="69">
        <f t="shared" si="110"/>
        <v>81.448793302386306</v>
      </c>
      <c r="U68" s="69">
        <f t="shared" si="111"/>
        <v>139.73199622145009</v>
      </c>
      <c r="W68" t="str">
        <f t="shared" si="141"/>
        <v>82 Transport and mobile machine drivers and operatives</v>
      </c>
      <c r="X68" s="18">
        <f t="shared" si="159"/>
        <v>0.83643567160252319</v>
      </c>
      <c r="Y68" s="18">
        <f t="shared" si="159"/>
        <v>0.99939512623826354</v>
      </c>
      <c r="Z68" s="18">
        <f t="shared" si="159"/>
        <v>0.87179644809432189</v>
      </c>
      <c r="AA68" s="18">
        <f t="shared" si="159"/>
        <v>0.8994708780121683</v>
      </c>
      <c r="AB68" s="18">
        <f t="shared" si="159"/>
        <v>1.0584069662924125</v>
      </c>
      <c r="AD68" s="68">
        <f t="shared" si="113"/>
        <v>49.144788540978155</v>
      </c>
      <c r="AE68" s="69">
        <f t="shared" si="114"/>
        <v>81.3955910931804</v>
      </c>
      <c r="AF68" s="69">
        <f t="shared" si="115"/>
        <v>130.54037963415854</v>
      </c>
      <c r="AH68" t="str">
        <f t="shared" si="142"/>
        <v>82 Transport and mobile machine drivers and operatives</v>
      </c>
      <c r="AI68" s="18">
        <f t="shared" si="160"/>
        <v>1.2441079928616989</v>
      </c>
      <c r="AJ68" s="18">
        <f t="shared" si="160"/>
        <v>1.5629547639588053</v>
      </c>
      <c r="AK68" s="18">
        <f t="shared" si="160"/>
        <v>1.3600498848105174</v>
      </c>
      <c r="AL68" s="18">
        <f t="shared" si="160"/>
        <v>1.4847596643939633</v>
      </c>
      <c r="AM68" s="18">
        <f t="shared" si="160"/>
        <v>1.6243505221285242</v>
      </c>
      <c r="AO68" s="68">
        <f t="shared" si="117"/>
        <v>31.440864097111238</v>
      </c>
      <c r="AP68" s="69">
        <f t="shared" si="118"/>
        <v>77.459928888500201</v>
      </c>
      <c r="AQ68" s="69">
        <f t="shared" si="119"/>
        <v>108.90079298561145</v>
      </c>
      <c r="AS68" t="str">
        <f t="shared" si="143"/>
        <v>82 Transport and mobile machine drivers and operatives</v>
      </c>
      <c r="AT68" s="18">
        <f t="shared" si="161"/>
        <v>2.2364639015337429</v>
      </c>
      <c r="AU68" s="18">
        <f t="shared" si="161"/>
        <v>2.5422737915194151</v>
      </c>
      <c r="AV68" s="18">
        <f t="shared" si="161"/>
        <v>2.3241125458002538</v>
      </c>
      <c r="AW68" s="18">
        <f t="shared" si="161"/>
        <v>2.3538905647326258</v>
      </c>
      <c r="AX68" s="18">
        <f t="shared" si="161"/>
        <v>2.4000409631524904</v>
      </c>
      <c r="AZ68" s="68">
        <f t="shared" si="121"/>
        <v>19.762879321254633</v>
      </c>
      <c r="BA68" s="69">
        <f t="shared" si="122"/>
        <v>73.884446291874312</v>
      </c>
      <c r="BB68" s="69">
        <f t="shared" si="123"/>
        <v>93.647325613128956</v>
      </c>
      <c r="BD68" t="str">
        <f t="shared" si="144"/>
        <v>82 Transport and mobile machine drivers and operatives</v>
      </c>
      <c r="BE68" s="18">
        <f t="shared" si="162"/>
        <v>3.3153147186200971</v>
      </c>
      <c r="BF68" s="18">
        <f t="shared" si="162"/>
        <v>3.5917619784244246</v>
      </c>
      <c r="BG68" s="18">
        <f t="shared" si="162"/>
        <v>3.2086014221219767</v>
      </c>
      <c r="BH68" s="18">
        <f t="shared" si="162"/>
        <v>3.4220549461060212</v>
      </c>
      <c r="BI68" s="18">
        <f t="shared" si="162"/>
        <v>3.7770658694073047</v>
      </c>
      <c r="BK68" s="68">
        <f t="shared" si="125"/>
        <v>15.107082797483567</v>
      </c>
      <c r="BL68" s="69">
        <f t="shared" si="126"/>
        <v>54.734122024297804</v>
      </c>
      <c r="BM68" s="69">
        <f t="shared" si="127"/>
        <v>69.841204821781375</v>
      </c>
      <c r="BO68" t="str">
        <f t="shared" si="145"/>
        <v>82 Transport and mobile machine drivers and operatives</v>
      </c>
      <c r="BP68" s="18">
        <f t="shared" si="163"/>
        <v>4.9543747916591512</v>
      </c>
      <c r="BQ68" s="18">
        <f t="shared" si="163"/>
        <v>5.8575460633297149</v>
      </c>
      <c r="BR68" s="18">
        <f t="shared" si="163"/>
        <v>4.921277088785974</v>
      </c>
      <c r="BS68" s="18">
        <f t="shared" si="163"/>
        <v>5.0827574433730618</v>
      </c>
      <c r="BT68" s="18">
        <f t="shared" si="163"/>
        <v>5.5663053580217312</v>
      </c>
      <c r="BV68" s="68">
        <f t="shared" si="129"/>
        <v>-6.985561194012373</v>
      </c>
      <c r="BW68" s="69">
        <f t="shared" si="130"/>
        <v>52.454918723704537</v>
      </c>
      <c r="BX68" s="69">
        <f t="shared" si="131"/>
        <v>45.469357529692161</v>
      </c>
      <c r="BZ68" t="str">
        <f t="shared" si="146"/>
        <v>82 Transport and mobile machine drivers and operatives</v>
      </c>
      <c r="CA68" s="18">
        <f t="shared" si="164"/>
        <v>7.2639731124638587</v>
      </c>
      <c r="CB68" s="18">
        <f t="shared" si="164"/>
        <v>7.2868950215347246</v>
      </c>
      <c r="CC68" s="18">
        <f t="shared" si="164"/>
        <v>6.4037704233079387</v>
      </c>
      <c r="CD68" s="18">
        <f t="shared" si="164"/>
        <v>6.2258808782785762</v>
      </c>
      <c r="CE68" s="18">
        <f t="shared" si="164"/>
        <v>6.6838859389937193</v>
      </c>
      <c r="CG68" s="68">
        <f t="shared" si="133"/>
        <v>-34.288372741618502</v>
      </c>
      <c r="CH68" s="69">
        <f t="shared" si="134"/>
        <v>37.541316677415146</v>
      </c>
      <c r="CI68" s="69">
        <f t="shared" si="135"/>
        <v>3.2529439357966385</v>
      </c>
      <c r="CK68" t="str">
        <f t="shared" si="147"/>
        <v>82 Transport and mobile machine drivers and operatives</v>
      </c>
      <c r="CL68" s="18">
        <f t="shared" si="165"/>
        <v>8.6910406658099149</v>
      </c>
      <c r="CM68" s="18">
        <f t="shared" si="165"/>
        <v>10.181659942881103</v>
      </c>
      <c r="CN68" s="18">
        <f t="shared" si="165"/>
        <v>9.1903567685630474</v>
      </c>
      <c r="CO68" s="18">
        <f t="shared" si="165"/>
        <v>9.266759997273013</v>
      </c>
      <c r="CP68" s="18">
        <f t="shared" si="165"/>
        <v>7.167556858267818</v>
      </c>
      <c r="CR68" s="68">
        <f t="shared" si="137"/>
        <v>-30.655174676701524</v>
      </c>
      <c r="CS68" s="69">
        <f t="shared" si="138"/>
        <v>32.220803896994596</v>
      </c>
      <c r="CT68" s="69">
        <f t="shared" si="139"/>
        <v>1.5656292202930671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8.067349852634062E-3</v>
      </c>
      <c r="C69" s="18">
        <f t="shared" si="157"/>
        <v>5.4794892319381941E-3</v>
      </c>
      <c r="D69" s="18">
        <f t="shared" si="157"/>
        <v>5.0430840964975007E-3</v>
      </c>
      <c r="E69" s="18">
        <f t="shared" si="157"/>
        <v>1.6708113441172665E-2</v>
      </c>
      <c r="F69" s="18">
        <f t="shared" si="157"/>
        <v>2.0238253462176108E-2</v>
      </c>
      <c r="H69" s="68">
        <f t="shared" si="105"/>
        <v>483.50121063426752</v>
      </c>
      <c r="I69" s="69">
        <f t="shared" si="106"/>
        <v>292.20268712081622</v>
      </c>
      <c r="J69" s="69">
        <f t="shared" si="107"/>
        <v>775.70389775508374</v>
      </c>
      <c r="L69" t="str">
        <f t="shared" si="140"/>
        <v>91 Elementary trades and related occupations</v>
      </c>
      <c r="M69" s="18">
        <f t="shared" si="158"/>
        <v>0.13938161568350363</v>
      </c>
      <c r="N69" s="18">
        <f t="shared" si="158"/>
        <v>0.13644796082889829</v>
      </c>
      <c r="O69" s="18">
        <f t="shared" si="158"/>
        <v>0.11880081035719413</v>
      </c>
      <c r="P69" s="18">
        <f t="shared" si="158"/>
        <v>0.21120209702513029</v>
      </c>
      <c r="Q69" s="18">
        <f t="shared" si="158"/>
        <v>0.27535582247323248</v>
      </c>
      <c r="S69" s="68">
        <f t="shared" si="109"/>
        <v>238.72165364515689</v>
      </c>
      <c r="T69" s="69">
        <f t="shared" si="110"/>
        <v>129.77226804015584</v>
      </c>
      <c r="U69" s="69">
        <f t="shared" si="111"/>
        <v>368.49392168531267</v>
      </c>
      <c r="W69" t="str">
        <f t="shared" si="141"/>
        <v>91 Elementary trades and related occupations</v>
      </c>
      <c r="X69" s="18">
        <f t="shared" si="159"/>
        <v>0.27110937903226673</v>
      </c>
      <c r="Y69" s="18">
        <f t="shared" si="159"/>
        <v>0.25200392925301784</v>
      </c>
      <c r="Z69" s="18">
        <f t="shared" si="159"/>
        <v>0.22077971230635257</v>
      </c>
      <c r="AA69" s="18">
        <f t="shared" si="159"/>
        <v>0.51819116883117378</v>
      </c>
      <c r="AB69" s="18">
        <f t="shared" si="159"/>
        <v>0.64529133558567586</v>
      </c>
      <c r="AD69" s="68">
        <f t="shared" si="113"/>
        <v>259.06010955662413</v>
      </c>
      <c r="AE69" s="69">
        <f t="shared" si="114"/>
        <v>169.89710582361343</v>
      </c>
      <c r="AF69" s="69">
        <f t="shared" si="115"/>
        <v>428.95721538023759</v>
      </c>
      <c r="AH69" t="str">
        <f t="shared" si="142"/>
        <v>91 Elementary trades and related occupations</v>
      </c>
      <c r="AI69" s="18">
        <f t="shared" si="160"/>
        <v>0.66595548681121319</v>
      </c>
      <c r="AJ69" s="18">
        <f t="shared" si="160"/>
        <v>0.69358399964659956</v>
      </c>
      <c r="AK69" s="18">
        <f t="shared" si="160"/>
        <v>0.59096142801331408</v>
      </c>
      <c r="AL69" s="18">
        <f t="shared" si="160"/>
        <v>1.3853768661782264</v>
      </c>
      <c r="AM69" s="18">
        <f t="shared" si="160"/>
        <v>1.8341401166332629</v>
      </c>
      <c r="AO69" s="68">
        <f t="shared" si="117"/>
        <v>241.5693282526525</v>
      </c>
      <c r="AP69" s="69">
        <f t="shared" si="118"/>
        <v>158.66132490412866</v>
      </c>
      <c r="AQ69" s="69">
        <f t="shared" si="119"/>
        <v>400.23065315678122</v>
      </c>
      <c r="AS69" t="str">
        <f t="shared" si="143"/>
        <v>91 Elementary trades and related occupations</v>
      </c>
      <c r="AT69" s="18">
        <f t="shared" si="161"/>
        <v>0.79408585809835874</v>
      </c>
      <c r="AU69" s="18">
        <f t="shared" si="161"/>
        <v>0.70266704933129942</v>
      </c>
      <c r="AV69" s="18">
        <f t="shared" si="161"/>
        <v>0.70817756232671236</v>
      </c>
      <c r="AW69" s="18">
        <f t="shared" si="161"/>
        <v>1.5886596189013551</v>
      </c>
      <c r="AX69" s="18">
        <f t="shared" si="161"/>
        <v>1.9102398437007804</v>
      </c>
      <c r="AZ69" s="68">
        <f t="shared" si="121"/>
        <v>212.82861096977999</v>
      </c>
      <c r="BA69" s="69">
        <f t="shared" si="122"/>
        <v>140.74148155736097</v>
      </c>
      <c r="BB69" s="69">
        <f t="shared" si="123"/>
        <v>353.57009252714096</v>
      </c>
      <c r="BD69" t="str">
        <f t="shared" si="144"/>
        <v>91 Elementary trades and related occupations</v>
      </c>
      <c r="BE69" s="18">
        <f t="shared" si="162"/>
        <v>1.1525524920386541</v>
      </c>
      <c r="BF69" s="18">
        <f t="shared" si="162"/>
        <v>1.0024416613876417</v>
      </c>
      <c r="BG69" s="18">
        <f t="shared" si="162"/>
        <v>0.93525561511044486</v>
      </c>
      <c r="BH69" s="18">
        <f t="shared" si="162"/>
        <v>1.7140698893057595</v>
      </c>
      <c r="BI69" s="18">
        <f t="shared" si="162"/>
        <v>2.1227344978877873</v>
      </c>
      <c r="BK69" s="68">
        <f t="shared" si="125"/>
        <v>121.93643937908622</v>
      </c>
      <c r="BL69" s="69">
        <f t="shared" si="126"/>
        <v>82.725528860824198</v>
      </c>
      <c r="BM69" s="69">
        <f t="shared" si="127"/>
        <v>204.66196823991041</v>
      </c>
      <c r="BO69" t="str">
        <f t="shared" si="145"/>
        <v>91 Elementary trades and related occupations</v>
      </c>
      <c r="BP69" s="18">
        <f t="shared" si="163"/>
        <v>1.8274910146690022</v>
      </c>
      <c r="BQ69" s="18">
        <f t="shared" si="163"/>
        <v>1.7443335364209605</v>
      </c>
      <c r="BR69" s="18">
        <f t="shared" si="163"/>
        <v>1.6111200441786766</v>
      </c>
      <c r="BS69" s="18">
        <f t="shared" si="163"/>
        <v>2.8096332337423897</v>
      </c>
      <c r="BT69" s="18">
        <f t="shared" si="163"/>
        <v>3.4657442535630931</v>
      </c>
      <c r="BV69" s="68">
        <f t="shared" si="129"/>
        <v>76.90078992347209</v>
      </c>
      <c r="BW69" s="69">
        <f t="shared" si="130"/>
        <v>65.351699149997387</v>
      </c>
      <c r="BX69" s="69">
        <f t="shared" si="131"/>
        <v>142.25248907346946</v>
      </c>
      <c r="BZ69" t="str">
        <f t="shared" si="146"/>
        <v>91 Elementary trades and related occupations</v>
      </c>
      <c r="CA69" s="18">
        <f t="shared" si="164"/>
        <v>3.4539261371091299</v>
      </c>
      <c r="CB69" s="18">
        <f t="shared" si="164"/>
        <v>3.0225245449960423</v>
      </c>
      <c r="CC69" s="18">
        <f t="shared" si="164"/>
        <v>2.9760585035029359</v>
      </c>
      <c r="CD69" s="18">
        <f t="shared" si="164"/>
        <v>5.2070071114967851</v>
      </c>
      <c r="CE69" s="18">
        <f t="shared" si="164"/>
        <v>6.550993184386197</v>
      </c>
      <c r="CG69" s="68">
        <f t="shared" si="133"/>
        <v>38.584490414579314</v>
      </c>
      <c r="CH69" s="69">
        <f t="shared" si="134"/>
        <v>57.794777668669674</v>
      </c>
      <c r="CI69" s="69">
        <f t="shared" si="135"/>
        <v>96.379268083248988</v>
      </c>
      <c r="CK69" t="str">
        <f t="shared" si="147"/>
        <v>91 Elementary trades and related occupations</v>
      </c>
      <c r="CL69" s="18">
        <f t="shared" si="165"/>
        <v>4.7114562802235227</v>
      </c>
      <c r="CM69" s="18">
        <f t="shared" si="165"/>
        <v>4.055986304453743</v>
      </c>
      <c r="CN69" s="18">
        <f t="shared" si="165"/>
        <v>4.2238372159720994</v>
      </c>
      <c r="CO69" s="18">
        <f t="shared" si="165"/>
        <v>8.6988592024611044</v>
      </c>
      <c r="CP69" s="18">
        <f t="shared" si="165"/>
        <v>10.309425330057358</v>
      </c>
      <c r="CR69" s="68">
        <f t="shared" si="137"/>
        <v>117.02140348323337</v>
      </c>
      <c r="CS69" s="69">
        <f t="shared" si="138"/>
        <v>57.60607137241027</v>
      </c>
      <c r="CT69" s="69">
        <f t="shared" si="139"/>
        <v>174.62747485564364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0.50893787931700674</v>
      </c>
      <c r="C70" s="18">
        <f t="shared" si="157"/>
        <v>0.49142662163405504</v>
      </c>
      <c r="D70" s="18">
        <f t="shared" si="157"/>
        <v>0.48908418400839704</v>
      </c>
      <c r="E70" s="18">
        <f t="shared" si="157"/>
        <v>0.43363153345866468</v>
      </c>
      <c r="F70" s="18">
        <f t="shared" si="157"/>
        <v>0.40755842204961823</v>
      </c>
      <c r="H70" s="68">
        <f t="shared" si="105"/>
        <v>21.163328212790127</v>
      </c>
      <c r="I70" s="69">
        <f t="shared" si="106"/>
        <v>60.969565830433062</v>
      </c>
      <c r="J70" s="69">
        <f t="shared" si="107"/>
        <v>82.132894043223189</v>
      </c>
      <c r="L70" t="str">
        <f t="shared" ref="L70" si="166">A70</f>
        <v>92 Elementary administration and service occupations</v>
      </c>
      <c r="M70" s="18">
        <f t="shared" si="158"/>
        <v>2.0270284301641528</v>
      </c>
      <c r="N70" s="18">
        <f t="shared" si="158"/>
        <v>2.2428816317583031</v>
      </c>
      <c r="O70" s="18">
        <f t="shared" si="158"/>
        <v>2.2368557099301025</v>
      </c>
      <c r="P70" s="18">
        <f t="shared" si="158"/>
        <v>2.2393443922673897</v>
      </c>
      <c r="Q70" s="18">
        <f t="shared" si="158"/>
        <v>2.43045397356516</v>
      </c>
      <c r="S70" s="68">
        <f t="shared" si="109"/>
        <v>58.787945785010685</v>
      </c>
      <c r="T70" s="69">
        <f t="shared" si="110"/>
        <v>73.212783062336754</v>
      </c>
      <c r="U70" s="69">
        <f t="shared" si="111"/>
        <v>132.00072884734746</v>
      </c>
      <c r="W70" t="str">
        <f t="shared" ref="W70" si="167">A70</f>
        <v>92 Elementary administration and service occupations</v>
      </c>
      <c r="X70" s="18">
        <f t="shared" si="159"/>
        <v>3.6985752335317508</v>
      </c>
      <c r="Y70" s="18">
        <f t="shared" si="159"/>
        <v>4.1204123000225596</v>
      </c>
      <c r="Z70" s="18">
        <f t="shared" si="159"/>
        <v>4.0407897579439638</v>
      </c>
      <c r="AA70" s="18">
        <f t="shared" si="159"/>
        <v>4.0301883331419734</v>
      </c>
      <c r="AB70" s="18">
        <f t="shared" si="159"/>
        <v>4.4790636753327</v>
      </c>
      <c r="AD70" s="68">
        <f t="shared" si="113"/>
        <v>36.173145709694801</v>
      </c>
      <c r="AE70" s="69">
        <f t="shared" si="114"/>
        <v>72.773322432888193</v>
      </c>
      <c r="AF70" s="69">
        <f t="shared" si="115"/>
        <v>108.94646814258297</v>
      </c>
      <c r="AH70" t="str">
        <f t="shared" ref="AH70" si="168">L70</f>
        <v>92 Elementary administration and service occupations</v>
      </c>
      <c r="AI70" s="18">
        <f t="shared" si="160"/>
        <v>6.0138257514368734</v>
      </c>
      <c r="AJ70" s="18">
        <f t="shared" si="160"/>
        <v>7.1871460782290582</v>
      </c>
      <c r="AK70" s="18">
        <f t="shared" si="160"/>
        <v>7.2242925749004501</v>
      </c>
      <c r="AL70" s="18">
        <f t="shared" si="160"/>
        <v>7.4503443055771408</v>
      </c>
      <c r="AM70" s="18">
        <f t="shared" si="160"/>
        <v>8.5606062034066532</v>
      </c>
      <c r="AO70" s="68">
        <f t="shared" si="117"/>
        <v>30.411137976735354</v>
      </c>
      <c r="AP70" s="69">
        <f t="shared" si="118"/>
        <v>67.782399786272038</v>
      </c>
      <c r="AQ70" s="69">
        <f t="shared" si="119"/>
        <v>98.193537763007384</v>
      </c>
      <c r="AS70" t="str">
        <f t="shared" ref="AS70" si="169">W70</f>
        <v>92 Elementary administration and service occupations</v>
      </c>
      <c r="AT70" s="18">
        <f t="shared" si="161"/>
        <v>5.995727869172252</v>
      </c>
      <c r="AU70" s="18">
        <f t="shared" si="161"/>
        <v>6.4181091932226844</v>
      </c>
      <c r="AV70" s="18">
        <f t="shared" si="161"/>
        <v>6.5923662017461595</v>
      </c>
      <c r="AW70" s="18">
        <f t="shared" si="161"/>
        <v>6.5574496124688961</v>
      </c>
      <c r="AX70" s="18">
        <f t="shared" si="161"/>
        <v>7.4598742386087338</v>
      </c>
      <c r="AZ70" s="68">
        <f t="shared" si="121"/>
        <v>31.235373461597899</v>
      </c>
      <c r="BA70" s="69">
        <f t="shared" si="122"/>
        <v>67.032495965120091</v>
      </c>
      <c r="BB70" s="69">
        <f t="shared" si="123"/>
        <v>98.267869426717979</v>
      </c>
      <c r="BD70" t="str">
        <f t="shared" ref="BD70" si="170">AH70</f>
        <v>92 Elementary administration and service occupations</v>
      </c>
      <c r="BE70" s="18">
        <f t="shared" si="162"/>
        <v>10.095359007502203</v>
      </c>
      <c r="BF70" s="18">
        <f t="shared" si="162"/>
        <v>9.5083570668593786</v>
      </c>
      <c r="BG70" s="18">
        <f t="shared" si="162"/>
        <v>9.1652847966264428</v>
      </c>
      <c r="BH70" s="18">
        <f t="shared" si="162"/>
        <v>7.7554453230819522</v>
      </c>
      <c r="BI70" s="18">
        <f t="shared" si="162"/>
        <v>7.1803149426703641</v>
      </c>
      <c r="BK70" s="68">
        <f t="shared" si="125"/>
        <v>-23.394352158954771</v>
      </c>
      <c r="BL70" s="69">
        <f t="shared" si="126"/>
        <v>41.511656138930633</v>
      </c>
      <c r="BM70" s="69">
        <f t="shared" si="127"/>
        <v>18.117303979975858</v>
      </c>
      <c r="BO70" t="str">
        <f t="shared" ref="BO70" si="171">AS70</f>
        <v>92 Elementary administration and service occupations</v>
      </c>
      <c r="BP70" s="18">
        <f t="shared" si="163"/>
        <v>15.341736703238251</v>
      </c>
      <c r="BQ70" s="18">
        <f t="shared" si="163"/>
        <v>15.650057623109106</v>
      </c>
      <c r="BR70" s="18">
        <f t="shared" si="163"/>
        <v>15.105155092826783</v>
      </c>
      <c r="BS70" s="18">
        <f t="shared" si="163"/>
        <v>14.349670878262302</v>
      </c>
      <c r="BT70" s="18">
        <f t="shared" si="163"/>
        <v>14.794432642916041</v>
      </c>
      <c r="BV70" s="68">
        <f t="shared" si="129"/>
        <v>-19.455797211987484</v>
      </c>
      <c r="BW70" s="69">
        <f t="shared" si="130"/>
        <v>41.190852500542256</v>
      </c>
      <c r="BX70" s="69">
        <f t="shared" si="131"/>
        <v>21.735055288554776</v>
      </c>
      <c r="BZ70" t="str">
        <f t="shared" ref="BZ70" si="172">BD70</f>
        <v>92 Elementary administration and service occupations</v>
      </c>
      <c r="CA70" s="18">
        <f t="shared" si="164"/>
        <v>20.186230788423906</v>
      </c>
      <c r="CB70" s="18">
        <f t="shared" si="164"/>
        <v>21.263081468772953</v>
      </c>
      <c r="CC70" s="18">
        <f t="shared" si="164"/>
        <v>20.442137298259702</v>
      </c>
      <c r="CD70" s="18">
        <f t="shared" si="164"/>
        <v>19.67861524011477</v>
      </c>
      <c r="CE70" s="18">
        <f t="shared" si="164"/>
        <v>19.627910752101148</v>
      </c>
      <c r="CG70" s="68">
        <f t="shared" si="133"/>
        <v>-39.549942306197231</v>
      </c>
      <c r="CH70" s="69">
        <f t="shared" si="134"/>
        <v>31.897813351048875</v>
      </c>
      <c r="CI70" s="69">
        <f t="shared" si="135"/>
        <v>-7.65212895514835</v>
      </c>
      <c r="CK70" t="str">
        <f t="shared" ref="CK70" si="173">BO70</f>
        <v>92 Elementary administration and service occupations</v>
      </c>
      <c r="CL70" s="18">
        <f t="shared" si="165"/>
        <v>28.085118334298709</v>
      </c>
      <c r="CM70" s="18">
        <f t="shared" si="165"/>
        <v>25.137693772176146</v>
      </c>
      <c r="CN70" s="18">
        <f t="shared" si="165"/>
        <v>24.321594963125374</v>
      </c>
      <c r="CO70" s="18">
        <f t="shared" si="165"/>
        <v>16.960626437747088</v>
      </c>
      <c r="CP70" s="18">
        <f t="shared" si="165"/>
        <v>13.831252262137012</v>
      </c>
      <c r="CR70" s="68">
        <f t="shared" si="137"/>
        <v>-49.435614546799016</v>
      </c>
      <c r="CS70" s="69">
        <f t="shared" si="138"/>
        <v>15.600670645719697</v>
      </c>
      <c r="CT70" s="69">
        <f t="shared" si="139"/>
        <v>-33.83494390107932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45.400178979688818</v>
      </c>
      <c r="I72" s="67">
        <f>IF(D35&gt;0,I35/D35*100,0)</f>
        <v>59.99184969002512</v>
      </c>
      <c r="J72" s="67">
        <f t="shared" ref="J72" si="175">IF(D35&gt;0,(J35/D35)*100,0)</f>
        <v>105.39202866971394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46.139662408937312</v>
      </c>
      <c r="T72" s="67">
        <f t="shared" ref="T72" si="177">IF(O35&gt;0,T35/O35*100,0)</f>
        <v>63.675999404508708</v>
      </c>
      <c r="U72" s="67">
        <f t="shared" ref="U72" si="178">IF(O35&gt;0,(U35/O35)*100,0)</f>
        <v>109.81566181344601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22.848678289860196</v>
      </c>
      <c r="AE72" s="67">
        <f t="shared" ref="AE72" si="180">IF(Z35&gt;0,AE35/Z35*100,0)</f>
        <v>60.107302325102019</v>
      </c>
      <c r="AF72" s="67">
        <f t="shared" ref="AF72" si="181">IF(Z35&gt;0,(AF35/Z35)*100,0)</f>
        <v>82.955980614962215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10.053913634612915</v>
      </c>
      <c r="AP72" s="67">
        <f t="shared" ref="AP72" si="183">IF(AK35&gt;0,AP35/AK35*100,0)</f>
        <v>54.606153654420432</v>
      </c>
      <c r="AQ72" s="67">
        <f t="shared" ref="AQ72" si="184">IF(AK35&gt;0,(AQ35/AK35)*100,0)</f>
        <v>64.660067289033336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15.974024870843348</v>
      </c>
      <c r="BA72" s="67">
        <f t="shared" ref="BA72" si="186">IF(AV35&gt;0,BA35/AV35*100,0)</f>
        <v>55.409883494883736</v>
      </c>
      <c r="BB72" s="67">
        <f t="shared" ref="BB72" si="187">IF(AV35&gt;0,(BB35/AV35)*100,0)</f>
        <v>71.383908365727095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-2.2170218020917405</v>
      </c>
      <c r="BL72" s="67">
        <f t="shared" ref="BL72" si="189">IF(BG35&gt;0,BL35/BG35*100,0)</f>
        <v>44.827117509238015</v>
      </c>
      <c r="BM72" s="67">
        <f t="shared" ref="BM72" si="190">IF(BG35&gt;0,(BM35/BG35)*100,0)</f>
        <v>42.610095707146279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-17.764154644782828</v>
      </c>
      <c r="BW72" s="67">
        <f t="shared" ref="BW72" si="192">IF(BR35&gt;0,BW35/BR35*100,0)</f>
        <v>40.312729344424667</v>
      </c>
      <c r="BX72" s="67">
        <f t="shared" ref="BX72" si="193">IF(BR35&gt;0,(BX35/BR35)*100,0)</f>
        <v>22.54857469964184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-37.042286636026553</v>
      </c>
      <c r="CH72" s="67">
        <f t="shared" ref="CH72" si="195">IF(CC35&gt;0,CH35/CC35*100,0)</f>
        <v>32.257391846389261</v>
      </c>
      <c r="CI72" s="67">
        <f t="shared" ref="CI72" si="196">IF(CC35&gt;0,(CI35/CC35)*100,0)</f>
        <v>-4.7848947896372902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-11.08494883585541</v>
      </c>
      <c r="CS72" s="67">
        <f t="shared" ref="CS72" si="198">IF(CN35&gt;0,CS35/CN35*100,0)</f>
        <v>26.749726936292184</v>
      </c>
      <c r="CT72" s="67">
        <f t="shared" ref="CT72" si="199">IF(CN35&gt;0,(CT35/CN35)*100,0)</f>
        <v>15.664778100436772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Solent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Solent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Solent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Solent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Solent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Solent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Solent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Solent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Solent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5.1994965136550775</v>
      </c>
      <c r="C82" s="18">
        <f t="shared" si="210"/>
        <v>13.217420535452916</v>
      </c>
      <c r="D82" s="18">
        <f t="shared" si="210"/>
        <v>6.0086227672373482E-2</v>
      </c>
      <c r="E82" s="18">
        <f t="shared" si="210"/>
        <v>2.6086348727293762</v>
      </c>
      <c r="F82" s="18">
        <f t="shared" ref="F82:F107" si="211">IF(AND(F$6-C$6 &lt;&gt; 0,C8&lt;&gt;0,F8&lt;&gt;0),(EXP(LN(F8/C8)/(F$6-C$6))-1)*100,0)</f>
        <v>2.4332718392369834</v>
      </c>
      <c r="H82" s="18">
        <f t="shared" ref="H82:H107" si="212">IF($F$6-$D$6 &lt;&gt; 0,(EXP(LN(1+(H45/100))/($F$6-$D$6))-1)*100,0)</f>
        <v>1.7519866660246297</v>
      </c>
      <c r="I82" s="18">
        <f t="shared" ref="I82:I107" si="213">IF(D8&gt;0,((1+(I8/D8))^(1/($F$6-$D$6))-1)*100,0)</f>
        <v>3.1591344570159885</v>
      </c>
      <c r="J82" s="18">
        <f t="shared" ref="J82:J107" si="214">IF($F$6-$D$6 &lt;&gt; 0,(EXP(LN(1+(J45/100))/($F$6-$D$6))-1)*100,0)</f>
        <v>4.3428136057915845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6.6208858468969733</v>
      </c>
      <c r="N82" s="18">
        <f t="shared" si="215"/>
        <v>9.8714201905533372</v>
      </c>
      <c r="O82" s="18">
        <f t="shared" si="215"/>
        <v>-3.3980762533813991E-2</v>
      </c>
      <c r="P82" s="18">
        <f t="shared" si="215"/>
        <v>2.3965344650320075</v>
      </c>
      <c r="Q82" s="18">
        <f t="shared" ref="Q82:Q107" si="216">IF(AND(Q$6-N$6 &lt;&gt; 0,N8&lt;&gt;0,Q8&lt;&gt;0),(EXP(LN(Q8/N8)/(Q$6-N$6))-1)*100,0)</f>
        <v>2.0792468657148122</v>
      </c>
      <c r="S82" s="18">
        <f t="shared" ref="S82:S107" si="217">IF($F$6-$D$6 &lt;&gt; 0,(EXP(LN(1+(S45/100))/($F$6-$D$6))-1)*100,0)</f>
        <v>1.5798666706270614</v>
      </c>
      <c r="T82" s="18">
        <f t="shared" ref="T82:T107" si="218">IF(O8&gt;0,((1+(T8/O8))^(1/($F$6-$D$6))-1)*100,0)</f>
        <v>3.128058611827611</v>
      </c>
      <c r="U82" s="18">
        <f t="shared" ref="U82:U107" si="219">IF($F$6-$D$6 &lt;&gt; 0,(EXP(LN(1+(U45/100))/($F$6-$D$6))-1)*100,0)</f>
        <v>4.1953054620018859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4.1945831720802129</v>
      </c>
      <c r="Y82" s="18">
        <f t="shared" si="220"/>
        <v>-1.4323960913246392</v>
      </c>
      <c r="Z82" s="18">
        <f t="shared" si="220"/>
        <v>-1.5434611051425073</v>
      </c>
      <c r="AA82" s="18">
        <f t="shared" si="220"/>
        <v>1.2378428408125419</v>
      </c>
      <c r="AB82" s="18">
        <f t="shared" ref="AB82:AB107" si="221">IF(AND(AB$6-Y$6 &lt;&gt; 0,Y8&lt;&gt;0,AB8&lt;&gt;0),(EXP(LN(AB8/Y8)/(AB$6-Y$6))-1)*100,0)</f>
        <v>0.19282353038618805</v>
      </c>
      <c r="AD82" s="18">
        <f t="shared" ref="AD82:AD107" si="222">IF($F$6-$D$6 &lt;&gt; 0,(EXP(LN(1+(AD45/100))/($F$6-$D$6))-1)*100,0)</f>
        <v>0.30211944662386081</v>
      </c>
      <c r="AE82" s="18">
        <f t="shared" ref="AE82:AE107" si="223">IF(Z8&gt;0,((1+(AE8/Z8))^(1/($F$6-$D$6))-1)*100,0)</f>
        <v>3.0024526804540264</v>
      </c>
      <c r="AF82" s="18">
        <f t="shared" ref="AF82:AF107" si="224">IF($F$6-$D$6 &lt;&gt; 0,(EXP(LN(1+(AF45/100))/($F$6-$D$6))-1)*100,0)</f>
        <v>3.2036273094533829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3.7305216235938854</v>
      </c>
      <c r="AJ82" s="18">
        <f t="shared" si="225"/>
        <v>2.1239922534378675</v>
      </c>
      <c r="AK82" s="18">
        <f t="shared" si="225"/>
        <v>-2.1548268899494238</v>
      </c>
      <c r="AL82" s="18">
        <f t="shared" si="225"/>
        <v>0.90243206707754098</v>
      </c>
      <c r="AM82" s="18">
        <f t="shared" ref="AM82:AM107" si="226">IF(AND(AM$6-AJ$6 &lt;&gt; 0,AJ8&lt;&gt;0,AM8&lt;&gt;0),(EXP(LN(AM8/AJ8)/(AM$6-AJ$6))-1)*100,0)</f>
        <v>1.210594095089057E-2</v>
      </c>
      <c r="AO82" s="18">
        <f t="shared" ref="AO82:AO107" si="227">IF($F$6-$D$6 &lt;&gt; 0,(EXP(LN(1+(AO45/100))/($F$6-$D$6))-1)*100,0)</f>
        <v>-0.12712356977532258</v>
      </c>
      <c r="AP82" s="18">
        <f t="shared" ref="AP82:AP107" si="228">IF(AK8&gt;0,((1+(AP8/AK8))^(1/($F$6-$D$6))-1)*100,0)</f>
        <v>2.7313625019290244</v>
      </c>
      <c r="AQ82" s="18">
        <f t="shared" ref="AQ82:AQ107" si="229">IF($F$6-$D$6 &lt;&gt; 0,(EXP(LN(1+(AQ45/100))/($F$6-$D$6))-1)*100,0)</f>
        <v>2.644447835973418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3.5882812989711077</v>
      </c>
      <c r="AU82" s="18">
        <f t="shared" si="230"/>
        <v>0.8938574477428185</v>
      </c>
      <c r="AV82" s="18">
        <f t="shared" si="230"/>
        <v>-2.8994932343072488</v>
      </c>
      <c r="AW82" s="18">
        <f t="shared" si="230"/>
        <v>0.96144065504975007</v>
      </c>
      <c r="AX82" s="18">
        <f t="shared" ref="AX82:AX107" si="231">IF(AND(AX$6-AU$6 &lt;&gt; 0,AU8&lt;&gt;0,AX8&lt;&gt;0),(EXP(LN(AX8/AU8)/(AX$6-AU$6))-1)*100,0)</f>
        <v>-0.26548617253733253</v>
      </c>
      <c r="AZ82" s="18">
        <f t="shared" ref="AZ82:AZ107" si="232">IF($F$6-$D$6 &lt;&gt; 0,(EXP(LN(1+(AZ45/100))/($F$6-$D$6))-1)*100,0)</f>
        <v>-0.34230038405006491</v>
      </c>
      <c r="BA82" s="18">
        <f t="shared" ref="BA82:BA107" si="233">IF(AV8&gt;0,((1+(BA8/AV8))^(1/($F$6-$D$6))-1)*100,0)</f>
        <v>2.6523811840310385</v>
      </c>
      <c r="BB82" s="18">
        <f t="shared" ref="BB82:BB107" si="234">IF($F$6-$D$6 &lt;&gt; 0,(EXP(LN(1+(BB45/100))/($F$6-$D$6))-1)*100,0)</f>
        <v>2.4169722398490689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0.60626686644600358</v>
      </c>
      <c r="BF82" s="18">
        <f t="shared" si="235"/>
        <v>9.7128553184923092</v>
      </c>
      <c r="BG82" s="18">
        <f t="shared" si="235"/>
        <v>-3.0194251310035169</v>
      </c>
      <c r="BH82" s="18">
        <f t="shared" si="235"/>
        <v>0.58244979891277637</v>
      </c>
      <c r="BI82" s="18">
        <f t="shared" ref="BI82:BI107" si="236">IF(AND(BI$6-BF$6 &lt;&gt; 0,BF8&lt;&gt;0,BI8&lt;&gt;0),(EXP(LN(BI8/BF8)/(BI$6-BF$6))-1)*100,0)</f>
        <v>-1.5780384507135814E-2</v>
      </c>
      <c r="BK82" s="18">
        <f t="shared" ref="BK82:BK107" si="237">IF($F$6-$D$6 &lt;&gt; 0,(EXP(LN(1+(BK45/100))/($F$6-$D$6))-1)*100,0)</f>
        <v>-0.63279881695709195</v>
      </c>
      <c r="BL82" s="18">
        <f t="shared" ref="BL82:BL107" si="238">IF(BG8&gt;0,((1+(BL8/BG8))^(1/($F$6-$D$6))-1)*100,0)</f>
        <v>2.2452337504567099</v>
      </c>
      <c r="BM82" s="18">
        <f t="shared" ref="BM82:BM107" si="239">IF($F$6-$D$6 &lt;&gt; 0,(EXP(LN(1+(BM45/100))/($F$6-$D$6))-1)*100,0)</f>
        <v>1.7874203454853133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1.525480565855597</v>
      </c>
      <c r="BQ82" s="18">
        <f t="shared" si="240"/>
        <v>-5.4404813841795407</v>
      </c>
      <c r="BR82" s="18">
        <f t="shared" si="240"/>
        <v>-3.1210193543977804</v>
      </c>
      <c r="BS82" s="18">
        <f t="shared" si="240"/>
        <v>-1.793449324369667</v>
      </c>
      <c r="BT82" s="18">
        <f t="shared" ref="BT82:BT107" si="241">IF(AND(BT$6-BQ$6 &lt;&gt; 0,BQ8&lt;&gt;0,BT8&lt;&gt;0),(EXP(LN(BT8/BQ8)/(BT$6-BQ$6))-1)*100,0)</f>
        <v>-2.441278134997793</v>
      </c>
      <c r="BV82" s="18">
        <f t="shared" ref="BV82:BV107" si="242">IF($F$6-$D$6 &lt;&gt; 0,(EXP(LN(1+(BV45/100))/($F$6-$D$6))-1)*100,0)</f>
        <v>-2.2379818103832161</v>
      </c>
      <c r="BW82" s="18">
        <f t="shared" ref="BW82:BW107" si="243">IF(BR8&gt;0,((1+(BW8/BR8))^(1/($F$6-$D$6))-1)*100,0)</f>
        <v>2.1100959658311824</v>
      </c>
      <c r="BX82" s="18">
        <f t="shared" ref="BX82:BX107" si="244">IF($F$6-$D$6 &lt;&gt; 0,(EXP(LN(1+(BX45/100))/($F$6-$D$6))-1)*100,0)</f>
        <v>0.51403731763008942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-0.64476564981219564</v>
      </c>
      <c r="CB82" s="18">
        <f t="shared" si="245"/>
        <v>-1.2915735876304901</v>
      </c>
      <c r="CC82" s="18">
        <f t="shared" si="245"/>
        <v>-1.7487236367026204</v>
      </c>
      <c r="CD82" s="18">
        <f t="shared" si="245"/>
        <v>-2.5823920529828071</v>
      </c>
      <c r="CE82" s="18">
        <f t="shared" ref="CE82:CE107" si="246">IF(AND(CE$6-CB$6 &lt;&gt; 0,CB8&lt;&gt;0,CE8&lt;&gt;0),(EXP(LN(CE8/CB8)/(CE$6-CB$6))-1)*100,0)</f>
        <v>-2.242240274620555</v>
      </c>
      <c r="CG82" s="18">
        <f t="shared" ref="CG82:CG107" si="247">IF($F$6-$D$6 &lt;&gt; 0,(EXP(LN(1+(CG45/100))/($F$6-$D$6))-1)*100,0)</f>
        <v>-2.3052915296771559</v>
      </c>
      <c r="CH82" s="18">
        <f t="shared" ref="CH82:CH107" si="248">IF(CC8&gt;0,((1+(CH8/CC8))^(1/($F$6-$D$6))-1)*100,0)</f>
        <v>2.0999300573709245</v>
      </c>
      <c r="CI82" s="18">
        <f t="shared" ref="CI82:CI107" si="249">IF($F$6-$D$6 &lt;&gt; 0,(EXP(LN(1+(CI45/100))/($F$6-$D$6))-1)*100,0)</f>
        <v>0.45572086799630096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4.5303072124480037</v>
      </c>
      <c r="CM82" s="18">
        <f t="shared" si="250"/>
        <v>-8.0479199562881742</v>
      </c>
      <c r="CN82" s="18">
        <f t="shared" si="250"/>
        <v>1.7843947795093351</v>
      </c>
      <c r="CO82" s="18">
        <f t="shared" si="250"/>
        <v>2.0463859147697772</v>
      </c>
      <c r="CP82" s="18">
        <f t="shared" ref="CP82:CP107" si="251">IF(AND(CP$6-CM$6 &lt;&gt; 0,CM8&lt;&gt;0,CP8&lt;&gt;0),(EXP(LN(CP8/CM8)/(CP$6-CM$6))-1)*100,0)</f>
        <v>1.3028093865512291</v>
      </c>
      <c r="CR82" s="18">
        <f t="shared" ref="CR82:CR107" si="252">IF($F$6-$D$6 &lt;&gt; 0,(EXP(LN(1+(CR45/100))/($F$6-$D$6))-1)*100,0)</f>
        <v>1.9589806930170539</v>
      </c>
      <c r="CS82" s="18">
        <f t="shared" ref="CS82:CS107" si="253">IF(CN8&gt;0,((1+(CS8/CN8))^(1/($F$6-$D$6))-1)*100,0)</f>
        <v>2.0128131670263727</v>
      </c>
      <c r="CT82" s="18">
        <f t="shared" ref="CT82:CT107" si="254">IF($F$6-$D$6 &lt;&gt; 0,(EXP(LN(1+(CT45/100))/($F$6-$D$6))-1)*100,0)</f>
        <v>3.5444709987688894</v>
      </c>
    </row>
    <row r="83" spans="1:98" x14ac:dyDescent="0.2">
      <c r="A83" t="str">
        <f t="shared" si="209"/>
        <v>12 Other managers and proprietors</v>
      </c>
      <c r="B83" s="18">
        <f t="shared" si="210"/>
        <v>6.1307195391032687</v>
      </c>
      <c r="C83" s="18">
        <f t="shared" si="210"/>
        <v>0.90768227460384932</v>
      </c>
      <c r="D83" s="18">
        <f t="shared" si="210"/>
        <v>3.1341616097967373</v>
      </c>
      <c r="E83" s="18">
        <f t="shared" si="210"/>
        <v>3.0337585795151334</v>
      </c>
      <c r="F83" s="18">
        <f t="shared" si="211"/>
        <v>2.9309007280041932</v>
      </c>
      <c r="H83" s="18">
        <f t="shared" si="212"/>
        <v>3.0672153911047273</v>
      </c>
      <c r="I83" s="18">
        <f t="shared" si="213"/>
        <v>3.9635610149975298</v>
      </c>
      <c r="J83" s="18">
        <f t="shared" si="214"/>
        <v>5.9057393647379275</v>
      </c>
      <c r="L83" t="str">
        <f t="shared" ref="L83:L106" si="255">A83</f>
        <v>12 Other managers and proprietors</v>
      </c>
      <c r="M83" s="18">
        <f t="shared" si="215"/>
        <v>5.1779210386663443</v>
      </c>
      <c r="N83" s="18">
        <f t="shared" si="215"/>
        <v>8.871677940326661</v>
      </c>
      <c r="O83" s="18">
        <f t="shared" si="215"/>
        <v>3.1945576093070915</v>
      </c>
      <c r="P83" s="18">
        <f t="shared" si="215"/>
        <v>3.1517156212049313</v>
      </c>
      <c r="Q83" s="18">
        <f t="shared" si="216"/>
        <v>3.5136720375821495</v>
      </c>
      <c r="S83" s="18">
        <f t="shared" si="217"/>
        <v>3.165994307299802</v>
      </c>
      <c r="T83" s="18">
        <f t="shared" si="218"/>
        <v>3.9357552669780915</v>
      </c>
      <c r="U83" s="18">
        <f t="shared" si="219"/>
        <v>5.9521605068554306</v>
      </c>
      <c r="W83" t="str">
        <f t="shared" ref="W83:W106" si="256">A83</f>
        <v>12 Other managers and proprietors</v>
      </c>
      <c r="X83" s="18">
        <f t="shared" si="220"/>
        <v>2.2657873252961647</v>
      </c>
      <c r="Y83" s="18">
        <f t="shared" si="220"/>
        <v>-3.3792550957958634</v>
      </c>
      <c r="Z83" s="18">
        <f t="shared" si="220"/>
        <v>1.3982720637323531</v>
      </c>
      <c r="AA83" s="18">
        <f t="shared" si="220"/>
        <v>1.8879315197463109</v>
      </c>
      <c r="AB83" s="18">
        <f t="shared" si="221"/>
        <v>1.3977137599618272</v>
      </c>
      <c r="AD83" s="18">
        <f t="shared" si="222"/>
        <v>1.7244495300192675</v>
      </c>
      <c r="AE83" s="18">
        <f t="shared" si="223"/>
        <v>3.685483061882322</v>
      </c>
      <c r="AF83" s="18">
        <f t="shared" si="224"/>
        <v>4.7757144774834837</v>
      </c>
      <c r="AH83" t="str">
        <f t="shared" ref="AH83:AH106" si="257">L83</f>
        <v>12 Other managers and proprietors</v>
      </c>
      <c r="AI83" s="18">
        <f t="shared" si="225"/>
        <v>2.9562854982222664</v>
      </c>
      <c r="AJ83" s="18">
        <f t="shared" si="225"/>
        <v>1.9706911851895326</v>
      </c>
      <c r="AK83" s="18">
        <f t="shared" si="225"/>
        <v>0.22846802274647526</v>
      </c>
      <c r="AL83" s="18">
        <f t="shared" si="225"/>
        <v>2.0076319349537464</v>
      </c>
      <c r="AM83" s="18">
        <f t="shared" si="226"/>
        <v>1.4459801589134624</v>
      </c>
      <c r="AO83" s="18">
        <f t="shared" si="227"/>
        <v>1.4110955781744261</v>
      </c>
      <c r="AP83" s="18">
        <f t="shared" si="228"/>
        <v>3.5955904239830749</v>
      </c>
      <c r="AQ83" s="18">
        <f t="shared" si="229"/>
        <v>4.4903928047095309</v>
      </c>
      <c r="AS83" t="str">
        <f t="shared" ref="AS83:AS106" si="258">W83</f>
        <v>12 Other managers and proprietors</v>
      </c>
      <c r="AT83" s="18">
        <f t="shared" si="230"/>
        <v>1.7538779889855194</v>
      </c>
      <c r="AU83" s="18">
        <f t="shared" si="230"/>
        <v>-1.0992534040037638</v>
      </c>
      <c r="AV83" s="18">
        <f t="shared" si="230"/>
        <v>1.4152169507588575</v>
      </c>
      <c r="AW83" s="18">
        <f t="shared" si="230"/>
        <v>1.6050206452575155</v>
      </c>
      <c r="AX83" s="18">
        <f t="shared" si="231"/>
        <v>1.374606083438823</v>
      </c>
      <c r="AZ83" s="18">
        <f t="shared" si="232"/>
        <v>1.5417133101987224</v>
      </c>
      <c r="BA83" s="18">
        <f t="shared" si="233"/>
        <v>3.5079030521033561</v>
      </c>
      <c r="BB83" s="18">
        <f t="shared" si="234"/>
        <v>4.4998116437851676</v>
      </c>
      <c r="BD83" t="str">
        <f t="shared" ref="BD83:BD106" si="259">AH83</f>
        <v>12 Other managers and proprietors</v>
      </c>
      <c r="BE83" s="18">
        <f t="shared" si="235"/>
        <v>-3.5038625929186051</v>
      </c>
      <c r="BF83" s="18">
        <f t="shared" si="235"/>
        <v>6.2869259061984373</v>
      </c>
      <c r="BG83" s="18">
        <f t="shared" si="235"/>
        <v>-1.052767783707198</v>
      </c>
      <c r="BH83" s="18">
        <f t="shared" si="235"/>
        <v>0.26878472677591692</v>
      </c>
      <c r="BI83" s="18">
        <f t="shared" si="236"/>
        <v>0.21834480520352972</v>
      </c>
      <c r="BK83" s="18">
        <f t="shared" si="237"/>
        <v>-0.17368242842801251</v>
      </c>
      <c r="BL83" s="18">
        <f t="shared" si="238"/>
        <v>2.5594128372321556</v>
      </c>
      <c r="BM83" s="18">
        <f t="shared" si="239"/>
        <v>2.4379557689723663</v>
      </c>
      <c r="BO83" t="str">
        <f t="shared" ref="BO83:BO106" si="260">AS83</f>
        <v>12 Other managers and proprietors</v>
      </c>
      <c r="BP83" s="18">
        <f t="shared" si="240"/>
        <v>-0.7943902223826127</v>
      </c>
      <c r="BQ83" s="18">
        <f t="shared" si="240"/>
        <v>-4.8875331619135487</v>
      </c>
      <c r="BR83" s="18">
        <f t="shared" si="240"/>
        <v>0.51009193029969424</v>
      </c>
      <c r="BS83" s="18">
        <f t="shared" si="240"/>
        <v>-0.35640621752015544</v>
      </c>
      <c r="BT83" s="18">
        <f t="shared" si="241"/>
        <v>-0.37663052680848574</v>
      </c>
      <c r="BV83" s="18">
        <f t="shared" si="242"/>
        <v>-6.840670746210975E-2</v>
      </c>
      <c r="BW83" s="18">
        <f t="shared" si="243"/>
        <v>2.9032033045473193</v>
      </c>
      <c r="BX83" s="18">
        <f t="shared" si="244"/>
        <v>2.857455868304104</v>
      </c>
      <c r="BZ83" t="str">
        <f t="shared" ref="BZ83:BZ106" si="261">BD83</f>
        <v>12 Other managers and proprietors</v>
      </c>
      <c r="CA83" s="18">
        <f t="shared" si="245"/>
        <v>-2.8977901807104134</v>
      </c>
      <c r="CB83" s="18">
        <f t="shared" si="245"/>
        <v>-13.841099067612939</v>
      </c>
      <c r="CC83" s="18">
        <f t="shared" si="245"/>
        <v>0.13700228093431743</v>
      </c>
      <c r="CD83" s="18">
        <f t="shared" si="245"/>
        <v>-2.6298271798081752</v>
      </c>
      <c r="CE83" s="18">
        <f t="shared" si="246"/>
        <v>-2.5216250322949607</v>
      </c>
      <c r="CG83" s="18">
        <f t="shared" si="247"/>
        <v>-1.7161510192493679</v>
      </c>
      <c r="CH83" s="18">
        <f t="shared" si="248"/>
        <v>2.3280024273580446</v>
      </c>
      <c r="CI83" s="18">
        <f t="shared" si="249"/>
        <v>1.129990119993507</v>
      </c>
      <c r="CK83" t="str">
        <f t="shared" ref="CK83:CK106" si="262">BO83</f>
        <v>12 Other managers and proprietors</v>
      </c>
      <c r="CL83" s="18">
        <f t="shared" si="250"/>
        <v>0.28472096151661574</v>
      </c>
      <c r="CM83" s="18">
        <f t="shared" si="250"/>
        <v>-13.904368848799987</v>
      </c>
      <c r="CN83" s="18">
        <f t="shared" si="250"/>
        <v>3.3857332375563987</v>
      </c>
      <c r="CO83" s="18">
        <f t="shared" si="250"/>
        <v>2.3008882933549302</v>
      </c>
      <c r="CP83" s="18">
        <f t="shared" si="251"/>
        <v>1.5383002239038879</v>
      </c>
      <c r="CR83" s="18">
        <f t="shared" si="252"/>
        <v>2.6612325095165534</v>
      </c>
      <c r="CS83" s="18">
        <f t="shared" si="253"/>
        <v>2.3748224166435072</v>
      </c>
      <c r="CT83" s="18">
        <f t="shared" si="254"/>
        <v>4.3896091169558504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5.2802282226341646</v>
      </c>
      <c r="C84" s="18">
        <f t="shared" si="210"/>
        <v>7.9221143282072859</v>
      </c>
      <c r="D84" s="18">
        <f t="shared" si="210"/>
        <v>4.7930787209849557</v>
      </c>
      <c r="E84" s="18">
        <f t="shared" si="210"/>
        <v>2.4836136204126724</v>
      </c>
      <c r="F84" s="18">
        <f t="shared" si="211"/>
        <v>3.5338488803400514</v>
      </c>
      <c r="H84" s="18">
        <f t="shared" si="212"/>
        <v>3.2477240097829263</v>
      </c>
      <c r="I84" s="18">
        <f t="shared" si="213"/>
        <v>2.8153471563956201</v>
      </c>
      <c r="J84" s="18">
        <f t="shared" si="214"/>
        <v>5.1756930700252557</v>
      </c>
      <c r="L84" t="str">
        <f t="shared" si="255"/>
        <v>21 Science, research, engineering and technology professionals</v>
      </c>
      <c r="M84" s="18">
        <f t="shared" si="215"/>
        <v>4.3127369389349912</v>
      </c>
      <c r="N84" s="18">
        <f t="shared" si="215"/>
        <v>14.14838531333884</v>
      </c>
      <c r="O84" s="18">
        <f t="shared" si="215"/>
        <v>6.5041290586722367</v>
      </c>
      <c r="P84" s="18">
        <f t="shared" si="215"/>
        <v>2.9849796004065787</v>
      </c>
      <c r="Q84" s="18">
        <f t="shared" si="216"/>
        <v>4.7436140191027265</v>
      </c>
      <c r="S84" s="18">
        <f t="shared" si="217"/>
        <v>4.1449158240874695</v>
      </c>
      <c r="T84" s="18">
        <f t="shared" si="218"/>
        <v>3.2015754656189221</v>
      </c>
      <c r="U84" s="18">
        <f t="shared" si="219"/>
        <v>6.1365568030029349</v>
      </c>
      <c r="W84" t="str">
        <f t="shared" si="256"/>
        <v>21 Science, research, engineering and technology professionals</v>
      </c>
      <c r="X84" s="18">
        <f t="shared" si="220"/>
        <v>0.59576133651519925</v>
      </c>
      <c r="Y84" s="18">
        <f t="shared" si="220"/>
        <v>-3.5521041367725381E-3</v>
      </c>
      <c r="Z84" s="18">
        <f t="shared" si="220"/>
        <v>3.8514776543571827</v>
      </c>
      <c r="AA84" s="18">
        <f t="shared" si="220"/>
        <v>0.84834279810137581</v>
      </c>
      <c r="AB84" s="18">
        <f t="shared" si="221"/>
        <v>1.7234256659427682</v>
      </c>
      <c r="AD84" s="18">
        <f t="shared" si="222"/>
        <v>1.8396123316011037</v>
      </c>
      <c r="AE84" s="18">
        <f t="shared" si="223"/>
        <v>2.7045289826412411</v>
      </c>
      <c r="AF84" s="18">
        <f t="shared" si="224"/>
        <v>4.0222406395045596</v>
      </c>
      <c r="AH84" t="str">
        <f t="shared" si="257"/>
        <v>21 Science, research, engineering and technology professionals</v>
      </c>
      <c r="AI84" s="18">
        <f t="shared" si="225"/>
        <v>0.22699651001829579</v>
      </c>
      <c r="AJ84" s="18">
        <f t="shared" si="225"/>
        <v>5.0546146568935191</v>
      </c>
      <c r="AK84" s="18">
        <f t="shared" si="225"/>
        <v>3.8841773303652793</v>
      </c>
      <c r="AL84" s="18">
        <f t="shared" si="225"/>
        <v>1.4685879191485451</v>
      </c>
      <c r="AM84" s="18">
        <f t="shared" si="226"/>
        <v>2.4394870834540061</v>
      </c>
      <c r="AO84" s="18">
        <f t="shared" si="227"/>
        <v>2.2674780010388806</v>
      </c>
      <c r="AP84" s="18">
        <f t="shared" si="228"/>
        <v>2.7080138371575746</v>
      </c>
      <c r="AQ84" s="18">
        <f t="shared" si="229"/>
        <v>4.3455137446171799</v>
      </c>
      <c r="AS84" t="str">
        <f t="shared" si="258"/>
        <v>21 Science, research, engineering and technology professionals</v>
      </c>
      <c r="AT84" s="18">
        <f t="shared" si="230"/>
        <v>0.89543284533841749</v>
      </c>
      <c r="AU84" s="18">
        <f t="shared" si="230"/>
        <v>-6.3461009130805213E-2</v>
      </c>
      <c r="AV84" s="18">
        <f t="shared" si="230"/>
        <v>1.6667507286179717</v>
      </c>
      <c r="AW84" s="18">
        <f t="shared" si="230"/>
        <v>8.0032026234322373E-2</v>
      </c>
      <c r="AX84" s="18">
        <f t="shared" si="231"/>
        <v>0.56418452362059224</v>
      </c>
      <c r="AZ84" s="18">
        <f t="shared" si="232"/>
        <v>0.60616744222663499</v>
      </c>
      <c r="BA84" s="18">
        <f t="shared" si="233"/>
        <v>2.2486097105822278</v>
      </c>
      <c r="BB84" s="18">
        <f t="shared" si="234"/>
        <v>2.6978750135937313</v>
      </c>
      <c r="BD84" t="str">
        <f t="shared" si="259"/>
        <v>21 Science, research, engineering and technology professionals</v>
      </c>
      <c r="BE84" s="18">
        <f t="shared" si="235"/>
        <v>-1.6836996486050637</v>
      </c>
      <c r="BF84" s="18">
        <f t="shared" si="235"/>
        <v>10.768957966253257</v>
      </c>
      <c r="BG84" s="18">
        <f t="shared" si="235"/>
        <v>2.0630322997884809</v>
      </c>
      <c r="BH84" s="18">
        <f t="shared" si="235"/>
        <v>-0.22291270796044316</v>
      </c>
      <c r="BI84" s="18">
        <f t="shared" si="236"/>
        <v>1.144387546270309</v>
      </c>
      <c r="BK84" s="18">
        <f t="shared" si="237"/>
        <v>0.53332278277478107</v>
      </c>
      <c r="BL84" s="18">
        <f t="shared" si="238"/>
        <v>1.807486221712562</v>
      </c>
      <c r="BM84" s="18">
        <f t="shared" si="239"/>
        <v>2.226102581457079</v>
      </c>
      <c r="BO84" t="str">
        <f t="shared" si="260"/>
        <v>21 Science, research, engineering and technology professionals</v>
      </c>
      <c r="BP84" s="18">
        <f t="shared" si="240"/>
        <v>0.24884386988128782</v>
      </c>
      <c r="BQ84" s="18">
        <f t="shared" si="240"/>
        <v>-3.372756168165103</v>
      </c>
      <c r="BR84" s="18">
        <f t="shared" si="240"/>
        <v>3.0815074551063582</v>
      </c>
      <c r="BS84" s="18">
        <f t="shared" si="240"/>
        <v>-0.93043881472638645</v>
      </c>
      <c r="BT84" s="18">
        <f t="shared" si="241"/>
        <v>0.14986354751753694</v>
      </c>
      <c r="BV84" s="18">
        <f t="shared" si="242"/>
        <v>0.38922000501742104</v>
      </c>
      <c r="BW84" s="18">
        <f t="shared" si="243"/>
        <v>2.0958234235950002</v>
      </c>
      <c r="BX84" s="18">
        <f t="shared" si="244"/>
        <v>2.3890491943350911</v>
      </c>
      <c r="BZ84" t="str">
        <f t="shared" si="261"/>
        <v>21 Science, research, engineering and technology professionals</v>
      </c>
      <c r="CA84" s="18">
        <f t="shared" si="245"/>
        <v>-3.3865694985647066</v>
      </c>
      <c r="CB84" s="18">
        <f t="shared" si="245"/>
        <v>-2.7415502917109702</v>
      </c>
      <c r="CC84" s="18">
        <f t="shared" si="245"/>
        <v>4.2608525813043086</v>
      </c>
      <c r="CD84" s="18">
        <f t="shared" si="245"/>
        <v>-3.6130379552532621</v>
      </c>
      <c r="CE84" s="18">
        <f t="shared" si="246"/>
        <v>-1.1629466805958777</v>
      </c>
      <c r="CG84" s="18">
        <f t="shared" si="247"/>
        <v>-1.0567999877795109</v>
      </c>
      <c r="CH84" s="18">
        <f t="shared" si="248"/>
        <v>1.8700988598842949</v>
      </c>
      <c r="CI84" s="18">
        <f t="shared" si="249"/>
        <v>1.0698572042762367</v>
      </c>
      <c r="CK84" t="str">
        <f t="shared" si="262"/>
        <v>21 Science, research, engineering and technology professionals</v>
      </c>
      <c r="CL84" s="18">
        <f t="shared" si="250"/>
        <v>4.9463975068927191</v>
      </c>
      <c r="CM84" s="18">
        <f t="shared" si="250"/>
        <v>-8.0752347536150459E-2</v>
      </c>
      <c r="CN84" s="18">
        <f t="shared" si="250"/>
        <v>11.0182375302744</v>
      </c>
      <c r="CO84" s="18">
        <f t="shared" si="250"/>
        <v>3.9544673274177544</v>
      </c>
      <c r="CP84" s="18">
        <f t="shared" si="251"/>
        <v>5.8499782715319526</v>
      </c>
      <c r="CR84" s="18">
        <f t="shared" si="252"/>
        <v>6.2576518587817764</v>
      </c>
      <c r="CS84" s="18">
        <f t="shared" si="253"/>
        <v>2.8792104971359977</v>
      </c>
      <c r="CT84" s="18">
        <f t="shared" si="254"/>
        <v>7.6376605872945591</v>
      </c>
    </row>
    <row r="85" spans="1:98" x14ac:dyDescent="0.2">
      <c r="A85" t="str">
        <f t="shared" si="209"/>
        <v>22 Health professionals</v>
      </c>
      <c r="B85" s="18">
        <f t="shared" si="210"/>
        <v>7.8683757195992188</v>
      </c>
      <c r="C85" s="18">
        <f t="shared" si="210"/>
        <v>5.492891790214216</v>
      </c>
      <c r="D85" s="18">
        <f t="shared" si="210"/>
        <v>2.9167205707566257</v>
      </c>
      <c r="E85" s="18">
        <f t="shared" si="210"/>
        <v>1.8910437557775106</v>
      </c>
      <c r="F85" s="18">
        <f t="shared" si="211"/>
        <v>2.4326274469084419</v>
      </c>
      <c r="H85" s="18">
        <f t="shared" si="212"/>
        <v>2.2317951913755296</v>
      </c>
      <c r="I85" s="18">
        <f t="shared" si="213"/>
        <v>3.2478835865060285</v>
      </c>
      <c r="J85" s="18">
        <f t="shared" si="214"/>
        <v>4.7560688668531803</v>
      </c>
      <c r="L85" t="str">
        <f t="shared" si="255"/>
        <v>22 Health professionals</v>
      </c>
      <c r="M85" s="18">
        <f t="shared" si="215"/>
        <v>7.907495850777746</v>
      </c>
      <c r="N85" s="18">
        <f t="shared" si="215"/>
        <v>5.4691442298891779</v>
      </c>
      <c r="O85" s="18">
        <f t="shared" si="215"/>
        <v>1.6277337478677767</v>
      </c>
      <c r="P85" s="18">
        <f t="shared" si="215"/>
        <v>1.4475864804268213</v>
      </c>
      <c r="Q85" s="18">
        <f t="shared" si="216"/>
        <v>1.7507780471091028</v>
      </c>
      <c r="S85" s="18">
        <f t="shared" si="217"/>
        <v>1.5076000602030071</v>
      </c>
      <c r="T85" s="18">
        <f t="shared" si="218"/>
        <v>3.2446106146586162</v>
      </c>
      <c r="U85" s="18">
        <f t="shared" si="219"/>
        <v>4.2464642026752264</v>
      </c>
      <c r="W85" t="str">
        <f t="shared" si="256"/>
        <v>22 Health professionals</v>
      </c>
      <c r="X85" s="18">
        <f t="shared" si="220"/>
        <v>5.3599440708745894</v>
      </c>
      <c r="Y85" s="18">
        <f t="shared" si="220"/>
        <v>-1.4714997868068957</v>
      </c>
      <c r="Z85" s="18">
        <f t="shared" si="220"/>
        <v>3.2922442329219592E-2</v>
      </c>
      <c r="AA85" s="18">
        <f t="shared" si="220"/>
        <v>0.65979501727220224</v>
      </c>
      <c r="AB85" s="18">
        <f t="shared" si="221"/>
        <v>0.32919254945948939</v>
      </c>
      <c r="AD85" s="18">
        <f t="shared" si="222"/>
        <v>0.45040221479719644</v>
      </c>
      <c r="AE85" s="18">
        <f t="shared" si="223"/>
        <v>3.114656403497329</v>
      </c>
      <c r="AF85" s="18">
        <f t="shared" si="224"/>
        <v>3.4112042293590772</v>
      </c>
      <c r="AH85" t="str">
        <f t="shared" si="257"/>
        <v>22 Health professionals</v>
      </c>
      <c r="AI85" s="18">
        <f t="shared" si="225"/>
        <v>-4.1617673188965476</v>
      </c>
      <c r="AJ85" s="18">
        <f t="shared" si="225"/>
        <v>-11.89874178465602</v>
      </c>
      <c r="AK85" s="18">
        <f t="shared" si="225"/>
        <v>-11.828943150484495</v>
      </c>
      <c r="AL85" s="18">
        <f t="shared" si="225"/>
        <v>-9.2908010724462091</v>
      </c>
      <c r="AM85" s="18">
        <f t="shared" si="226"/>
        <v>-10.255497643152655</v>
      </c>
      <c r="AO85" s="18">
        <f t="shared" si="227"/>
        <v>-10.144864544248822</v>
      </c>
      <c r="AP85" s="18">
        <f t="shared" si="228"/>
        <v>1.1082500731165679</v>
      </c>
      <c r="AQ85" s="18">
        <f t="shared" si="229"/>
        <v>-6.2345901902464256</v>
      </c>
      <c r="AS85" t="str">
        <f t="shared" si="258"/>
        <v>22 Health professionals</v>
      </c>
      <c r="AT85" s="18">
        <f t="shared" si="230"/>
        <v>3.9798209055467604</v>
      </c>
      <c r="AU85" s="18">
        <f t="shared" si="230"/>
        <v>11.643070430179447</v>
      </c>
      <c r="AV85" s="18">
        <f t="shared" si="230"/>
        <v>0.27094494707893269</v>
      </c>
      <c r="AW85" s="18">
        <f t="shared" si="230"/>
        <v>0.73739792341265264</v>
      </c>
      <c r="AX85" s="18">
        <f t="shared" si="231"/>
        <v>1.2397146401255554</v>
      </c>
      <c r="AZ85" s="18">
        <f t="shared" si="232"/>
        <v>0.58167299459532806</v>
      </c>
      <c r="BA85" s="18">
        <f t="shared" si="233"/>
        <v>2.8972827992993055</v>
      </c>
      <c r="BB85" s="18">
        <f t="shared" si="234"/>
        <v>3.292715328085527</v>
      </c>
      <c r="BD85" t="str">
        <f t="shared" si="259"/>
        <v>22 Health professionals</v>
      </c>
      <c r="BE85" s="18">
        <f t="shared" si="235"/>
        <v>4.2463756282621778</v>
      </c>
      <c r="BF85" s="18">
        <f t="shared" si="235"/>
        <v>8.7721561208262688</v>
      </c>
      <c r="BG85" s="18">
        <f t="shared" si="235"/>
        <v>-2.409212098102298E-2</v>
      </c>
      <c r="BH85" s="18">
        <f t="shared" si="235"/>
        <v>0.79342770316603861</v>
      </c>
      <c r="BI85" s="18">
        <f t="shared" si="236"/>
        <v>1.0170755848334379</v>
      </c>
      <c r="BK85" s="18">
        <f t="shared" si="237"/>
        <v>0.52018100431905356</v>
      </c>
      <c r="BL85" s="18">
        <f t="shared" si="238"/>
        <v>3.1135858248496628</v>
      </c>
      <c r="BM85" s="18">
        <f t="shared" si="239"/>
        <v>3.4567242855770619</v>
      </c>
      <c r="BO85" t="str">
        <f t="shared" si="260"/>
        <v>22 Health professionals</v>
      </c>
      <c r="BP85" s="18">
        <f t="shared" si="240"/>
        <v>2.3168632766393138</v>
      </c>
      <c r="BQ85" s="18">
        <f t="shared" si="240"/>
        <v>0.27699532711238373</v>
      </c>
      <c r="BR85" s="18">
        <f t="shared" si="240"/>
        <v>-0.51317267834014579</v>
      </c>
      <c r="BS85" s="18">
        <f t="shared" si="240"/>
        <v>-2.1356157849767521</v>
      </c>
      <c r="BT85" s="18">
        <f t="shared" si="241"/>
        <v>-1.4816241577472744</v>
      </c>
      <c r="BV85" s="18">
        <f t="shared" si="242"/>
        <v>-1.5977628180261383</v>
      </c>
      <c r="BW85" s="18">
        <f t="shared" si="243"/>
        <v>2.4108166874766246</v>
      </c>
      <c r="BX85" s="18">
        <f t="shared" si="244"/>
        <v>1.3060984501593209</v>
      </c>
      <c r="BZ85" t="str">
        <f t="shared" si="261"/>
        <v>22 Health professionals</v>
      </c>
      <c r="CA85" s="18">
        <f t="shared" si="245"/>
        <v>4.3061453810079753</v>
      </c>
      <c r="CB85" s="18">
        <f t="shared" si="245"/>
        <v>-18.276266670776465</v>
      </c>
      <c r="CC85" s="18">
        <f t="shared" si="245"/>
        <v>0.20282917622020946</v>
      </c>
      <c r="CD85" s="18">
        <f t="shared" si="245"/>
        <v>-4.1726068871029138</v>
      </c>
      <c r="CE85" s="18">
        <f t="shared" si="246"/>
        <v>-3.7883188331351847</v>
      </c>
      <c r="CG85" s="18">
        <f t="shared" si="247"/>
        <v>-2.7357795345804292</v>
      </c>
      <c r="CH85" s="18">
        <f t="shared" si="248"/>
        <v>2.2072855825751692</v>
      </c>
      <c r="CI85" s="18">
        <f t="shared" si="249"/>
        <v>0.30735049729402331</v>
      </c>
      <c r="CK85" t="str">
        <f t="shared" si="262"/>
        <v>22 Health professionals</v>
      </c>
      <c r="CL85" s="18">
        <f t="shared" si="250"/>
        <v>12.683664686749374</v>
      </c>
      <c r="CM85" s="18">
        <f t="shared" si="250"/>
        <v>4.0939165421919999</v>
      </c>
      <c r="CN85" s="18">
        <f t="shared" si="250"/>
        <v>6.8688297705778112</v>
      </c>
      <c r="CO85" s="18">
        <f t="shared" si="250"/>
        <v>5.5362325396116852</v>
      </c>
      <c r="CP85" s="18">
        <f t="shared" si="251"/>
        <v>5.8597905177264487</v>
      </c>
      <c r="CR85" s="18">
        <f t="shared" si="252"/>
        <v>5.9785750009174077</v>
      </c>
      <c r="CS85" s="18">
        <f t="shared" si="253"/>
        <v>3.1977565781661887</v>
      </c>
      <c r="CT85" s="18">
        <f t="shared" si="254"/>
        <v>7.581599492344937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2.369328922412528</v>
      </c>
      <c r="C86" s="18">
        <f t="shared" si="210"/>
        <v>5.8517969229648914</v>
      </c>
      <c r="D86" s="18">
        <f t="shared" si="210"/>
        <v>1.3058302252628273</v>
      </c>
      <c r="E86" s="18">
        <f t="shared" si="210"/>
        <v>1.4779319781613065</v>
      </c>
      <c r="F86" s="18">
        <f t="shared" si="211"/>
        <v>1.6919692080496818</v>
      </c>
      <c r="H86" s="18">
        <f t="shared" si="212"/>
        <v>1.4205322658934927</v>
      </c>
      <c r="I86" s="18">
        <f t="shared" si="213"/>
        <v>3.0394188612024919</v>
      </c>
      <c r="J86" s="18">
        <f t="shared" si="214"/>
        <v>4.006238473160284</v>
      </c>
      <c r="L86" t="str">
        <f t="shared" si="255"/>
        <v>23 Teaching and other educational professionals</v>
      </c>
      <c r="M86" s="18">
        <f t="shared" si="215"/>
        <v>2.8282360237434467</v>
      </c>
      <c r="N86" s="18">
        <f t="shared" si="215"/>
        <v>3.0217913996811063</v>
      </c>
      <c r="O86" s="18">
        <f t="shared" si="215"/>
        <v>1.1128021027596358</v>
      </c>
      <c r="P86" s="18">
        <f t="shared" si="215"/>
        <v>1.2912683036487183</v>
      </c>
      <c r="Q86" s="18">
        <f t="shared" si="216"/>
        <v>1.3427056494981437</v>
      </c>
      <c r="S86" s="18">
        <f t="shared" si="217"/>
        <v>1.2317445978285546</v>
      </c>
      <c r="T86" s="18">
        <f t="shared" si="218"/>
        <v>3.1305166685425823</v>
      </c>
      <c r="U86" s="18">
        <f t="shared" si="219"/>
        <v>3.9554998506992955</v>
      </c>
      <c r="W86" t="str">
        <f t="shared" si="256"/>
        <v>23 Teaching and other educational professionals</v>
      </c>
      <c r="X86" s="18">
        <f t="shared" si="220"/>
        <v>-2.6479723658485166</v>
      </c>
      <c r="Y86" s="18">
        <f t="shared" si="220"/>
        <v>-1.8593456024649568</v>
      </c>
      <c r="Z86" s="18">
        <f t="shared" si="220"/>
        <v>-3.7885658721919069</v>
      </c>
      <c r="AA86" s="18">
        <f t="shared" si="220"/>
        <v>-1.5437296992105276</v>
      </c>
      <c r="AB86" s="18">
        <f t="shared" si="221"/>
        <v>-2.2704246109521709</v>
      </c>
      <c r="AD86" s="18">
        <f t="shared" si="222"/>
        <v>-2.2977685760149136</v>
      </c>
      <c r="AE86" s="18">
        <f t="shared" si="223"/>
        <v>2.3590958959446517</v>
      </c>
      <c r="AF86" s="18">
        <f t="shared" si="224"/>
        <v>0.78433138614570908</v>
      </c>
      <c r="AH86" t="str">
        <f t="shared" si="257"/>
        <v>23 Teaching and other educational professionals</v>
      </c>
      <c r="AI86" s="18">
        <f t="shared" si="225"/>
        <v>-12.529383905706137</v>
      </c>
      <c r="AJ86" s="18">
        <f t="shared" si="225"/>
        <v>-12.205878785780211</v>
      </c>
      <c r="AK86" s="18">
        <f t="shared" si="225"/>
        <v>-10.020212086539848</v>
      </c>
      <c r="AL86" s="18">
        <f t="shared" si="225"/>
        <v>6.1595187004592766E-2</v>
      </c>
      <c r="AM86" s="18">
        <f t="shared" si="226"/>
        <v>-3.9927499707724468</v>
      </c>
      <c r="AO86" s="18">
        <f t="shared" si="227"/>
        <v>-3.4186503974749427</v>
      </c>
      <c r="AP86" s="18">
        <f t="shared" si="228"/>
        <v>1.1828688404813992</v>
      </c>
      <c r="AQ86" s="18">
        <f t="shared" si="229"/>
        <v>-1.5893976614834382</v>
      </c>
      <c r="AS86" t="str">
        <f t="shared" si="258"/>
        <v>23 Teaching and other educational professionals</v>
      </c>
      <c r="AT86" s="18">
        <f t="shared" si="230"/>
        <v>-0.25367634546590301</v>
      </c>
      <c r="AU86" s="18">
        <f t="shared" si="230"/>
        <v>0.19179413148846525</v>
      </c>
      <c r="AV86" s="18">
        <f t="shared" si="230"/>
        <v>-4.1397311899013634</v>
      </c>
      <c r="AW86" s="18">
        <f t="shared" si="230"/>
        <v>-0.96396530680491477</v>
      </c>
      <c r="AX86" s="18">
        <f t="shared" si="231"/>
        <v>-1.8964185369440445</v>
      </c>
      <c r="AZ86" s="18">
        <f t="shared" si="232"/>
        <v>-2.0340750992900669</v>
      </c>
      <c r="BA86" s="18">
        <f t="shared" si="233"/>
        <v>2.223120052548655</v>
      </c>
      <c r="BB86" s="18">
        <f t="shared" si="234"/>
        <v>0.79092496530983603</v>
      </c>
      <c r="BD86" t="str">
        <f t="shared" si="259"/>
        <v>23 Teaching and other educational professionals</v>
      </c>
      <c r="BE86" s="18">
        <f t="shared" si="235"/>
        <v>-2.3199456792898587</v>
      </c>
      <c r="BF86" s="18">
        <f t="shared" si="235"/>
        <v>13.527988432230021</v>
      </c>
      <c r="BG86" s="18">
        <f t="shared" si="235"/>
        <v>-1.1221518048514123</v>
      </c>
      <c r="BH86" s="18">
        <f t="shared" si="235"/>
        <v>1.6853576607759102</v>
      </c>
      <c r="BI86" s="18">
        <f t="shared" si="236"/>
        <v>1.4959905262422524</v>
      </c>
      <c r="BK86" s="18">
        <f t="shared" si="237"/>
        <v>0.7407738376336237</v>
      </c>
      <c r="BL86" s="18">
        <f t="shared" si="238"/>
        <v>2.3565354421767548</v>
      </c>
      <c r="BM86" s="18">
        <f t="shared" si="239"/>
        <v>2.8992067067683758</v>
      </c>
      <c r="BO86" t="str">
        <f t="shared" si="260"/>
        <v>23 Teaching and other educational professionals</v>
      </c>
      <c r="BP86" s="18">
        <f t="shared" si="240"/>
        <v>-2.1336814086311162</v>
      </c>
      <c r="BQ86" s="18">
        <f t="shared" si="240"/>
        <v>1.4586575509252908</v>
      </c>
      <c r="BR86" s="18">
        <f t="shared" si="240"/>
        <v>-2.2064943509746304</v>
      </c>
      <c r="BS86" s="18">
        <f t="shared" si="240"/>
        <v>-0.98274101096439415</v>
      </c>
      <c r="BT86" s="18">
        <f t="shared" si="241"/>
        <v>-1.216533670496367</v>
      </c>
      <c r="BV86" s="18">
        <f t="shared" si="242"/>
        <v>-1.3923509092442332</v>
      </c>
      <c r="BW86" s="18">
        <f t="shared" si="243"/>
        <v>2.257489428806192</v>
      </c>
      <c r="BX86" s="18">
        <f t="shared" si="244"/>
        <v>1.2681130311359423</v>
      </c>
      <c r="BZ86" t="str">
        <f t="shared" si="261"/>
        <v>23 Teaching and other educational professionals</v>
      </c>
      <c r="CA86" s="18">
        <f t="shared" si="245"/>
        <v>-1.9380022272107555</v>
      </c>
      <c r="CB86" s="18">
        <f t="shared" si="245"/>
        <v>-5.8815527724074279</v>
      </c>
      <c r="CC86" s="18">
        <f t="shared" si="245"/>
        <v>0.47573314614273166</v>
      </c>
      <c r="CD86" s="18">
        <f t="shared" si="245"/>
        <v>-1.9429931508114673</v>
      </c>
      <c r="CE86" s="18">
        <f t="shared" si="246"/>
        <v>-1.4462991636666755</v>
      </c>
      <c r="CG86" s="18">
        <f t="shared" si="247"/>
        <v>-1.1432907424124061</v>
      </c>
      <c r="CH86" s="18">
        <f t="shared" si="248"/>
        <v>2.3363429508693079</v>
      </c>
      <c r="CI86" s="18">
        <f t="shared" si="249"/>
        <v>1.5288363482852452</v>
      </c>
      <c r="CK86" t="str">
        <f t="shared" si="262"/>
        <v>23 Teaching and other educational professionals</v>
      </c>
      <c r="CL86" s="18">
        <f t="shared" si="250"/>
        <v>6.4795271788620212</v>
      </c>
      <c r="CM86" s="18">
        <f t="shared" si="250"/>
        <v>10.50379948174518</v>
      </c>
      <c r="CN86" s="18">
        <f t="shared" si="250"/>
        <v>4.4663943031299169</v>
      </c>
      <c r="CO86" s="18">
        <f t="shared" si="250"/>
        <v>2.3642876257627732</v>
      </c>
      <c r="CP86" s="18">
        <f t="shared" si="251"/>
        <v>3.5104168488877763</v>
      </c>
      <c r="CR86" s="18">
        <f t="shared" si="252"/>
        <v>3.0602473997089596</v>
      </c>
      <c r="CS86" s="18">
        <f t="shared" si="253"/>
        <v>2.5464681502681108</v>
      </c>
      <c r="CT86" s="18">
        <f t="shared" si="254"/>
        <v>4.8329721240189416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5.5969283036358952</v>
      </c>
      <c r="C87" s="18">
        <f t="shared" si="210"/>
        <v>16.483378577468265</v>
      </c>
      <c r="D87" s="18">
        <f t="shared" si="210"/>
        <v>3.2178238048168106</v>
      </c>
      <c r="E87" s="18">
        <f t="shared" si="210"/>
        <v>2.8675576996576746</v>
      </c>
      <c r="F87" s="18">
        <f t="shared" si="211"/>
        <v>3.780045962667189</v>
      </c>
      <c r="H87" s="18">
        <f t="shared" si="212"/>
        <v>2.9841808000312886</v>
      </c>
      <c r="I87" s="18">
        <f t="shared" si="213"/>
        <v>3.3296267793326395</v>
      </c>
      <c r="J87" s="18">
        <f t="shared" si="214"/>
        <v>5.3612447943379715</v>
      </c>
      <c r="L87" t="str">
        <f t="shared" si="255"/>
        <v>24 Business, media and public service professionals</v>
      </c>
      <c r="M87" s="18">
        <f t="shared" si="215"/>
        <v>6.0510177575041624</v>
      </c>
      <c r="N87" s="18">
        <f t="shared" si="215"/>
        <v>10.118693810248303</v>
      </c>
      <c r="O87" s="18">
        <f t="shared" si="215"/>
        <v>2.5038737008499679</v>
      </c>
      <c r="P87" s="18">
        <f t="shared" si="215"/>
        <v>2.1029592336201608</v>
      </c>
      <c r="Q87" s="18">
        <f t="shared" si="216"/>
        <v>2.7120999433528192</v>
      </c>
      <c r="S87" s="18">
        <f t="shared" si="217"/>
        <v>2.2364228567149258</v>
      </c>
      <c r="T87" s="18">
        <f t="shared" si="218"/>
        <v>3.1964984474194935</v>
      </c>
      <c r="U87" s="18">
        <f t="shared" si="219"/>
        <v>4.7174616888026932</v>
      </c>
      <c r="W87" t="str">
        <f t="shared" si="256"/>
        <v>24 Business, media and public service professionals</v>
      </c>
      <c r="X87" s="18">
        <f t="shared" si="220"/>
        <v>2.9325754541954296</v>
      </c>
      <c r="Y87" s="18">
        <f t="shared" si="220"/>
        <v>5.012932414715876</v>
      </c>
      <c r="Z87" s="18">
        <f t="shared" si="220"/>
        <v>0.60357901892666987</v>
      </c>
      <c r="AA87" s="18">
        <f t="shared" si="220"/>
        <v>0.82466367993911938</v>
      </c>
      <c r="AB87" s="18">
        <f t="shared" si="221"/>
        <v>1.0121488749062602</v>
      </c>
      <c r="AD87" s="18">
        <f t="shared" si="222"/>
        <v>0.75091486206293467</v>
      </c>
      <c r="AE87" s="18">
        <f t="shared" si="223"/>
        <v>2.9309979175819567</v>
      </c>
      <c r="AF87" s="18">
        <f t="shared" si="224"/>
        <v>3.4412466171690026</v>
      </c>
      <c r="AH87" t="str">
        <f t="shared" si="257"/>
        <v>24 Business, media and public service professionals</v>
      </c>
      <c r="AI87" s="18">
        <f t="shared" si="225"/>
        <v>-0.88693906031113157</v>
      </c>
      <c r="AJ87" s="18">
        <f t="shared" si="225"/>
        <v>7.0734650890964312</v>
      </c>
      <c r="AK87" s="18">
        <f t="shared" si="225"/>
        <v>-1.8364899935918055</v>
      </c>
      <c r="AL87" s="18">
        <f t="shared" si="225"/>
        <v>0.69410327596604038</v>
      </c>
      <c r="AM87" s="18">
        <f t="shared" si="226"/>
        <v>0.28062682358140911</v>
      </c>
      <c r="AO87" s="18">
        <f t="shared" si="227"/>
        <v>-0.15659455748678885</v>
      </c>
      <c r="AP87" s="18">
        <f t="shared" si="228"/>
        <v>2.0578568115897422</v>
      </c>
      <c r="AQ87" s="18">
        <f t="shared" si="229"/>
        <v>1.9404574344227266</v>
      </c>
      <c r="AS87" t="str">
        <f t="shared" si="258"/>
        <v>24 Business, media and public service professionals</v>
      </c>
      <c r="AT87" s="18">
        <f t="shared" si="230"/>
        <v>2.1050934867539173</v>
      </c>
      <c r="AU87" s="18">
        <f t="shared" si="230"/>
        <v>5.5695742604532805</v>
      </c>
      <c r="AV87" s="18">
        <f t="shared" si="230"/>
        <v>0.40387969390560663</v>
      </c>
      <c r="AW87" s="18">
        <f t="shared" si="230"/>
        <v>1.0231944772386203</v>
      </c>
      <c r="AX87" s="18">
        <f t="shared" si="231"/>
        <v>1.1070382131708856</v>
      </c>
      <c r="AZ87" s="18">
        <f t="shared" si="232"/>
        <v>0.8163329222943716</v>
      </c>
      <c r="BA87" s="18">
        <f t="shared" si="233"/>
        <v>2.7954917152862579</v>
      </c>
      <c r="BB87" s="18">
        <f t="shared" si="234"/>
        <v>3.3609688185334496</v>
      </c>
      <c r="BD87" t="str">
        <f t="shared" si="259"/>
        <v>24 Business, media and public service professionals</v>
      </c>
      <c r="BE87" s="18">
        <f t="shared" si="235"/>
        <v>0.54389451580791892</v>
      </c>
      <c r="BF87" s="18">
        <f t="shared" si="235"/>
        <v>16.309580886955068</v>
      </c>
      <c r="BG87" s="18">
        <f t="shared" si="235"/>
        <v>0.49568622821587471</v>
      </c>
      <c r="BH87" s="18">
        <f t="shared" si="235"/>
        <v>0.68413777409077614</v>
      </c>
      <c r="BI87" s="18">
        <f t="shared" si="236"/>
        <v>1.5366186407343774</v>
      </c>
      <c r="BK87" s="18">
        <f t="shared" si="237"/>
        <v>0.62128135947112639</v>
      </c>
      <c r="BL87" s="18">
        <f t="shared" si="238"/>
        <v>2.4231544004153838</v>
      </c>
      <c r="BM87" s="18">
        <f t="shared" si="239"/>
        <v>2.8732356837900541</v>
      </c>
      <c r="BO87" t="str">
        <f t="shared" si="260"/>
        <v>24 Business, media and public service professionals</v>
      </c>
      <c r="BP87" s="18">
        <f t="shared" si="240"/>
        <v>0.83353888388828512</v>
      </c>
      <c r="BQ87" s="18">
        <f t="shared" si="240"/>
        <v>-0.26283910414156564</v>
      </c>
      <c r="BR87" s="18">
        <f t="shared" si="240"/>
        <v>-0.23671848715255406</v>
      </c>
      <c r="BS87" s="18">
        <f t="shared" si="240"/>
        <v>-1.4722262630108895</v>
      </c>
      <c r="BT87" s="18">
        <f t="shared" si="241"/>
        <v>-1.0123342597608165</v>
      </c>
      <c r="BV87" s="18">
        <f t="shared" si="242"/>
        <v>-1.0620998763834155</v>
      </c>
      <c r="BW87" s="18">
        <f t="shared" si="243"/>
        <v>2.1505495264269481</v>
      </c>
      <c r="BX87" s="18">
        <f t="shared" si="244"/>
        <v>1.3785341128278672</v>
      </c>
      <c r="BZ87" t="str">
        <f t="shared" si="261"/>
        <v>24 Business, media and public service professionals</v>
      </c>
      <c r="CA87" s="18">
        <f t="shared" si="245"/>
        <v>-0.21998852060839402</v>
      </c>
      <c r="CB87" s="18">
        <f t="shared" si="245"/>
        <v>-1.2356042447613347</v>
      </c>
      <c r="CC87" s="18">
        <f t="shared" si="245"/>
        <v>2.069647173141842E-2</v>
      </c>
      <c r="CD87" s="18">
        <f t="shared" si="245"/>
        <v>-3.8851099067688466</v>
      </c>
      <c r="CE87" s="18">
        <f t="shared" si="246"/>
        <v>-2.5156764442440749</v>
      </c>
      <c r="CG87" s="18">
        <f t="shared" si="247"/>
        <v>-2.6004223005078764</v>
      </c>
      <c r="CH87" s="18">
        <f t="shared" si="248"/>
        <v>1.9396782669353296</v>
      </c>
      <c r="CI87" s="18">
        <f t="shared" si="249"/>
        <v>4.9874515454351176E-2</v>
      </c>
      <c r="CK87" t="str">
        <f t="shared" si="262"/>
        <v>24 Business, media and public service professionals</v>
      </c>
      <c r="CL87" s="18">
        <f t="shared" si="250"/>
        <v>5.364987298078483</v>
      </c>
      <c r="CM87" s="18">
        <f t="shared" si="250"/>
        <v>1.919296299966855</v>
      </c>
      <c r="CN87" s="18">
        <f t="shared" si="250"/>
        <v>5.2896954950439223</v>
      </c>
      <c r="CO87" s="18">
        <f t="shared" si="250"/>
        <v>3.3206888502496312</v>
      </c>
      <c r="CP87" s="18">
        <f t="shared" si="251"/>
        <v>3.8433448225694944</v>
      </c>
      <c r="CR87" s="18">
        <f t="shared" si="252"/>
        <v>3.9728986738273298</v>
      </c>
      <c r="CS87" s="18">
        <f t="shared" si="253"/>
        <v>2.4930389822822363</v>
      </c>
      <c r="CT87" s="18">
        <f t="shared" si="254"/>
        <v>5.5259897305698802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9.1224954429642189</v>
      </c>
      <c r="C88" s="18">
        <f t="shared" si="210"/>
        <v>12.782572552034544</v>
      </c>
      <c r="D88" s="18">
        <f t="shared" si="210"/>
        <v>1.9184460344546572</v>
      </c>
      <c r="E88" s="18">
        <f t="shared" si="210"/>
        <v>3.6738108722321527</v>
      </c>
      <c r="F88" s="18">
        <f t="shared" si="211"/>
        <v>3.6662256909234747</v>
      </c>
      <c r="H88" s="18">
        <f t="shared" si="212"/>
        <v>3.0853554902990243</v>
      </c>
      <c r="I88" s="18">
        <f t="shared" si="213"/>
        <v>3.1456705439523613</v>
      </c>
      <c r="J88" s="18">
        <f t="shared" si="214"/>
        <v>5.296649586822455</v>
      </c>
      <c r="L88" t="str">
        <f t="shared" si="255"/>
        <v>31 Science, engineering and technology associate professionals</v>
      </c>
      <c r="M88" s="18">
        <f t="shared" si="215"/>
        <v>5.8993574947572291</v>
      </c>
      <c r="N88" s="18">
        <f t="shared" si="215"/>
        <v>18.872007101198673</v>
      </c>
      <c r="O88" s="18">
        <f t="shared" si="215"/>
        <v>0.21374236858484608</v>
      </c>
      <c r="P88" s="18">
        <f t="shared" si="215"/>
        <v>2.5960599115293359</v>
      </c>
      <c r="Q88" s="18">
        <f t="shared" si="216"/>
        <v>2.7871741505477443</v>
      </c>
      <c r="S88" s="18">
        <f t="shared" si="217"/>
        <v>1.7957270495934541</v>
      </c>
      <c r="T88" s="18">
        <f t="shared" si="218"/>
        <v>2.6982764968531026</v>
      </c>
      <c r="U88" s="18">
        <f t="shared" si="219"/>
        <v>3.9844017283099831</v>
      </c>
      <c r="W88" t="str">
        <f t="shared" si="256"/>
        <v>31 Science, engineering and technology associate professionals</v>
      </c>
      <c r="X88" s="18">
        <f t="shared" si="220"/>
        <v>3.1834815850153575</v>
      </c>
      <c r="Y88" s="18">
        <f t="shared" si="220"/>
        <v>3.5390478798614344</v>
      </c>
      <c r="Z88" s="18">
        <f t="shared" si="220"/>
        <v>-0.78396231691088003</v>
      </c>
      <c r="AA88" s="18">
        <f t="shared" si="220"/>
        <v>1.1004898609509262</v>
      </c>
      <c r="AB88" s="18">
        <f t="shared" si="221"/>
        <v>0.65761479219343943</v>
      </c>
      <c r="AD88" s="18">
        <f t="shared" si="222"/>
        <v>0.46839542804157919</v>
      </c>
      <c r="AE88" s="18">
        <f t="shared" si="223"/>
        <v>2.5207529974961229</v>
      </c>
      <c r="AF88" s="18">
        <f t="shared" si="224"/>
        <v>2.8546515187956922</v>
      </c>
      <c r="AH88" t="str">
        <f t="shared" si="257"/>
        <v>31 Science, engineering and technology associate professionals</v>
      </c>
      <c r="AI88" s="18">
        <f t="shared" si="225"/>
        <v>4.2699932703488264</v>
      </c>
      <c r="AJ88" s="18">
        <f t="shared" si="225"/>
        <v>11.024686593015009</v>
      </c>
      <c r="AK88" s="18">
        <f t="shared" si="225"/>
        <v>1.0686788529631119</v>
      </c>
      <c r="AL88" s="18">
        <f t="shared" si="225"/>
        <v>2.6550380689976061</v>
      </c>
      <c r="AM88" s="18">
        <f t="shared" si="226"/>
        <v>2.6583013726980464</v>
      </c>
      <c r="AO88" s="18">
        <f t="shared" si="227"/>
        <v>2.123504203572768</v>
      </c>
      <c r="AP88" s="18">
        <f t="shared" si="228"/>
        <v>3.0042111598341137</v>
      </c>
      <c r="AQ88" s="18">
        <f t="shared" si="229"/>
        <v>4.4789528064893336</v>
      </c>
      <c r="AS88" t="str">
        <f t="shared" si="258"/>
        <v>31 Science, engineering and technology associate professionals</v>
      </c>
      <c r="AT88" s="18">
        <f t="shared" si="230"/>
        <v>2.4782206188307621</v>
      </c>
      <c r="AU88" s="18">
        <f t="shared" si="230"/>
        <v>4.0646099365465371</v>
      </c>
      <c r="AV88" s="18">
        <f t="shared" si="230"/>
        <v>-2.9432462653081637</v>
      </c>
      <c r="AW88" s="18">
        <f t="shared" si="230"/>
        <v>4.7059892891176958E-2</v>
      </c>
      <c r="AX88" s="18">
        <f t="shared" si="231"/>
        <v>-0.65301348110794466</v>
      </c>
      <c r="AZ88" s="18">
        <f t="shared" si="232"/>
        <v>-0.95980789243549358</v>
      </c>
      <c r="BA88" s="18">
        <f t="shared" si="233"/>
        <v>1.9734176962304728</v>
      </c>
      <c r="BB88" s="18">
        <f t="shared" si="234"/>
        <v>1.2561505514100624</v>
      </c>
      <c r="BD88" t="str">
        <f t="shared" si="259"/>
        <v>31 Science, engineering and technology associate professionals</v>
      </c>
      <c r="BE88" s="18">
        <f t="shared" si="235"/>
        <v>-0.60983675577526153</v>
      </c>
      <c r="BF88" s="18">
        <f t="shared" si="235"/>
        <v>18.24876754291278</v>
      </c>
      <c r="BG88" s="18">
        <f t="shared" si="235"/>
        <v>-4.5286377206681045</v>
      </c>
      <c r="BH88" s="18">
        <f t="shared" si="235"/>
        <v>-2.3489010098158958</v>
      </c>
      <c r="BI88" s="18">
        <f t="shared" si="236"/>
        <v>-1.8685201073445512</v>
      </c>
      <c r="BK88" s="18">
        <f t="shared" si="237"/>
        <v>-3.0809541233091542</v>
      </c>
      <c r="BL88" s="18">
        <f t="shared" si="238"/>
        <v>1.5558517382468828</v>
      </c>
      <c r="BM88" s="18">
        <f t="shared" si="239"/>
        <v>-0.80396543176769475</v>
      </c>
      <c r="BO88" t="str">
        <f t="shared" si="260"/>
        <v>31 Science, engineering and technology associate professionals</v>
      </c>
      <c r="BP88" s="18">
        <f t="shared" si="240"/>
        <v>2.2389461943163491</v>
      </c>
      <c r="BQ88" s="18">
        <f t="shared" si="240"/>
        <v>2.3970799267982068</v>
      </c>
      <c r="BR88" s="18">
        <f t="shared" si="240"/>
        <v>-1.3823436761180918</v>
      </c>
      <c r="BS88" s="18">
        <f t="shared" si="240"/>
        <v>-0.58181808117704348</v>
      </c>
      <c r="BT88" s="18">
        <f t="shared" si="241"/>
        <v>-0.64952555836155224</v>
      </c>
      <c r="BV88" s="18">
        <f t="shared" si="242"/>
        <v>-0.84937938022383586</v>
      </c>
      <c r="BW88" s="18">
        <f t="shared" si="243"/>
        <v>2.0029471433834711</v>
      </c>
      <c r="BX88" s="18">
        <f t="shared" si="244"/>
        <v>1.3695657932886629</v>
      </c>
      <c r="BZ88" t="str">
        <f t="shared" si="261"/>
        <v>31 Science, engineering and technology associate professionals</v>
      </c>
      <c r="CA88" s="18">
        <f t="shared" si="245"/>
        <v>-0.58257981114743229</v>
      </c>
      <c r="CB88" s="18">
        <f t="shared" si="245"/>
        <v>4.9539949133048156</v>
      </c>
      <c r="CC88" s="18">
        <f t="shared" si="245"/>
        <v>-0.57676361881354721</v>
      </c>
      <c r="CD88" s="18">
        <f t="shared" si="245"/>
        <v>-1.6975655796870548</v>
      </c>
      <c r="CE88" s="18">
        <f t="shared" si="246"/>
        <v>-0.94416253601323774</v>
      </c>
      <c r="CG88" s="18">
        <f t="shared" si="247"/>
        <v>-1.325375877902546</v>
      </c>
      <c r="CH88" s="18">
        <f t="shared" si="248"/>
        <v>1.8353981429462429</v>
      </c>
      <c r="CI88" s="18">
        <f t="shared" si="249"/>
        <v>0.83163290058254624</v>
      </c>
      <c r="CK88" t="str">
        <f t="shared" si="262"/>
        <v>31 Science, engineering and technology associate professionals</v>
      </c>
      <c r="CL88" s="18">
        <f t="shared" si="250"/>
        <v>8.0148179926073482</v>
      </c>
      <c r="CM88" s="18">
        <f t="shared" si="250"/>
        <v>17.497695980073246</v>
      </c>
      <c r="CN88" s="18">
        <f t="shared" si="250"/>
        <v>5.6989272022946347</v>
      </c>
      <c r="CO88" s="18">
        <f t="shared" si="250"/>
        <v>5.1650880849052783</v>
      </c>
      <c r="CP88" s="18">
        <f t="shared" si="251"/>
        <v>6.0641544737389141</v>
      </c>
      <c r="CR88" s="18">
        <f t="shared" si="252"/>
        <v>5.3427342064529926</v>
      </c>
      <c r="CS88" s="18">
        <f t="shared" si="253"/>
        <v>2.8840366963190478</v>
      </c>
      <c r="CT88" s="18">
        <f t="shared" si="254"/>
        <v>6.8851412648483379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5.6867184265075199</v>
      </c>
      <c r="C89" s="18">
        <f t="shared" si="210"/>
        <v>-1.0358947839189114</v>
      </c>
      <c r="D89" s="18">
        <f t="shared" si="210"/>
        <v>11.890927893262294</v>
      </c>
      <c r="E89" s="18">
        <f t="shared" si="210"/>
        <v>3.7404344469560202</v>
      </c>
      <c r="F89" s="18">
        <f t="shared" si="211"/>
        <v>5.9091040195414335</v>
      </c>
      <c r="H89" s="18">
        <f t="shared" si="212"/>
        <v>6.3890669504520936</v>
      </c>
      <c r="I89" s="18">
        <f t="shared" si="213"/>
        <v>5.3544012755995185</v>
      </c>
      <c r="J89" s="18">
        <f t="shared" si="214"/>
        <v>9.1504982004432698</v>
      </c>
      <c r="L89" t="str">
        <f t="shared" si="255"/>
        <v>32 Health and social care associate professionals</v>
      </c>
      <c r="M89" s="18">
        <f t="shared" si="215"/>
        <v>7.3600849385359268</v>
      </c>
      <c r="N89" s="18">
        <f t="shared" si="215"/>
        <v>5.70605094333827</v>
      </c>
      <c r="O89" s="18">
        <f t="shared" si="215"/>
        <v>12.445282255258405</v>
      </c>
      <c r="P89" s="18">
        <f t="shared" si="215"/>
        <v>3.1873048009513072</v>
      </c>
      <c r="Q89" s="18">
        <f t="shared" si="216"/>
        <v>6.1553278283873469</v>
      </c>
      <c r="S89" s="18">
        <f t="shared" si="217"/>
        <v>6.1853474258147134</v>
      </c>
      <c r="T89" s="18">
        <f t="shared" si="218"/>
        <v>5.2304343254742536</v>
      </c>
      <c r="U89" s="18">
        <f t="shared" si="219"/>
        <v>8.9321454263857412</v>
      </c>
      <c r="W89" t="str">
        <f t="shared" si="256"/>
        <v>32 Health and social care associate professionals</v>
      </c>
      <c r="X89" s="18">
        <f t="shared" si="220"/>
        <v>5.0009382447151252</v>
      </c>
      <c r="Y89" s="18">
        <f t="shared" si="220"/>
        <v>1.1585308039207876</v>
      </c>
      <c r="Z89" s="18">
        <f t="shared" si="220"/>
        <v>10.869674588838896</v>
      </c>
      <c r="AA89" s="18">
        <f t="shared" si="220"/>
        <v>2.2476674306352917</v>
      </c>
      <c r="AB89" s="18">
        <f t="shared" si="221"/>
        <v>4.7972844972268947</v>
      </c>
      <c r="AD89" s="18">
        <f t="shared" si="222"/>
        <v>5.0444707104052577</v>
      </c>
      <c r="AE89" s="18">
        <f t="shared" si="223"/>
        <v>5.0881646565667182</v>
      </c>
      <c r="AF89" s="18">
        <f t="shared" si="224"/>
        <v>8.0571493313440925</v>
      </c>
      <c r="AH89" t="str">
        <f t="shared" si="257"/>
        <v>32 Health and social care associate professionals</v>
      </c>
      <c r="AI89" s="18">
        <f t="shared" si="225"/>
        <v>-2.3574852430749194</v>
      </c>
      <c r="AJ89" s="18">
        <f t="shared" si="225"/>
        <v>-4.8833217752386693</v>
      </c>
      <c r="AK89" s="18">
        <f t="shared" si="225"/>
        <v>2.0609149022966955</v>
      </c>
      <c r="AL89" s="18">
        <f t="shared" si="225"/>
        <v>-4.522079016339986</v>
      </c>
      <c r="AM89" s="18">
        <f t="shared" si="226"/>
        <v>-2.5349368236972647</v>
      </c>
      <c r="AO89" s="18">
        <f t="shared" si="227"/>
        <v>-2.3763319470036071</v>
      </c>
      <c r="AP89" s="18">
        <f t="shared" si="228"/>
        <v>2.3731106552995263</v>
      </c>
      <c r="AQ89" s="18">
        <f t="shared" si="229"/>
        <v>0.75110851801936107</v>
      </c>
      <c r="AS89" t="str">
        <f t="shared" si="258"/>
        <v>32 Health and social care associate professionals</v>
      </c>
      <c r="AT89" s="18">
        <f t="shared" si="230"/>
        <v>3.0315459788596177</v>
      </c>
      <c r="AU89" s="18">
        <f t="shared" si="230"/>
        <v>12.442756830354806</v>
      </c>
      <c r="AV89" s="18">
        <f t="shared" si="230"/>
        <v>7.4085760703118009</v>
      </c>
      <c r="AW89" s="18">
        <f t="shared" si="230"/>
        <v>1.4704965602463815</v>
      </c>
      <c r="AX89" s="18">
        <f t="shared" si="231"/>
        <v>3.9549702761612293</v>
      </c>
      <c r="AZ89" s="18">
        <f t="shared" si="232"/>
        <v>3.4124538403228488</v>
      </c>
      <c r="BA89" s="18">
        <f t="shared" si="233"/>
        <v>4.151658071858888</v>
      </c>
      <c r="BB89" s="18">
        <f t="shared" si="234"/>
        <v>6.2847357212809429</v>
      </c>
      <c r="BD89" t="str">
        <f t="shared" si="259"/>
        <v>32 Health and social care associate professionals</v>
      </c>
      <c r="BE89" s="18">
        <f t="shared" si="235"/>
        <v>3.4966678934829964</v>
      </c>
      <c r="BF89" s="18">
        <f t="shared" si="235"/>
        <v>10.75816215025811</v>
      </c>
      <c r="BG89" s="18">
        <f t="shared" si="235"/>
        <v>9.5626668813468818</v>
      </c>
      <c r="BH89" s="18">
        <f t="shared" si="235"/>
        <v>2.1540709115020817</v>
      </c>
      <c r="BI89" s="18">
        <f t="shared" si="236"/>
        <v>4.9428473871713896</v>
      </c>
      <c r="BK89" s="18">
        <f t="shared" si="237"/>
        <v>4.5661979224174809</v>
      </c>
      <c r="BL89" s="18">
        <f t="shared" si="238"/>
        <v>4.6960534320991565</v>
      </c>
      <c r="BM89" s="18">
        <f t="shared" si="239"/>
        <v>7.464413805314396</v>
      </c>
      <c r="BO89" t="str">
        <f t="shared" si="260"/>
        <v>32 Health and social care associate professionals</v>
      </c>
      <c r="BP89" s="18">
        <f t="shared" si="240"/>
        <v>1.2590336146915959</v>
      </c>
      <c r="BQ89" s="18">
        <f t="shared" si="240"/>
        <v>0.98896272973927335</v>
      </c>
      <c r="BR89" s="18">
        <f t="shared" si="240"/>
        <v>8.4019482681823021</v>
      </c>
      <c r="BS89" s="18">
        <f t="shared" si="240"/>
        <v>-1.2044703589957129</v>
      </c>
      <c r="BT89" s="18">
        <f t="shared" si="241"/>
        <v>1.842023095784695</v>
      </c>
      <c r="BV89" s="18">
        <f t="shared" si="242"/>
        <v>1.8991493245169799</v>
      </c>
      <c r="BW89" s="18">
        <f t="shared" si="243"/>
        <v>3.6678866616307815</v>
      </c>
      <c r="BX89" s="18">
        <f t="shared" si="244"/>
        <v>4.8767515611057632</v>
      </c>
      <c r="BZ89" t="str">
        <f t="shared" si="261"/>
        <v>32 Health and social care associate professionals</v>
      </c>
      <c r="CA89" s="18">
        <f t="shared" si="245"/>
        <v>-2.2182171132344775</v>
      </c>
      <c r="CB89" s="18">
        <f t="shared" si="245"/>
        <v>-15.412516294604472</v>
      </c>
      <c r="CC89" s="18">
        <f t="shared" si="245"/>
        <v>7.1054901027378214</v>
      </c>
      <c r="CD89" s="18">
        <f t="shared" si="245"/>
        <v>-3.8263211804841046</v>
      </c>
      <c r="CE89" s="18">
        <f t="shared" si="246"/>
        <v>-1.3304968766613023</v>
      </c>
      <c r="CG89" s="18">
        <f t="shared" si="247"/>
        <v>-0.31234112311345763</v>
      </c>
      <c r="CH89" s="18">
        <f t="shared" si="248"/>
        <v>2.9149926336559329</v>
      </c>
      <c r="CI89" s="18">
        <f t="shared" si="249"/>
        <v>2.7077064350486735</v>
      </c>
      <c r="CK89" t="str">
        <f t="shared" si="262"/>
        <v>32 Health and social care associate professionals</v>
      </c>
      <c r="CL89" s="18">
        <f t="shared" si="250"/>
        <v>5.9039459241250647</v>
      </c>
      <c r="CM89" s="18">
        <f t="shared" si="250"/>
        <v>6.4566219572406158</v>
      </c>
      <c r="CN89" s="18">
        <f t="shared" si="250"/>
        <v>13.868443369340522</v>
      </c>
      <c r="CO89" s="18">
        <f t="shared" si="250"/>
        <v>5.8516955360729428</v>
      </c>
      <c r="CP89" s="18">
        <f t="shared" si="251"/>
        <v>8.3329293718541919</v>
      </c>
      <c r="CR89" s="18">
        <f t="shared" si="252"/>
        <v>8.4591859649543188</v>
      </c>
      <c r="CS89" s="18">
        <f t="shared" si="253"/>
        <v>4.3094808354380509</v>
      </c>
      <c r="CT89" s="18">
        <f t="shared" si="254"/>
        <v>10.15021680001631</v>
      </c>
    </row>
    <row r="90" spans="1:98" x14ac:dyDescent="0.2">
      <c r="A90" t="str">
        <f t="shared" si="209"/>
        <v>33 Protective service occupations</v>
      </c>
      <c r="B90" s="18">
        <f t="shared" si="210"/>
        <v>-0.27640526118266617</v>
      </c>
      <c r="C90" s="18">
        <f t="shared" si="210"/>
        <v>15.436259465214942</v>
      </c>
      <c r="D90" s="18">
        <f t="shared" si="210"/>
        <v>0.35976271094577683</v>
      </c>
      <c r="E90" s="18">
        <f t="shared" si="210"/>
        <v>3.250547397802972</v>
      </c>
      <c r="F90" s="18">
        <f t="shared" si="211"/>
        <v>3.0543907624884126</v>
      </c>
      <c r="H90" s="18">
        <f t="shared" si="212"/>
        <v>2.27781712429731</v>
      </c>
      <c r="I90" s="18">
        <f t="shared" si="213"/>
        <v>2.2407829416011049</v>
      </c>
      <c r="J90" s="18">
        <f t="shared" si="214"/>
        <v>3.9818523283084106</v>
      </c>
      <c r="L90" t="str">
        <f t="shared" si="255"/>
        <v>33 Protective service occupations</v>
      </c>
      <c r="M90" s="18">
        <f t="shared" si="215"/>
        <v>2.4427242107817326</v>
      </c>
      <c r="N90" s="18">
        <f t="shared" si="215"/>
        <v>24.166631982139396</v>
      </c>
      <c r="O90" s="18">
        <f t="shared" si="215"/>
        <v>-0.60844172822782649</v>
      </c>
      <c r="P90" s="18">
        <f t="shared" si="215"/>
        <v>3.5754320544268081</v>
      </c>
      <c r="Q90" s="18">
        <f t="shared" si="216"/>
        <v>3.4147522668524388</v>
      </c>
      <c r="S90" s="18">
        <f t="shared" si="217"/>
        <v>2.1615959826046138</v>
      </c>
      <c r="T90" s="18">
        <f t="shared" si="218"/>
        <v>2.0768259168992387</v>
      </c>
      <c r="U90" s="18">
        <f t="shared" si="219"/>
        <v>3.7590573512447989</v>
      </c>
      <c r="W90" t="str">
        <f t="shared" si="256"/>
        <v>33 Protective service occupations</v>
      </c>
      <c r="X90" s="18">
        <f t="shared" si="220"/>
        <v>2.496130472085234</v>
      </c>
      <c r="Y90" s="18">
        <f t="shared" si="220"/>
        <v>9.5011150297985569</v>
      </c>
      <c r="Z90" s="18">
        <f t="shared" si="220"/>
        <v>-1.0413969027819547</v>
      </c>
      <c r="AA90" s="18">
        <f t="shared" si="220"/>
        <v>2.7159160560935591</v>
      </c>
      <c r="AB90" s="18">
        <f t="shared" si="221"/>
        <v>1.9333940280262363</v>
      </c>
      <c r="AD90" s="18">
        <f t="shared" si="222"/>
        <v>1.4478890367488617</v>
      </c>
      <c r="AE90" s="18">
        <f t="shared" si="223"/>
        <v>2.4617752846075147</v>
      </c>
      <c r="AF90" s="18">
        <f t="shared" si="224"/>
        <v>3.5226472099168626</v>
      </c>
      <c r="AH90" t="str">
        <f t="shared" si="257"/>
        <v>33 Protective service occupations</v>
      </c>
      <c r="AI90" s="18">
        <f t="shared" si="225"/>
        <v>1.6409648102923224</v>
      </c>
      <c r="AJ90" s="18">
        <f t="shared" si="225"/>
        <v>9.5836492104818927</v>
      </c>
      <c r="AK90" s="18">
        <f t="shared" si="225"/>
        <v>-1.4347298573935019</v>
      </c>
      <c r="AL90" s="18">
        <f t="shared" si="225"/>
        <v>2.1646063893922207</v>
      </c>
      <c r="AM90" s="18">
        <f t="shared" si="226"/>
        <v>1.4695244881567149</v>
      </c>
      <c r="AO90" s="18">
        <f t="shared" si="227"/>
        <v>0.95045551471935052</v>
      </c>
      <c r="AP90" s="18">
        <f t="shared" si="228"/>
        <v>2.1525284431425096</v>
      </c>
      <c r="AQ90" s="18">
        <f t="shared" si="229"/>
        <v>2.8704473711230527</v>
      </c>
      <c r="AS90" t="str">
        <f t="shared" si="258"/>
        <v>33 Protective service occupations</v>
      </c>
      <c r="AT90" s="18">
        <f t="shared" si="230"/>
        <v>-2.3781668239160725</v>
      </c>
      <c r="AU90" s="18">
        <f t="shared" si="230"/>
        <v>7.1820408431040761</v>
      </c>
      <c r="AV90" s="18">
        <f t="shared" si="230"/>
        <v>-4.6675848615968523</v>
      </c>
      <c r="AW90" s="18">
        <f t="shared" si="230"/>
        <v>0.41076756251969826</v>
      </c>
      <c r="AX90" s="18">
        <f t="shared" si="231"/>
        <v>-0.80084064570939972</v>
      </c>
      <c r="AZ90" s="18">
        <f t="shared" si="232"/>
        <v>-1.3113844652638207</v>
      </c>
      <c r="BA90" s="18">
        <f t="shared" si="233"/>
        <v>1.7340193420464889</v>
      </c>
      <c r="BB90" s="18">
        <f t="shared" si="234"/>
        <v>0.72555084305996331</v>
      </c>
      <c r="BD90" t="str">
        <f t="shared" si="259"/>
        <v>33 Protective service occupations</v>
      </c>
      <c r="BE90" s="18">
        <f t="shared" si="235"/>
        <v>-5.0066903691858622</v>
      </c>
      <c r="BF90" s="18">
        <f t="shared" si="235"/>
        <v>10.703973000694633</v>
      </c>
      <c r="BG90" s="18">
        <f t="shared" si="235"/>
        <v>-3.0254147178715551</v>
      </c>
      <c r="BH90" s="18">
        <f t="shared" si="235"/>
        <v>-1.3268553325942678</v>
      </c>
      <c r="BI90" s="18">
        <f t="shared" si="236"/>
        <v>-1.1526206764425506</v>
      </c>
      <c r="BK90" s="18">
        <f t="shared" si="237"/>
        <v>-1.8963220022809701</v>
      </c>
      <c r="BL90" s="18">
        <f t="shared" si="238"/>
        <v>1.2499248557642284</v>
      </c>
      <c r="BM90" s="18">
        <f t="shared" si="239"/>
        <v>-0.30514951920431743</v>
      </c>
      <c r="BO90" t="str">
        <f t="shared" si="260"/>
        <v>33 Protective service occupations</v>
      </c>
      <c r="BP90" s="18">
        <f t="shared" si="240"/>
        <v>-1.5997676053892351</v>
      </c>
      <c r="BQ90" s="18">
        <f t="shared" si="240"/>
        <v>-4.9178805493370277</v>
      </c>
      <c r="BR90" s="18">
        <f t="shared" si="240"/>
        <v>-3.4976959979889144</v>
      </c>
      <c r="BS90" s="18">
        <f t="shared" si="240"/>
        <v>-2.8930143102621542</v>
      </c>
      <c r="BT90" s="18">
        <f t="shared" si="241"/>
        <v>-3.2099420399722356</v>
      </c>
      <c r="BV90" s="18">
        <f t="shared" si="242"/>
        <v>-3.0949946963043762</v>
      </c>
      <c r="BW90" s="18">
        <f t="shared" si="243"/>
        <v>1.3514828298311299</v>
      </c>
      <c r="BX90" s="18">
        <f t="shared" si="244"/>
        <v>-1.1002785704306017</v>
      </c>
      <c r="BZ90" t="str">
        <f t="shared" si="261"/>
        <v>33 Protective service occupations</v>
      </c>
      <c r="CA90" s="18">
        <f t="shared" si="245"/>
        <v>-3.5340880447566114</v>
      </c>
      <c r="CB90" s="18">
        <f t="shared" si="245"/>
        <v>-2.375860240769978</v>
      </c>
      <c r="CC90" s="18">
        <f t="shared" si="245"/>
        <v>-2.6156026698886059</v>
      </c>
      <c r="CD90" s="18">
        <f t="shared" si="245"/>
        <v>-1.9550678049525927</v>
      </c>
      <c r="CE90" s="18">
        <f t="shared" si="246"/>
        <v>-2.1882617780933145</v>
      </c>
      <c r="CG90" s="18">
        <f t="shared" si="247"/>
        <v>-2.1757424039091866</v>
      </c>
      <c r="CH90" s="18">
        <f t="shared" si="248"/>
        <v>1.8006356163986048</v>
      </c>
      <c r="CI90" s="18">
        <f t="shared" si="249"/>
        <v>0.17057898545016492</v>
      </c>
      <c r="CK90" t="str">
        <f t="shared" si="262"/>
        <v>33 Protective service occupations</v>
      </c>
      <c r="CL90" s="18">
        <f t="shared" si="250"/>
        <v>-3.35602792340437</v>
      </c>
      <c r="CM90" s="18">
        <f t="shared" si="250"/>
        <v>-4.9907603730877659</v>
      </c>
      <c r="CN90" s="18">
        <f t="shared" si="250"/>
        <v>-13.235050592369291</v>
      </c>
      <c r="CO90" s="18">
        <f t="shared" si="250"/>
        <v>0.37128745763246318</v>
      </c>
      <c r="CP90" s="18">
        <f t="shared" si="251"/>
        <v>-4.4239894168310645</v>
      </c>
      <c r="CR90" s="18">
        <f t="shared" si="252"/>
        <v>-4.3860846943952536</v>
      </c>
      <c r="CS90" s="18">
        <f t="shared" si="253"/>
        <v>0.67900155385680616</v>
      </c>
      <c r="CT90" s="18">
        <f t="shared" si="254"/>
        <v>-3.166657984228638</v>
      </c>
    </row>
    <row r="91" spans="1:98" x14ac:dyDescent="0.2">
      <c r="A91" t="str">
        <f t="shared" si="209"/>
        <v>34 Culture, media and sports occupations</v>
      </c>
      <c r="B91" s="18">
        <f t="shared" si="210"/>
        <v>4.3130845524915751</v>
      </c>
      <c r="C91" s="18">
        <f t="shared" si="210"/>
        <v>7.8298737330028567</v>
      </c>
      <c r="D91" s="18">
        <f t="shared" si="210"/>
        <v>1.3687080484414915</v>
      </c>
      <c r="E91" s="18">
        <f t="shared" si="210"/>
        <v>2.3622971902443224</v>
      </c>
      <c r="F91" s="18">
        <f t="shared" si="211"/>
        <v>2.3831955888308665</v>
      </c>
      <c r="H91" s="18">
        <f t="shared" si="212"/>
        <v>2.0300233972040616</v>
      </c>
      <c r="I91" s="18">
        <f t="shared" si="213"/>
        <v>3.2720951044955315</v>
      </c>
      <c r="J91" s="18">
        <f t="shared" si="214"/>
        <v>4.6334264220813992</v>
      </c>
      <c r="L91" t="str">
        <f t="shared" si="255"/>
        <v>34 Culture, media and sports occupations</v>
      </c>
      <c r="M91" s="18">
        <f t="shared" si="215"/>
        <v>0.27421264527662803</v>
      </c>
      <c r="N91" s="18">
        <f t="shared" si="215"/>
        <v>18.413928118425325</v>
      </c>
      <c r="O91" s="18">
        <f t="shared" si="215"/>
        <v>0.54261001412934107</v>
      </c>
      <c r="P91" s="18">
        <f t="shared" si="215"/>
        <v>2.3004666866509815</v>
      </c>
      <c r="Q91" s="18">
        <f t="shared" si="216"/>
        <v>2.6823045111872945</v>
      </c>
      <c r="S91" s="18">
        <f t="shared" si="217"/>
        <v>1.7111258596666179</v>
      </c>
      <c r="T91" s="18">
        <f t="shared" si="218"/>
        <v>3.1096911317222808</v>
      </c>
      <c r="U91" s="18">
        <f t="shared" si="219"/>
        <v>4.2718174409133391</v>
      </c>
      <c r="W91" t="str">
        <f t="shared" si="256"/>
        <v>34 Culture, media and sports occupations</v>
      </c>
      <c r="X91" s="18">
        <f t="shared" si="220"/>
        <v>-2.1202707290007949</v>
      </c>
      <c r="Y91" s="18">
        <f t="shared" si="220"/>
        <v>0.71968066547618559</v>
      </c>
      <c r="Z91" s="18">
        <f t="shared" si="220"/>
        <v>-1.8377864599299798</v>
      </c>
      <c r="AA91" s="18">
        <f t="shared" si="220"/>
        <v>0.80203854607352465</v>
      </c>
      <c r="AB91" s="18">
        <f t="shared" si="221"/>
        <v>-3.5551261409494384E-2</v>
      </c>
      <c r="AD91" s="18">
        <f t="shared" si="222"/>
        <v>-8.569823409998456E-2</v>
      </c>
      <c r="AE91" s="18">
        <f t="shared" si="223"/>
        <v>2.5559203627464111</v>
      </c>
      <c r="AF91" s="18">
        <f t="shared" si="224"/>
        <v>2.4958447657726479</v>
      </c>
      <c r="AH91" t="str">
        <f t="shared" si="257"/>
        <v>34 Culture, media and sports occupations</v>
      </c>
      <c r="AI91" s="18">
        <f t="shared" si="225"/>
        <v>-1.1937222160703698</v>
      </c>
      <c r="AJ91" s="18">
        <f t="shared" si="225"/>
        <v>12.181351605583535</v>
      </c>
      <c r="AK91" s="18">
        <f t="shared" si="225"/>
        <v>-2.5412381599529077</v>
      </c>
      <c r="AL91" s="18">
        <f t="shared" si="225"/>
        <v>2.0504455442175162</v>
      </c>
      <c r="AM91" s="18">
        <f t="shared" si="226"/>
        <v>1.189601475242319</v>
      </c>
      <c r="AO91" s="18">
        <f t="shared" si="227"/>
        <v>0.49633720764359346</v>
      </c>
      <c r="AP91" s="18">
        <f t="shared" si="228"/>
        <v>2.4296532581854269</v>
      </c>
      <c r="AQ91" s="18">
        <f t="shared" si="229"/>
        <v>2.7879984689271442</v>
      </c>
      <c r="AS91" t="str">
        <f t="shared" si="258"/>
        <v>34 Culture, media and sports occupations</v>
      </c>
      <c r="AT91" s="18">
        <f t="shared" si="230"/>
        <v>-2.9203343122944037</v>
      </c>
      <c r="AU91" s="18">
        <f t="shared" si="230"/>
        <v>-1.4388699344897615</v>
      </c>
      <c r="AV91" s="18">
        <f t="shared" si="230"/>
        <v>-3.3679700768774912</v>
      </c>
      <c r="AW91" s="18">
        <f t="shared" si="230"/>
        <v>-0.16430724633503813</v>
      </c>
      <c r="AX91" s="18">
        <f t="shared" si="231"/>
        <v>-1.2560271345959384</v>
      </c>
      <c r="AZ91" s="18">
        <f t="shared" si="232"/>
        <v>-1.2438255612737481</v>
      </c>
      <c r="BA91" s="18">
        <f t="shared" si="233"/>
        <v>2.2235879885768917</v>
      </c>
      <c r="BB91" s="18">
        <f t="shared" si="234"/>
        <v>1.3324701139616479</v>
      </c>
      <c r="BD91" t="str">
        <f t="shared" si="259"/>
        <v>34 Culture, media and sports occupations</v>
      </c>
      <c r="BE91" s="18">
        <f t="shared" si="235"/>
        <v>-6.7391340276636509</v>
      </c>
      <c r="BF91" s="18">
        <f t="shared" si="235"/>
        <v>11.066763687815273</v>
      </c>
      <c r="BG91" s="18">
        <f t="shared" si="235"/>
        <v>-3.6867494773482945</v>
      </c>
      <c r="BH91" s="18">
        <f t="shared" si="235"/>
        <v>-0.14882218074560027</v>
      </c>
      <c r="BI91" s="18">
        <f t="shared" si="236"/>
        <v>-0.60909616552742296</v>
      </c>
      <c r="BK91" s="18">
        <f t="shared" si="237"/>
        <v>-1.3423405305018177</v>
      </c>
      <c r="BL91" s="18">
        <f t="shared" si="238"/>
        <v>1.7853682898862022</v>
      </c>
      <c r="BM91" s="18">
        <f t="shared" si="239"/>
        <v>0.76149936678344687</v>
      </c>
      <c r="BO91" t="str">
        <f t="shared" si="260"/>
        <v>34 Culture, media and sports occupations</v>
      </c>
      <c r="BP91" s="18">
        <f t="shared" si="240"/>
        <v>-7.7820338863750944</v>
      </c>
      <c r="BQ91" s="18">
        <f t="shared" si="240"/>
        <v>-7.6931700127531695</v>
      </c>
      <c r="BR91" s="18">
        <f t="shared" si="240"/>
        <v>-6.3214083451380016</v>
      </c>
      <c r="BS91" s="18">
        <f t="shared" si="240"/>
        <v>-5.4084624935441639</v>
      </c>
      <c r="BT91" s="18">
        <f t="shared" si="241"/>
        <v>-5.8387092784085937</v>
      </c>
      <c r="BV91" s="18">
        <f t="shared" si="242"/>
        <v>-5.7137620891947849</v>
      </c>
      <c r="BW91" s="18">
        <f t="shared" si="243"/>
        <v>1.4705002713416349</v>
      </c>
      <c r="BX91" s="18">
        <f t="shared" si="244"/>
        <v>-2.7465461615704401</v>
      </c>
      <c r="BZ91" t="str">
        <f t="shared" si="261"/>
        <v>34 Culture, media and sports occupations</v>
      </c>
      <c r="CA91" s="18">
        <f t="shared" si="245"/>
        <v>-6.2110892624038687</v>
      </c>
      <c r="CB91" s="18">
        <f t="shared" si="245"/>
        <v>-9.3335850873037085</v>
      </c>
      <c r="CC91" s="18">
        <f t="shared" si="245"/>
        <v>-5.2821900397026944</v>
      </c>
      <c r="CD91" s="18">
        <f t="shared" si="245"/>
        <v>-5.5619142333903415</v>
      </c>
      <c r="CE91" s="18">
        <f t="shared" si="246"/>
        <v>-5.7150712236303303</v>
      </c>
      <c r="CG91" s="18">
        <f t="shared" si="247"/>
        <v>-5.4687647441781344</v>
      </c>
      <c r="CH91" s="18">
        <f t="shared" si="248"/>
        <v>1.4759424841365609</v>
      </c>
      <c r="CI91" s="18">
        <f t="shared" si="249"/>
        <v>-2.5770754861517142</v>
      </c>
      <c r="CK91" t="str">
        <f t="shared" si="262"/>
        <v>34 Culture, media and sports occupations</v>
      </c>
      <c r="CL91" s="18">
        <f t="shared" si="250"/>
        <v>0.74301479540530568</v>
      </c>
      <c r="CM91" s="18">
        <f t="shared" si="250"/>
        <v>-3.9142645190605174</v>
      </c>
      <c r="CN91" s="18">
        <f t="shared" si="250"/>
        <v>2.6426535781564287</v>
      </c>
      <c r="CO91" s="18">
        <f t="shared" si="250"/>
        <v>3.0398919843859007</v>
      </c>
      <c r="CP91" s="18">
        <f t="shared" si="251"/>
        <v>2.4671162316511897</v>
      </c>
      <c r="CR91" s="18">
        <f t="shared" si="252"/>
        <v>2.9073086580724272</v>
      </c>
      <c r="CS91" s="18">
        <f t="shared" si="253"/>
        <v>2.1242833265613381</v>
      </c>
      <c r="CT91" s="18">
        <f t="shared" si="254"/>
        <v>4.400211030903689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3.8950142745960425</v>
      </c>
      <c r="C92" s="18">
        <f t="shared" si="210"/>
        <v>14.9144617319396</v>
      </c>
      <c r="D92" s="18">
        <f t="shared" si="210"/>
        <v>3.1339804088246881</v>
      </c>
      <c r="E92" s="18">
        <f t="shared" si="210"/>
        <v>2.8888757052273117</v>
      </c>
      <c r="F92" s="18">
        <f t="shared" si="211"/>
        <v>3.6792238851184544</v>
      </c>
      <c r="H92" s="18">
        <f t="shared" si="212"/>
        <v>2.9705124815802675</v>
      </c>
      <c r="I92" s="18">
        <f t="shared" si="213"/>
        <v>3.2878396039910607</v>
      </c>
      <c r="J92" s="18">
        <f t="shared" si="214"/>
        <v>5.3194808193659515</v>
      </c>
      <c r="L92" t="str">
        <f t="shared" si="255"/>
        <v>35 Business and public service associate professionals</v>
      </c>
      <c r="M92" s="18">
        <f t="shared" si="215"/>
        <v>4.5264141101345468</v>
      </c>
      <c r="N92" s="18">
        <f t="shared" si="215"/>
        <v>7.7504685994742362</v>
      </c>
      <c r="O92" s="18">
        <f t="shared" si="215"/>
        <v>2.7628097756901671</v>
      </c>
      <c r="P92" s="18">
        <f t="shared" si="215"/>
        <v>2.1916450294202194</v>
      </c>
      <c r="Q92" s="18">
        <f t="shared" si="216"/>
        <v>2.709249926625712</v>
      </c>
      <c r="S92" s="18">
        <f t="shared" si="217"/>
        <v>2.3816796724512868</v>
      </c>
      <c r="T92" s="18">
        <f t="shared" si="218"/>
        <v>3.1990421080793974</v>
      </c>
      <c r="U92" s="18">
        <f t="shared" si="219"/>
        <v>4.823652579877602</v>
      </c>
      <c r="W92" t="str">
        <f t="shared" si="256"/>
        <v>35 Business and public service associate professionals</v>
      </c>
      <c r="X92" s="18">
        <f t="shared" si="220"/>
        <v>1.5193109902332136</v>
      </c>
      <c r="Y92" s="18">
        <f t="shared" si="220"/>
        <v>0.15300686463957103</v>
      </c>
      <c r="Z92" s="18">
        <f t="shared" si="220"/>
        <v>0.57295563844883546</v>
      </c>
      <c r="AA92" s="18">
        <f t="shared" si="220"/>
        <v>0.77636971778440866</v>
      </c>
      <c r="AB92" s="18">
        <f t="shared" si="221"/>
        <v>0.67370972886158231</v>
      </c>
      <c r="AD92" s="18">
        <f t="shared" si="222"/>
        <v>0.70851935286624368</v>
      </c>
      <c r="AE92" s="18">
        <f t="shared" si="223"/>
        <v>2.8770477368700975</v>
      </c>
      <c r="AF92" s="18">
        <f t="shared" si="224"/>
        <v>3.3614305872922356</v>
      </c>
      <c r="AH92" t="str">
        <f t="shared" si="257"/>
        <v>35 Business and public service associate professionals</v>
      </c>
      <c r="AI92" s="18">
        <f t="shared" si="225"/>
        <v>1.7379499067206039</v>
      </c>
      <c r="AJ92" s="18">
        <f t="shared" si="225"/>
        <v>3.9376149735298904</v>
      </c>
      <c r="AK92" s="18">
        <f t="shared" si="225"/>
        <v>0.64682625268839278</v>
      </c>
      <c r="AL92" s="18">
        <f t="shared" si="225"/>
        <v>1.1306749044161402</v>
      </c>
      <c r="AM92" s="18">
        <f t="shared" si="226"/>
        <v>1.1521548715702323</v>
      </c>
      <c r="AO92" s="18">
        <f t="shared" si="227"/>
        <v>0.96913412120798181</v>
      </c>
      <c r="AP92" s="18">
        <f t="shared" si="228"/>
        <v>2.8122771390666657</v>
      </c>
      <c r="AQ92" s="18">
        <f t="shared" si="229"/>
        <v>3.484431774670238</v>
      </c>
      <c r="AS92" t="str">
        <f t="shared" si="258"/>
        <v>35 Business and public service associate professionals</v>
      </c>
      <c r="AT92" s="18">
        <f t="shared" si="230"/>
        <v>1.4366690775601265</v>
      </c>
      <c r="AU92" s="18">
        <f t="shared" si="230"/>
        <v>2.6503633971086238</v>
      </c>
      <c r="AV92" s="18">
        <f t="shared" si="230"/>
        <v>0.23912713244356176</v>
      </c>
      <c r="AW92" s="18">
        <f t="shared" si="230"/>
        <v>1.1139246342863895</v>
      </c>
      <c r="AX92" s="18">
        <f t="shared" si="231"/>
        <v>0.93482494703924779</v>
      </c>
      <c r="AZ92" s="18">
        <f t="shared" si="232"/>
        <v>0.82148046826358012</v>
      </c>
      <c r="BA92" s="18">
        <f t="shared" si="233"/>
        <v>2.7453957948266883</v>
      </c>
      <c r="BB92" s="18">
        <f t="shared" si="234"/>
        <v>3.3182433077637574</v>
      </c>
      <c r="BD92" t="str">
        <f t="shared" si="259"/>
        <v>35 Business and public service associate professionals</v>
      </c>
      <c r="BE92" s="18">
        <f t="shared" si="235"/>
        <v>-1.5847311430962963</v>
      </c>
      <c r="BF92" s="18">
        <f t="shared" si="235"/>
        <v>11.399444533351733</v>
      </c>
      <c r="BG92" s="18">
        <f t="shared" si="235"/>
        <v>-0.85109656096356012</v>
      </c>
      <c r="BH92" s="18">
        <f t="shared" si="235"/>
        <v>-1.9687019355973945E-2</v>
      </c>
      <c r="BI92" s="18">
        <f t="shared" si="236"/>
        <v>0.39607171158762</v>
      </c>
      <c r="BK92" s="18">
        <f t="shared" si="237"/>
        <v>-0.29759529968842457</v>
      </c>
      <c r="BL92" s="18">
        <f t="shared" si="238"/>
        <v>2.3239820726757676</v>
      </c>
      <c r="BM92" s="18">
        <f t="shared" si="239"/>
        <v>2.1095563355194136</v>
      </c>
      <c r="BO92" t="str">
        <f t="shared" si="260"/>
        <v>35 Business and public service associate professionals</v>
      </c>
      <c r="BP92" s="18">
        <f t="shared" si="240"/>
        <v>-0.91461736461652121</v>
      </c>
      <c r="BQ92" s="18">
        <f t="shared" si="240"/>
        <v>-2.8258797281101367</v>
      </c>
      <c r="BR92" s="18">
        <f t="shared" si="240"/>
        <v>-0.70001188117330138</v>
      </c>
      <c r="BS92" s="18">
        <f t="shared" si="240"/>
        <v>-1.4041091039100007</v>
      </c>
      <c r="BT92" s="18">
        <f t="shared" si="241"/>
        <v>-1.2742828312452881</v>
      </c>
      <c r="BV92" s="18">
        <f t="shared" si="242"/>
        <v>-1.1699665047204322</v>
      </c>
      <c r="BW92" s="18">
        <f t="shared" si="243"/>
        <v>2.0509803014385319</v>
      </c>
      <c r="BX92" s="18">
        <f t="shared" si="244"/>
        <v>1.1900216876455261</v>
      </c>
      <c r="BZ92" t="str">
        <f t="shared" si="261"/>
        <v>35 Business and public service associate professionals</v>
      </c>
      <c r="CA92" s="18">
        <f t="shared" si="245"/>
        <v>-2.5743723537507757</v>
      </c>
      <c r="CB92" s="18">
        <f t="shared" si="245"/>
        <v>-7.3909583610223928</v>
      </c>
      <c r="CC92" s="18">
        <f t="shared" si="245"/>
        <v>-1.3899681858925095</v>
      </c>
      <c r="CD92" s="18">
        <f t="shared" si="245"/>
        <v>-4.3849362057806429</v>
      </c>
      <c r="CE92" s="18">
        <f t="shared" si="246"/>
        <v>-3.6514618412578637</v>
      </c>
      <c r="CG92" s="18">
        <f t="shared" si="247"/>
        <v>-3.3968593946721026</v>
      </c>
      <c r="CH92" s="18">
        <f t="shared" si="248"/>
        <v>1.6988358488140287</v>
      </c>
      <c r="CI92" s="18">
        <f t="shared" si="249"/>
        <v>-0.82640381191285694</v>
      </c>
      <c r="CK92" t="str">
        <f t="shared" si="262"/>
        <v>35 Business and public service associate professionals</v>
      </c>
      <c r="CL92" s="18">
        <f t="shared" si="250"/>
        <v>2.2450730352329362</v>
      </c>
      <c r="CM92" s="18">
        <f t="shared" si="250"/>
        <v>-0.34865928417051606</v>
      </c>
      <c r="CN92" s="18">
        <f t="shared" si="250"/>
        <v>1.3843216031034444</v>
      </c>
      <c r="CO92" s="18">
        <f t="shared" si="250"/>
        <v>2.7918667780230333</v>
      </c>
      <c r="CP92" s="18">
        <f t="shared" si="251"/>
        <v>2.1516279620364065</v>
      </c>
      <c r="CR92" s="18">
        <f t="shared" si="252"/>
        <v>2.3205270852197479</v>
      </c>
      <c r="CS92" s="18">
        <f t="shared" si="253"/>
        <v>1.9548354726156347</v>
      </c>
      <c r="CT92" s="18">
        <f t="shared" si="254"/>
        <v>3.7920560686939053</v>
      </c>
    </row>
    <row r="93" spans="1:98" x14ac:dyDescent="0.2">
      <c r="A93" t="str">
        <f t="shared" si="209"/>
        <v>41 Administrative occupations</v>
      </c>
      <c r="B93" s="18">
        <f t="shared" si="210"/>
        <v>2.5159502346012941</v>
      </c>
      <c r="C93" s="18">
        <f t="shared" si="210"/>
        <v>20.682575303632046</v>
      </c>
      <c r="D93" s="18">
        <f t="shared" si="210"/>
        <v>4.1981855313691474</v>
      </c>
      <c r="E93" s="18">
        <f t="shared" si="210"/>
        <v>3.3712086855460122</v>
      </c>
      <c r="F93" s="18">
        <f t="shared" si="211"/>
        <v>4.636650939622422</v>
      </c>
      <c r="H93" s="18">
        <f t="shared" si="212"/>
        <v>3.6461357870475775</v>
      </c>
      <c r="I93" s="18">
        <f t="shared" si="213"/>
        <v>3.7246501850278779</v>
      </c>
      <c r="J93" s="18">
        <f t="shared" si="214"/>
        <v>6.1325768241415446</v>
      </c>
      <c r="L93" t="str">
        <f t="shared" si="255"/>
        <v>41 Administrative occupations</v>
      </c>
      <c r="M93" s="18">
        <f t="shared" si="215"/>
        <v>3.9019093495909596</v>
      </c>
      <c r="N93" s="18">
        <f t="shared" si="215"/>
        <v>8.6551740669596366</v>
      </c>
      <c r="O93" s="18">
        <f t="shared" si="215"/>
        <v>4.600421828325163</v>
      </c>
      <c r="P93" s="18">
        <f t="shared" si="215"/>
        <v>2.7825131623718802</v>
      </c>
      <c r="Q93" s="18">
        <f t="shared" si="216"/>
        <v>3.7067130843407847</v>
      </c>
      <c r="S93" s="18">
        <f t="shared" si="217"/>
        <v>3.3849448301348284</v>
      </c>
      <c r="T93" s="18">
        <f t="shared" si="218"/>
        <v>3.745922058551443</v>
      </c>
      <c r="U93" s="18">
        <f t="shared" si="219"/>
        <v>5.9619677975859098</v>
      </c>
      <c r="W93" t="str">
        <f t="shared" si="256"/>
        <v>41 Administrative occupations</v>
      </c>
      <c r="X93" s="18">
        <f t="shared" si="220"/>
        <v>1.108861350064716</v>
      </c>
      <c r="Y93" s="18">
        <f t="shared" si="220"/>
        <v>4.0133277480373319</v>
      </c>
      <c r="Z93" s="18">
        <f t="shared" si="220"/>
        <v>3.0747826714435877</v>
      </c>
      <c r="AA93" s="18">
        <f t="shared" si="220"/>
        <v>1.8015599331613785</v>
      </c>
      <c r="AB93" s="18">
        <f t="shared" si="221"/>
        <v>2.3351230657560951</v>
      </c>
      <c r="AD93" s="18">
        <f t="shared" si="222"/>
        <v>2.2242103627278631</v>
      </c>
      <c r="AE93" s="18">
        <f t="shared" si="223"/>
        <v>3.521274800961538</v>
      </c>
      <c r="AF93" s="18">
        <f t="shared" si="224"/>
        <v>4.9747969740620679</v>
      </c>
      <c r="AH93" t="str">
        <f t="shared" si="257"/>
        <v>41 Administrative occupations</v>
      </c>
      <c r="AI93" s="18">
        <f t="shared" si="225"/>
        <v>1.6311643136423637</v>
      </c>
      <c r="AJ93" s="18">
        <f t="shared" si="225"/>
        <v>5.760827452382955</v>
      </c>
      <c r="AK93" s="18">
        <f t="shared" si="225"/>
        <v>2.5884532750696021</v>
      </c>
      <c r="AL93" s="18">
        <f t="shared" si="225"/>
        <v>1.6478503567729286</v>
      </c>
      <c r="AM93" s="18">
        <f t="shared" si="226"/>
        <v>2.193895043535643</v>
      </c>
      <c r="AO93" s="18">
        <f t="shared" si="227"/>
        <v>1.9604225029079769</v>
      </c>
      <c r="AP93" s="18">
        <f t="shared" si="228"/>
        <v>3.571933601089694</v>
      </c>
      <c r="AQ93" s="18">
        <f t="shared" si="229"/>
        <v>4.8367067709978784</v>
      </c>
      <c r="AS93" t="str">
        <f t="shared" si="258"/>
        <v>41 Administrative occupations</v>
      </c>
      <c r="AT93" s="18">
        <f t="shared" si="230"/>
        <v>0.77675289049941032</v>
      </c>
      <c r="AU93" s="18">
        <f t="shared" si="230"/>
        <v>5.2543458602274828</v>
      </c>
      <c r="AV93" s="18">
        <f t="shared" si="230"/>
        <v>1.1763976862245062</v>
      </c>
      <c r="AW93" s="18">
        <f t="shared" si="230"/>
        <v>1.4234291229584084</v>
      </c>
      <c r="AX93" s="18">
        <f t="shared" si="231"/>
        <v>1.5812815139643943</v>
      </c>
      <c r="AZ93" s="18">
        <f t="shared" si="232"/>
        <v>1.3410183666817899</v>
      </c>
      <c r="BA93" s="18">
        <f t="shared" si="233"/>
        <v>3.2322846320965493</v>
      </c>
      <c r="BB93" s="18">
        <f t="shared" si="234"/>
        <v>4.1212180162746748</v>
      </c>
      <c r="BD93" t="str">
        <f t="shared" si="259"/>
        <v>41 Administrative occupations</v>
      </c>
      <c r="BE93" s="18">
        <f t="shared" si="235"/>
        <v>-2.9562419806825946</v>
      </c>
      <c r="BF93" s="18">
        <f t="shared" si="235"/>
        <v>9.6330995401951789</v>
      </c>
      <c r="BG93" s="18">
        <f t="shared" si="235"/>
        <v>-0.88147988269970945</v>
      </c>
      <c r="BH93" s="18">
        <f t="shared" si="235"/>
        <v>-2.3256008502013259</v>
      </c>
      <c r="BI93" s="18">
        <f t="shared" si="236"/>
        <v>-1.1656975722682872</v>
      </c>
      <c r="BK93" s="18">
        <f t="shared" si="237"/>
        <v>-1.8465802758732774</v>
      </c>
      <c r="BL93" s="18">
        <f t="shared" si="238"/>
        <v>2.482407462580638</v>
      </c>
      <c r="BM93" s="18">
        <f t="shared" si="239"/>
        <v>1.2267055012344485</v>
      </c>
      <c r="BO93" t="str">
        <f t="shared" si="260"/>
        <v>41 Administrative occupations</v>
      </c>
      <c r="BP93" s="18">
        <f t="shared" si="240"/>
        <v>-3.8539279701776175</v>
      </c>
      <c r="BQ93" s="18">
        <f t="shared" si="240"/>
        <v>0.45972246112606641</v>
      </c>
      <c r="BR93" s="18">
        <f t="shared" si="240"/>
        <v>-1.0907187096736548</v>
      </c>
      <c r="BS93" s="18">
        <f t="shared" si="240"/>
        <v>-3.9811024897387304</v>
      </c>
      <c r="BT93" s="18">
        <f t="shared" si="241"/>
        <v>-2.8128107176668582</v>
      </c>
      <c r="BV93" s="18">
        <f t="shared" si="242"/>
        <v>-3.0271501779630672</v>
      </c>
      <c r="BW93" s="18">
        <f t="shared" si="243"/>
        <v>2.0450661310269513</v>
      </c>
      <c r="BX93" s="18">
        <f t="shared" si="244"/>
        <v>-9.7913273898375675E-2</v>
      </c>
      <c r="BZ93" t="str">
        <f t="shared" si="261"/>
        <v>41 Administrative occupations</v>
      </c>
      <c r="CA93" s="18">
        <f t="shared" si="245"/>
        <v>-4.0122211635110316</v>
      </c>
      <c r="CB93" s="18">
        <f t="shared" si="245"/>
        <v>-13.975175120106009</v>
      </c>
      <c r="CC93" s="18">
        <f t="shared" si="245"/>
        <v>-5.3063439717477952</v>
      </c>
      <c r="CD93" s="18">
        <f t="shared" si="245"/>
        <v>-10.856019907071257</v>
      </c>
      <c r="CE93" s="18">
        <f t="shared" si="246"/>
        <v>-9.3596076891860669</v>
      </c>
      <c r="CG93" s="18">
        <f t="shared" si="247"/>
        <v>-9.0432413841500026</v>
      </c>
      <c r="CH93" s="18">
        <f t="shared" si="248"/>
        <v>1.3623853511534501</v>
      </c>
      <c r="CI93" s="18">
        <f t="shared" si="249"/>
        <v>-4.9586175449745307</v>
      </c>
      <c r="CK93" t="str">
        <f t="shared" si="262"/>
        <v>41 Administrative occupations</v>
      </c>
      <c r="CL93" s="18">
        <f t="shared" si="250"/>
        <v>0.92835395405939103</v>
      </c>
      <c r="CM93" s="18">
        <f t="shared" si="250"/>
        <v>-6.9265046976272888</v>
      </c>
      <c r="CN93" s="18">
        <f t="shared" si="250"/>
        <v>-4.8999140075195129</v>
      </c>
      <c r="CO93" s="18">
        <f t="shared" si="250"/>
        <v>-2.6920823621805923</v>
      </c>
      <c r="CP93" s="18">
        <f t="shared" si="251"/>
        <v>-3.655756152210099</v>
      </c>
      <c r="CR93" s="18">
        <f t="shared" si="252"/>
        <v>-3.433663457266023</v>
      </c>
      <c r="CS93" s="18">
        <f t="shared" si="253"/>
        <v>1.2187138459937685</v>
      </c>
      <c r="CT93" s="18">
        <f t="shared" si="254"/>
        <v>-1.5480346179621352</v>
      </c>
    </row>
    <row r="94" spans="1:98" x14ac:dyDescent="0.2">
      <c r="A94" t="str">
        <f t="shared" si="209"/>
        <v>42 Secretarial and related occupations</v>
      </c>
      <c r="B94" s="18">
        <f t="shared" si="210"/>
        <v>6.2445068369433088</v>
      </c>
      <c r="C94" s="18">
        <f t="shared" si="210"/>
        <v>1.0063610902695697</v>
      </c>
      <c r="D94" s="18">
        <f t="shared" si="210"/>
        <v>9.7603208981214671</v>
      </c>
      <c r="E94" s="18">
        <f t="shared" si="210"/>
        <v>6.7463869436611423</v>
      </c>
      <c r="F94" s="18">
        <f t="shared" si="211"/>
        <v>7.3079042475364675</v>
      </c>
      <c r="H94" s="18">
        <f t="shared" si="212"/>
        <v>7.74172195037095</v>
      </c>
      <c r="I94" s="18">
        <f t="shared" si="213"/>
        <v>5.6739783793519072</v>
      </c>
      <c r="J94" s="18">
        <f t="shared" si="214"/>
        <v>10.295211714397134</v>
      </c>
      <c r="L94" t="str">
        <f t="shared" si="255"/>
        <v>42 Secretarial and related occupations</v>
      </c>
      <c r="M94" s="18">
        <f t="shared" si="215"/>
        <v>2.782174050237729</v>
      </c>
      <c r="N94" s="18">
        <f t="shared" si="215"/>
        <v>5.0732107126392867</v>
      </c>
      <c r="O94" s="18">
        <f t="shared" si="215"/>
        <v>6.7245500843174488</v>
      </c>
      <c r="P94" s="18">
        <f t="shared" si="215"/>
        <v>2.1262338199307562</v>
      </c>
      <c r="Q94" s="18">
        <f t="shared" si="216"/>
        <v>3.7257722564576934</v>
      </c>
      <c r="S94" s="18">
        <f t="shared" si="217"/>
        <v>3.6365598672067678</v>
      </c>
      <c r="T94" s="18">
        <f t="shared" si="218"/>
        <v>4.1874165730762192</v>
      </c>
      <c r="U94" s="18">
        <f t="shared" si="219"/>
        <v>6.4646290451445765</v>
      </c>
      <c r="W94" t="str">
        <f t="shared" si="256"/>
        <v>42 Secretarial and related occupations</v>
      </c>
      <c r="X94" s="18">
        <f t="shared" si="220"/>
        <v>-0.15100794477416191</v>
      </c>
      <c r="Y94" s="18">
        <f t="shared" si="220"/>
        <v>1.7845431907355991</v>
      </c>
      <c r="Z94" s="18">
        <f t="shared" si="220"/>
        <v>4.9990094768375126</v>
      </c>
      <c r="AA94" s="18">
        <f t="shared" si="220"/>
        <v>3.8182790641576148</v>
      </c>
      <c r="AB94" s="18">
        <f t="shared" si="221"/>
        <v>4.0570791265450046</v>
      </c>
      <c r="AD94" s="18">
        <f t="shared" si="222"/>
        <v>4.210373168704673</v>
      </c>
      <c r="AE94" s="18">
        <f t="shared" si="223"/>
        <v>4.2348117880806502</v>
      </c>
      <c r="AF94" s="18">
        <f t="shared" si="224"/>
        <v>6.8965230028300351</v>
      </c>
      <c r="AH94" t="str">
        <f t="shared" si="257"/>
        <v>42 Secretarial and related occupations</v>
      </c>
      <c r="AI94" s="18">
        <f t="shared" si="225"/>
        <v>7.9841356426424426E-2</v>
      </c>
      <c r="AJ94" s="18">
        <f t="shared" si="225"/>
        <v>3.6235725875555458</v>
      </c>
      <c r="AK94" s="18">
        <f t="shared" si="225"/>
        <v>3.1062256247831321</v>
      </c>
      <c r="AL94" s="18">
        <f t="shared" si="225"/>
        <v>1.5039898788333561</v>
      </c>
      <c r="AM94" s="18">
        <f t="shared" si="226"/>
        <v>2.1338337091793891</v>
      </c>
      <c r="AO94" s="18">
        <f t="shared" si="227"/>
        <v>2.035282712536346</v>
      </c>
      <c r="AP94" s="18">
        <f t="shared" si="228"/>
        <v>3.6585476138565776</v>
      </c>
      <c r="AQ94" s="18">
        <f t="shared" si="229"/>
        <v>4.9601647698564566</v>
      </c>
      <c r="AS94" t="str">
        <f t="shared" si="258"/>
        <v>42 Secretarial and related occupations</v>
      </c>
      <c r="AT94" s="18">
        <f t="shared" si="230"/>
        <v>-1.2510918549103578</v>
      </c>
      <c r="AU94" s="18">
        <f t="shared" si="230"/>
        <v>3.7457723036270263</v>
      </c>
      <c r="AV94" s="18">
        <f t="shared" si="230"/>
        <v>2.7019112576960991</v>
      </c>
      <c r="AW94" s="18">
        <f t="shared" si="230"/>
        <v>0.19134310478072791</v>
      </c>
      <c r="AX94" s="18">
        <f t="shared" si="231"/>
        <v>1.1894682950376545</v>
      </c>
      <c r="AZ94" s="18">
        <f t="shared" si="232"/>
        <v>1.0213049599656632</v>
      </c>
      <c r="BA94" s="18">
        <f t="shared" si="233"/>
        <v>3.3642155160127585</v>
      </c>
      <c r="BB94" s="18">
        <f t="shared" si="234"/>
        <v>4.0245411930732944</v>
      </c>
      <c r="BD94" t="str">
        <f t="shared" si="259"/>
        <v>42 Secretarial and related occupations</v>
      </c>
      <c r="BE94" s="18">
        <f t="shared" si="235"/>
        <v>-3.6779580803643408</v>
      </c>
      <c r="BF94" s="18">
        <f t="shared" si="235"/>
        <v>4.5740121243186271</v>
      </c>
      <c r="BG94" s="18">
        <f t="shared" si="235"/>
        <v>-1.3932782949114375</v>
      </c>
      <c r="BH94" s="18">
        <f t="shared" si="235"/>
        <v>-14.930166290936942</v>
      </c>
      <c r="BI94" s="18">
        <f t="shared" si="236"/>
        <v>-9.7557555593001499</v>
      </c>
      <c r="BK94" s="18">
        <f t="shared" si="237"/>
        <v>-10.638065307747702</v>
      </c>
      <c r="BL94" s="18">
        <f t="shared" si="238"/>
        <v>1.9566718579657971</v>
      </c>
      <c r="BM94" s="18">
        <f t="shared" si="239"/>
        <v>-4.2368476659550129</v>
      </c>
      <c r="BO94" t="str">
        <f t="shared" si="260"/>
        <v>42 Secretarial and related occupations</v>
      </c>
      <c r="BP94" s="18">
        <f t="shared" si="240"/>
        <v>-7.4985229039348127</v>
      </c>
      <c r="BQ94" s="18">
        <f t="shared" si="240"/>
        <v>-2.5870419665624644</v>
      </c>
      <c r="BR94" s="18">
        <f t="shared" si="240"/>
        <v>-6.1347804642232662</v>
      </c>
      <c r="BS94" s="18">
        <f t="shared" si="240"/>
        <v>-14.993084628557686</v>
      </c>
      <c r="BT94" s="18">
        <f t="shared" si="241"/>
        <v>-11.568869847576579</v>
      </c>
      <c r="BV94" s="18">
        <f t="shared" si="242"/>
        <v>-12.137328313647677</v>
      </c>
      <c r="BW94" s="18">
        <f t="shared" si="243"/>
        <v>1.4435783501252519</v>
      </c>
      <c r="BX94" s="18">
        <f t="shared" si="244"/>
        <v>-6.1909185903193498</v>
      </c>
      <c r="BZ94" t="str">
        <f t="shared" si="261"/>
        <v>42 Secretarial and related occupations</v>
      </c>
      <c r="CA94" s="18">
        <f t="shared" si="245"/>
        <v>-3.6018243327270771</v>
      </c>
      <c r="CB94" s="18">
        <f t="shared" si="245"/>
        <v>-18.374969350178503</v>
      </c>
      <c r="CC94" s="18">
        <f t="shared" si="245"/>
        <v>-15.574324544050045</v>
      </c>
      <c r="CD94" s="18">
        <f t="shared" si="245"/>
        <v>-18.086605201797092</v>
      </c>
      <c r="CE94" s="18">
        <f t="shared" si="246"/>
        <v>-17.327878398475306</v>
      </c>
      <c r="CG94" s="18">
        <f t="shared" si="247"/>
        <v>-17.257596641856853</v>
      </c>
      <c r="CH94" s="18">
        <f t="shared" si="248"/>
        <v>0.99690917638353138</v>
      </c>
      <c r="CI94" s="18">
        <f t="shared" si="249"/>
        <v>-9.6352175054621121</v>
      </c>
      <c r="CK94" t="str">
        <f t="shared" si="262"/>
        <v>42 Secretarial and related occupations</v>
      </c>
      <c r="CL94" s="18">
        <f t="shared" si="250"/>
        <v>1.2742195693284497</v>
      </c>
      <c r="CM94" s="18">
        <f t="shared" si="250"/>
        <v>-5.2312305276283393</v>
      </c>
      <c r="CN94" s="18">
        <f t="shared" si="250"/>
        <v>-5.16496246335576</v>
      </c>
      <c r="CO94" s="18">
        <f t="shared" si="250"/>
        <v>-5.7135610812676045</v>
      </c>
      <c r="CP94" s="18">
        <f t="shared" si="251"/>
        <v>-5.512337600938066</v>
      </c>
      <c r="CR94" s="18">
        <f t="shared" si="252"/>
        <v>-5.5310483977505047</v>
      </c>
      <c r="CS94" s="18">
        <f t="shared" si="253"/>
        <v>1.3946026822040158</v>
      </c>
      <c r="CT94" s="18">
        <f t="shared" si="254"/>
        <v>-2.7633259666389298</v>
      </c>
    </row>
    <row r="95" spans="1:98" x14ac:dyDescent="0.2">
      <c r="A95" t="str">
        <f t="shared" si="209"/>
        <v>51 Skilled agricultural and related trades</v>
      </c>
      <c r="B95" s="18">
        <f t="shared" si="210"/>
        <v>5.7470944380412003</v>
      </c>
      <c r="C95" s="18">
        <f t="shared" si="210"/>
        <v>-5.0825729981126555</v>
      </c>
      <c r="D95" s="18">
        <f t="shared" si="210"/>
        <v>3.2508607789793587</v>
      </c>
      <c r="E95" s="18">
        <f t="shared" si="210"/>
        <v>2.5767688392225763</v>
      </c>
      <c r="F95" s="18">
        <f t="shared" si="211"/>
        <v>2.2896121248656698</v>
      </c>
      <c r="H95" s="18">
        <f t="shared" si="212"/>
        <v>2.800975735804867</v>
      </c>
      <c r="I95" s="18">
        <f t="shared" si="213"/>
        <v>4.3548063005194759</v>
      </c>
      <c r="J95" s="18">
        <f t="shared" si="214"/>
        <v>6.0358809189314577</v>
      </c>
      <c r="L95" t="str">
        <f t="shared" si="255"/>
        <v>51 Skilled agricultural and related trades</v>
      </c>
      <c r="M95" s="18">
        <f t="shared" si="215"/>
        <v>5.164100201400168</v>
      </c>
      <c r="N95" s="18">
        <f t="shared" si="215"/>
        <v>-18.201566351099085</v>
      </c>
      <c r="O95" s="18">
        <f t="shared" si="215"/>
        <v>1.4142308610982424</v>
      </c>
      <c r="P95" s="18">
        <f t="shared" si="215"/>
        <v>2.3863570215812757</v>
      </c>
      <c r="Q95" s="18">
        <f t="shared" si="216"/>
        <v>0.659269676768659</v>
      </c>
      <c r="S95" s="18">
        <f t="shared" si="217"/>
        <v>2.0612839649361669</v>
      </c>
      <c r="T95" s="18">
        <f t="shared" si="218"/>
        <v>3.5248527029489551</v>
      </c>
      <c r="U95" s="18">
        <f t="shared" si="219"/>
        <v>4.8658530480340634</v>
      </c>
      <c r="W95" t="str">
        <f t="shared" si="256"/>
        <v>51 Skilled agricultural and related trades</v>
      </c>
      <c r="X95" s="18">
        <f t="shared" si="220"/>
        <v>2.05911843683102</v>
      </c>
      <c r="Y95" s="18">
        <f t="shared" si="220"/>
        <v>-1.7955757031019259</v>
      </c>
      <c r="Z95" s="18">
        <f t="shared" si="220"/>
        <v>2.3120188869855118</v>
      </c>
      <c r="AA95" s="18">
        <f t="shared" si="220"/>
        <v>3.6434241600392658</v>
      </c>
      <c r="AB95" s="18">
        <f t="shared" si="221"/>
        <v>2.8783205325384031</v>
      </c>
      <c r="AD95" s="18">
        <f t="shared" si="222"/>
        <v>3.197708361073115</v>
      </c>
      <c r="AE95" s="18">
        <f t="shared" si="223"/>
        <v>4.2359234010083346</v>
      </c>
      <c r="AF95" s="18">
        <f t="shared" si="224"/>
        <v>6.2038821545144396</v>
      </c>
      <c r="AH95" t="str">
        <f t="shared" si="257"/>
        <v>51 Skilled agricultural and related trades</v>
      </c>
      <c r="AI95" s="18">
        <f t="shared" si="225"/>
        <v>4.0194973766074504</v>
      </c>
      <c r="AJ95" s="18">
        <f t="shared" si="225"/>
        <v>-20.182839388103059</v>
      </c>
      <c r="AK95" s="18">
        <f t="shared" si="225"/>
        <v>1.2336739305342626</v>
      </c>
      <c r="AL95" s="18">
        <f t="shared" si="225"/>
        <v>2.7332974540658306</v>
      </c>
      <c r="AM95" s="18">
        <f t="shared" si="226"/>
        <v>0.66177788528718473</v>
      </c>
      <c r="AO95" s="18">
        <f t="shared" si="227"/>
        <v>2.2309707633252573</v>
      </c>
      <c r="AP95" s="18">
        <f t="shared" si="228"/>
        <v>4.1397131462363124</v>
      </c>
      <c r="AQ95" s="18">
        <f t="shared" si="229"/>
        <v>5.49185238780725</v>
      </c>
      <c r="AS95" t="str">
        <f t="shared" si="258"/>
        <v>51 Skilled agricultural and related trades</v>
      </c>
      <c r="AT95" s="18">
        <f t="shared" si="230"/>
        <v>6.6365987908468149</v>
      </c>
      <c r="AU95" s="18">
        <f t="shared" si="230"/>
        <v>-21.1397169925993</v>
      </c>
      <c r="AV95" s="18">
        <f t="shared" si="230"/>
        <v>6.31695948378308E-2</v>
      </c>
      <c r="AW95" s="18">
        <f t="shared" si="230"/>
        <v>2.9794637868632456</v>
      </c>
      <c r="AX95" s="18">
        <f t="shared" si="231"/>
        <v>0.37105565249921924</v>
      </c>
      <c r="AZ95" s="18">
        <f t="shared" si="232"/>
        <v>1.998042228372876</v>
      </c>
      <c r="BA95" s="18">
        <f t="shared" si="233"/>
        <v>3.6954356570950919</v>
      </c>
      <c r="BB95" s="18">
        <f t="shared" si="234"/>
        <v>4.9662074378617804</v>
      </c>
      <c r="BD95" t="str">
        <f t="shared" si="259"/>
        <v>51 Skilled agricultural and related trades</v>
      </c>
      <c r="BE95" s="18">
        <f t="shared" si="235"/>
        <v>-0.85392006368495421</v>
      </c>
      <c r="BF95" s="18">
        <f t="shared" si="235"/>
        <v>-16.768778490384562</v>
      </c>
      <c r="BG95" s="18">
        <f t="shared" si="235"/>
        <v>-1.5798460791367042</v>
      </c>
      <c r="BH95" s="18">
        <f t="shared" si="235"/>
        <v>0.10365865949135689</v>
      </c>
      <c r="BI95" s="18">
        <f t="shared" si="236"/>
        <v>-1.5676455295427161</v>
      </c>
      <c r="BK95" s="18">
        <f t="shared" si="237"/>
        <v>-0.46068514937439575</v>
      </c>
      <c r="BL95" s="18">
        <f t="shared" si="238"/>
        <v>2.7193214807190058</v>
      </c>
      <c r="BM95" s="18">
        <f t="shared" si="239"/>
        <v>2.4063076981966747</v>
      </c>
      <c r="BO95" t="str">
        <f t="shared" si="260"/>
        <v>51 Skilled agricultural and related trades</v>
      </c>
      <c r="BP95" s="18">
        <f t="shared" si="240"/>
        <v>1.6595852575492342</v>
      </c>
      <c r="BQ95" s="18">
        <f t="shared" si="240"/>
        <v>-27.527944337782095</v>
      </c>
      <c r="BR95" s="18">
        <f t="shared" si="240"/>
        <v>-0.10606688772780704</v>
      </c>
      <c r="BS95" s="18">
        <f t="shared" si="240"/>
        <v>8.2572871843411555E-2</v>
      </c>
      <c r="BT95" s="18">
        <f t="shared" si="241"/>
        <v>-1.9741374473807638</v>
      </c>
      <c r="BV95" s="18">
        <f t="shared" si="242"/>
        <v>1.9653404344177616E-2</v>
      </c>
      <c r="BW95" s="18">
        <f t="shared" si="243"/>
        <v>2.8422250027622109</v>
      </c>
      <c r="BX95" s="18">
        <f t="shared" si="244"/>
        <v>2.8555063527338165</v>
      </c>
      <c r="BZ95" t="str">
        <f t="shared" si="261"/>
        <v>51 Skilled agricultural and related trades</v>
      </c>
      <c r="CA95" s="18">
        <f t="shared" si="245"/>
        <v>-2.5398587218794066</v>
      </c>
      <c r="CB95" s="18">
        <f t="shared" si="245"/>
        <v>-15.912878793574336</v>
      </c>
      <c r="CC95" s="18">
        <f t="shared" si="245"/>
        <v>-0.41298483773102301</v>
      </c>
      <c r="CD95" s="18">
        <f t="shared" si="245"/>
        <v>1.632919475124428</v>
      </c>
      <c r="CE95" s="18">
        <f t="shared" si="246"/>
        <v>-0.20002277220620979</v>
      </c>
      <c r="CG95" s="18">
        <f t="shared" si="247"/>
        <v>0.94632341582243651</v>
      </c>
      <c r="CH95" s="18">
        <f t="shared" si="248"/>
        <v>2.5922820924604073</v>
      </c>
      <c r="CI95" s="18">
        <f t="shared" si="249"/>
        <v>3.2673006807444116</v>
      </c>
      <c r="CK95" t="str">
        <f t="shared" si="262"/>
        <v>51 Skilled agricultural and related trades</v>
      </c>
      <c r="CL95" s="18">
        <f t="shared" si="250"/>
        <v>4.287030666732683</v>
      </c>
      <c r="CM95" s="18">
        <f t="shared" si="250"/>
        <v>-34.58754737044206</v>
      </c>
      <c r="CN95" s="18">
        <f t="shared" si="250"/>
        <v>1.5067897426120913</v>
      </c>
      <c r="CO95" s="18">
        <f t="shared" si="250"/>
        <v>-3.51810113935066</v>
      </c>
      <c r="CP95" s="18">
        <f t="shared" si="251"/>
        <v>-4.3274950542738111</v>
      </c>
      <c r="CR95" s="18">
        <f t="shared" si="252"/>
        <v>-1.8714023344553854</v>
      </c>
      <c r="CS95" s="18">
        <f t="shared" si="253"/>
        <v>1.7770676738780411</v>
      </c>
      <c r="CT95" s="18">
        <f t="shared" si="254"/>
        <v>0.36172731186987495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4.3695347091795345</v>
      </c>
      <c r="C96" s="18">
        <f t="shared" si="210"/>
        <v>10.949180758536837</v>
      </c>
      <c r="D96" s="18">
        <f t="shared" si="210"/>
        <v>0.7470344321014899</v>
      </c>
      <c r="E96" s="18">
        <f t="shared" si="210"/>
        <v>2.8614495785132865</v>
      </c>
      <c r="F96" s="18">
        <f t="shared" si="211"/>
        <v>2.680562987071089</v>
      </c>
      <c r="H96" s="18">
        <f t="shared" si="212"/>
        <v>2.1517592985115019</v>
      </c>
      <c r="I96" s="18">
        <f t="shared" si="213"/>
        <v>2.8127014305029174</v>
      </c>
      <c r="J96" s="18">
        <f t="shared" si="214"/>
        <v>4.3433788532337037</v>
      </c>
      <c r="L96" t="str">
        <f t="shared" si="255"/>
        <v>52 Skilled metal, electrical and electronic trades</v>
      </c>
      <c r="M96" s="18">
        <f t="shared" si="215"/>
        <v>4.3006683381556776</v>
      </c>
      <c r="N96" s="18">
        <f t="shared" si="215"/>
        <v>-9.1862542024367606</v>
      </c>
      <c r="O96" s="18">
        <f t="shared" si="215"/>
        <v>5.9165828550477917</v>
      </c>
      <c r="P96" s="18">
        <f t="shared" si="215"/>
        <v>4.8914171539875095</v>
      </c>
      <c r="Q96" s="18">
        <f t="shared" si="216"/>
        <v>4.2673132358169275</v>
      </c>
      <c r="S96" s="18">
        <f t="shared" si="217"/>
        <v>5.2320317768645319</v>
      </c>
      <c r="T96" s="18">
        <f t="shared" si="218"/>
        <v>3.9257532051835797</v>
      </c>
      <c r="U96" s="18">
        <f t="shared" si="219"/>
        <v>7.4313718558646658</v>
      </c>
      <c r="W96" t="str">
        <f t="shared" si="256"/>
        <v>52 Skilled metal, electrical and electronic trades</v>
      </c>
      <c r="X96" s="18">
        <f t="shared" si="220"/>
        <v>2.8415605216446371</v>
      </c>
      <c r="Y96" s="18">
        <f t="shared" si="220"/>
        <v>-17.028888467768098</v>
      </c>
      <c r="Z96" s="18">
        <f t="shared" si="220"/>
        <v>2.8285889878217008</v>
      </c>
      <c r="AA96" s="18">
        <f t="shared" si="220"/>
        <v>2.2974687376047909</v>
      </c>
      <c r="AB96" s="18">
        <f t="shared" si="221"/>
        <v>1.1309467380029137</v>
      </c>
      <c r="AD96" s="18">
        <f t="shared" si="222"/>
        <v>2.4742033090856763</v>
      </c>
      <c r="AE96" s="18">
        <f t="shared" si="223"/>
        <v>3.2730053763893041</v>
      </c>
      <c r="AF96" s="18">
        <f t="shared" si="224"/>
        <v>4.9492675844624578</v>
      </c>
      <c r="AH96" t="str">
        <f t="shared" si="257"/>
        <v>52 Skilled metal, electrical and electronic trades</v>
      </c>
      <c r="AI96" s="18">
        <f t="shared" si="225"/>
        <v>3.2500113688540555</v>
      </c>
      <c r="AJ96" s="18">
        <f t="shared" si="225"/>
        <v>-15.061403937463124</v>
      </c>
      <c r="AK96" s="18">
        <f t="shared" si="225"/>
        <v>1.8757674989989814</v>
      </c>
      <c r="AL96" s="18">
        <f t="shared" si="225"/>
        <v>2.2918381745541838</v>
      </c>
      <c r="AM96" s="18">
        <f t="shared" si="226"/>
        <v>0.9815042910234828</v>
      </c>
      <c r="AO96" s="18">
        <f t="shared" si="227"/>
        <v>2.1529594830878462</v>
      </c>
      <c r="AP96" s="18">
        <f t="shared" si="228"/>
        <v>2.9531011610401947</v>
      </c>
      <c r="AQ96" s="18">
        <f t="shared" si="229"/>
        <v>4.4586325069017496</v>
      </c>
      <c r="AS96" t="str">
        <f t="shared" si="258"/>
        <v>52 Skilled metal, electrical and electronic trades</v>
      </c>
      <c r="AT96" s="18">
        <f t="shared" si="230"/>
        <v>2.3057801730185901</v>
      </c>
      <c r="AU96" s="18">
        <f t="shared" si="230"/>
        <v>-11.931915623205091</v>
      </c>
      <c r="AV96" s="18">
        <f t="shared" si="230"/>
        <v>0.27399667793244209</v>
      </c>
      <c r="AW96" s="18">
        <f t="shared" si="230"/>
        <v>1.6732957029686579</v>
      </c>
      <c r="AX96" s="18">
        <f t="shared" si="231"/>
        <v>0.32907871419958212</v>
      </c>
      <c r="AZ96" s="18">
        <f t="shared" si="232"/>
        <v>1.2047063897886456</v>
      </c>
      <c r="BA96" s="18">
        <f t="shared" si="233"/>
        <v>2.7325910276012166</v>
      </c>
      <c r="BB96" s="18">
        <f t="shared" si="234"/>
        <v>3.5811282693422708</v>
      </c>
      <c r="BD96" t="str">
        <f t="shared" si="259"/>
        <v>52 Skilled metal, electrical and electronic trades</v>
      </c>
      <c r="BE96" s="18">
        <f t="shared" si="235"/>
        <v>-1.2162394949399302</v>
      </c>
      <c r="BF96" s="18">
        <f t="shared" si="235"/>
        <v>-5.807403039463221</v>
      </c>
      <c r="BG96" s="18">
        <f t="shared" si="235"/>
        <v>-0.58141777557105812</v>
      </c>
      <c r="BH96" s="18">
        <f t="shared" si="235"/>
        <v>-0.4448096428204984</v>
      </c>
      <c r="BI96" s="18">
        <f t="shared" si="236"/>
        <v>-0.83130360131518088</v>
      </c>
      <c r="BK96" s="18">
        <f t="shared" si="237"/>
        <v>-0.49036653092092708</v>
      </c>
      <c r="BL96" s="18">
        <f t="shared" si="238"/>
        <v>1.9297572080262615</v>
      </c>
      <c r="BM96" s="18">
        <f t="shared" si="239"/>
        <v>1.5577757630561795</v>
      </c>
      <c r="BO96" t="str">
        <f t="shared" si="260"/>
        <v>52 Skilled metal, electrical and electronic trades</v>
      </c>
      <c r="BP96" s="18">
        <f t="shared" si="240"/>
        <v>1.522077914788933</v>
      </c>
      <c r="BQ96" s="18">
        <f t="shared" si="240"/>
        <v>-19.774537539019288</v>
      </c>
      <c r="BR96" s="18">
        <f t="shared" si="240"/>
        <v>-0.45127179210795454</v>
      </c>
      <c r="BS96" s="18">
        <f t="shared" si="240"/>
        <v>-1.5153700568850348</v>
      </c>
      <c r="BT96" s="18">
        <f t="shared" si="241"/>
        <v>-2.4424328647681626</v>
      </c>
      <c r="BV96" s="18">
        <f t="shared" si="242"/>
        <v>-1.16194049717111</v>
      </c>
      <c r="BW96" s="18">
        <f t="shared" si="243"/>
        <v>1.9579189651443896</v>
      </c>
      <c r="BX96" s="18">
        <f t="shared" si="244"/>
        <v>1.0910027749338358</v>
      </c>
      <c r="BZ96" t="str">
        <f t="shared" si="261"/>
        <v>52 Skilled metal, electrical and electronic trades</v>
      </c>
      <c r="CA96" s="18">
        <f t="shared" si="245"/>
        <v>-4.4008553261604799</v>
      </c>
      <c r="CB96" s="18">
        <f t="shared" si="245"/>
        <v>-16.479345464490414</v>
      </c>
      <c r="CC96" s="18">
        <f t="shared" si="245"/>
        <v>-0.19406157719644712</v>
      </c>
      <c r="CD96" s="18">
        <f t="shared" si="245"/>
        <v>-5.2260692725905162</v>
      </c>
      <c r="CE96" s="18">
        <f t="shared" si="246"/>
        <v>-4.4393608404469154</v>
      </c>
      <c r="CG96" s="18">
        <f t="shared" si="247"/>
        <v>-3.5775735253691598</v>
      </c>
      <c r="CH96" s="18">
        <f t="shared" si="248"/>
        <v>1.7836475817990749</v>
      </c>
      <c r="CI96" s="18">
        <f t="shared" si="249"/>
        <v>-0.82859527299329327</v>
      </c>
      <c r="CK96" t="str">
        <f t="shared" si="262"/>
        <v>52 Skilled metal, electrical and electronic trades</v>
      </c>
      <c r="CL96" s="18">
        <f t="shared" si="250"/>
        <v>2.0420111257852591</v>
      </c>
      <c r="CM96" s="18">
        <f t="shared" si="250"/>
        <v>-21.317725679915068</v>
      </c>
      <c r="CN96" s="18">
        <f t="shared" si="250"/>
        <v>1.4046686538843112</v>
      </c>
      <c r="CO96" s="18">
        <f t="shared" si="250"/>
        <v>-3.3607654174600543</v>
      </c>
      <c r="CP96" s="18">
        <f t="shared" si="251"/>
        <v>-3.148502080690474</v>
      </c>
      <c r="CR96" s="18">
        <f t="shared" si="252"/>
        <v>-1.7977049185716298</v>
      </c>
      <c r="CS96" s="18">
        <f t="shared" si="253"/>
        <v>1.6518361532048997</v>
      </c>
      <c r="CT96" s="18">
        <f t="shared" si="254"/>
        <v>0.26408021558541606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-8.913759879127614</v>
      </c>
      <c r="C97" s="18">
        <f t="shared" si="210"/>
        <v>-10.842995761233897</v>
      </c>
      <c r="D97" s="18">
        <f t="shared" si="210"/>
        <v>6.9969629815084478</v>
      </c>
      <c r="E97" s="18">
        <f t="shared" si="210"/>
        <v>0.56409353596698075</v>
      </c>
      <c r="F97" s="18">
        <f t="shared" si="211"/>
        <v>1.7630546057233909</v>
      </c>
      <c r="H97" s="18">
        <f t="shared" si="212"/>
        <v>2.6642201318933578</v>
      </c>
      <c r="I97" s="18">
        <f t="shared" si="213"/>
        <v>3.3784863146075983</v>
      </c>
      <c r="J97" s="18">
        <f t="shared" si="214"/>
        <v>5.1686516739382293</v>
      </c>
      <c r="L97" t="str">
        <f t="shared" si="255"/>
        <v>53 Skilled construction and building trades</v>
      </c>
      <c r="M97" s="18">
        <f t="shared" si="215"/>
        <v>2.1932522099210372</v>
      </c>
      <c r="N97" s="18">
        <f t="shared" si="215"/>
        <v>-0.48394144596618505</v>
      </c>
      <c r="O97" s="18">
        <f t="shared" si="215"/>
        <v>2.5109333256886579</v>
      </c>
      <c r="P97" s="18">
        <f t="shared" si="215"/>
        <v>1.9799577282626046</v>
      </c>
      <c r="Q97" s="18">
        <f t="shared" si="216"/>
        <v>1.9895730709132309</v>
      </c>
      <c r="S97" s="18">
        <f t="shared" si="217"/>
        <v>2.1566433003553653</v>
      </c>
      <c r="T97" s="18">
        <f t="shared" si="218"/>
        <v>3.2022847209346006</v>
      </c>
      <c r="U97" s="18">
        <f t="shared" si="219"/>
        <v>4.6652769472272926</v>
      </c>
      <c r="W97" t="str">
        <f t="shared" si="256"/>
        <v>53 Skilled construction and building trades</v>
      </c>
      <c r="X97" s="18">
        <f t="shared" si="220"/>
        <v>-0.2725554965899879</v>
      </c>
      <c r="Y97" s="18">
        <f t="shared" si="220"/>
        <v>-10.707593054532882</v>
      </c>
      <c r="Z97" s="18">
        <f t="shared" si="220"/>
        <v>1.8357515243365929</v>
      </c>
      <c r="AA97" s="18">
        <f t="shared" si="220"/>
        <v>0.88829901378431053</v>
      </c>
      <c r="AB97" s="18">
        <f t="shared" si="221"/>
        <v>0.41422558754704575</v>
      </c>
      <c r="AD97" s="18">
        <f t="shared" si="222"/>
        <v>1.2031330181544897</v>
      </c>
      <c r="AE97" s="18">
        <f t="shared" si="223"/>
        <v>3.1534542650284658</v>
      </c>
      <c r="AF97" s="18">
        <f t="shared" si="224"/>
        <v>3.9563580100095308</v>
      </c>
      <c r="AH97" t="str">
        <f t="shared" si="257"/>
        <v>53 Skilled construction and building trades</v>
      </c>
      <c r="AI97" s="18">
        <f t="shared" si="225"/>
        <v>3.493621299748928</v>
      </c>
      <c r="AJ97" s="18">
        <f t="shared" si="225"/>
        <v>-12.108173448745084</v>
      </c>
      <c r="AK97" s="18">
        <f t="shared" si="225"/>
        <v>2.0121294479473528</v>
      </c>
      <c r="AL97" s="18">
        <f t="shared" si="225"/>
        <v>1.3213828562548269</v>
      </c>
      <c r="AM97" s="18">
        <f t="shared" si="226"/>
        <v>0.63838646226512807</v>
      </c>
      <c r="AO97" s="18">
        <f t="shared" si="227"/>
        <v>1.5511104613936233</v>
      </c>
      <c r="AP97" s="18">
        <f t="shared" si="228"/>
        <v>3.4407299181872464</v>
      </c>
      <c r="AQ97" s="18">
        <f t="shared" si="229"/>
        <v>4.4474077910431786</v>
      </c>
      <c r="AS97" t="str">
        <f t="shared" si="258"/>
        <v>53 Skilled construction and building trades</v>
      </c>
      <c r="AT97" s="18">
        <f t="shared" si="230"/>
        <v>-0.93160338624548311</v>
      </c>
      <c r="AU97" s="18">
        <f t="shared" si="230"/>
        <v>-5.4830939557031666</v>
      </c>
      <c r="AV97" s="18">
        <f t="shared" si="230"/>
        <v>2.1932378591646762</v>
      </c>
      <c r="AW97" s="18">
        <f t="shared" si="230"/>
        <v>0.33074714673977379</v>
      </c>
      <c r="AX97" s="18">
        <f t="shared" si="231"/>
        <v>0.53332520337159295</v>
      </c>
      <c r="AZ97" s="18">
        <f t="shared" si="232"/>
        <v>0.9477749232291055</v>
      </c>
      <c r="BA97" s="18">
        <f t="shared" si="233"/>
        <v>3.2623763237927372</v>
      </c>
      <c r="BB97" s="18">
        <f t="shared" si="234"/>
        <v>3.8821274435743014</v>
      </c>
      <c r="BD97" t="str">
        <f t="shared" si="259"/>
        <v>53 Skilled construction and building trades</v>
      </c>
      <c r="BE97" s="18">
        <f t="shared" si="235"/>
        <v>-4.4288828158523197</v>
      </c>
      <c r="BF97" s="18">
        <f t="shared" si="235"/>
        <v>-3.4826893595318875</v>
      </c>
      <c r="BG97" s="18">
        <f t="shared" si="235"/>
        <v>-1.015153599564822</v>
      </c>
      <c r="BH97" s="18">
        <f t="shared" si="235"/>
        <v>-1.5752814019671213</v>
      </c>
      <c r="BI97" s="18">
        <f t="shared" si="236"/>
        <v>-1.5211060247879105</v>
      </c>
      <c r="BK97" s="18">
        <f t="shared" si="237"/>
        <v>-1.3889252018194576</v>
      </c>
      <c r="BL97" s="18">
        <f t="shared" si="238"/>
        <v>1.9702623541620889</v>
      </c>
      <c r="BM97" s="18">
        <f t="shared" si="239"/>
        <v>0.94043903896259273</v>
      </c>
      <c r="BO97" t="str">
        <f t="shared" si="260"/>
        <v>53 Skilled construction and building trades</v>
      </c>
      <c r="BP97" s="18">
        <f t="shared" si="240"/>
        <v>1.3376263697995272</v>
      </c>
      <c r="BQ97" s="18">
        <f t="shared" si="240"/>
        <v>-16.392070112439672</v>
      </c>
      <c r="BR97" s="18">
        <f t="shared" si="240"/>
        <v>1.3166781258363569</v>
      </c>
      <c r="BS97" s="18">
        <f t="shared" si="240"/>
        <v>-0.34145090153229196</v>
      </c>
      <c r="BT97" s="18">
        <f t="shared" si="241"/>
        <v>-0.91968893634218896</v>
      </c>
      <c r="BV97" s="18">
        <f t="shared" si="242"/>
        <v>0.20822145143972737</v>
      </c>
      <c r="BW97" s="18">
        <f t="shared" si="243"/>
        <v>2.549901704471691</v>
      </c>
      <c r="BX97" s="18">
        <f t="shared" si="244"/>
        <v>2.6969327740497651</v>
      </c>
      <c r="BZ97" t="str">
        <f t="shared" si="261"/>
        <v>53 Skilled construction and building trades</v>
      </c>
      <c r="CA97" s="18">
        <f t="shared" si="245"/>
        <v>-5.489255002291749</v>
      </c>
      <c r="CB97" s="18">
        <f t="shared" si="245"/>
        <v>-9.8771479326099527</v>
      </c>
      <c r="CC97" s="18">
        <f t="shared" si="245"/>
        <v>1.5415916628936044</v>
      </c>
      <c r="CD97" s="18">
        <f t="shared" si="245"/>
        <v>-0.56581997927288574</v>
      </c>
      <c r="CE97" s="18">
        <f t="shared" si="246"/>
        <v>-0.52516373536098948</v>
      </c>
      <c r="CG97" s="18">
        <f t="shared" si="247"/>
        <v>0.13174545977738816</v>
      </c>
      <c r="CH97" s="18">
        <f t="shared" si="248"/>
        <v>2.3327480041727577</v>
      </c>
      <c r="CI97" s="18">
        <f t="shared" si="249"/>
        <v>2.4284005334452186</v>
      </c>
      <c r="CK97" t="str">
        <f t="shared" si="262"/>
        <v>53 Skilled construction and building trades</v>
      </c>
      <c r="CL97" s="18">
        <f t="shared" si="250"/>
        <v>-2.9781421437311995</v>
      </c>
      <c r="CM97" s="18">
        <f t="shared" si="250"/>
        <v>-19.437547613132867</v>
      </c>
      <c r="CN97" s="18">
        <f t="shared" si="250"/>
        <v>-3.0429061879202135</v>
      </c>
      <c r="CO97" s="18">
        <f t="shared" si="250"/>
        <v>-10.927185822677499</v>
      </c>
      <c r="CP97" s="18">
        <f t="shared" si="251"/>
        <v>-9.1070607499375118</v>
      </c>
      <c r="CR97" s="18">
        <f t="shared" si="252"/>
        <v>-8.3730327192710785</v>
      </c>
      <c r="CS97" s="18">
        <f t="shared" si="253"/>
        <v>1.0701726752441187</v>
      </c>
      <c r="CT97" s="18">
        <f t="shared" si="254"/>
        <v>-5.290388392918155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1.110029246779054</v>
      </c>
      <c r="C98" s="18">
        <f t="shared" si="210"/>
        <v>8.5028900727328818</v>
      </c>
      <c r="D98" s="18">
        <f t="shared" si="210"/>
        <v>6.3249374896358068</v>
      </c>
      <c r="E98" s="18">
        <f t="shared" si="210"/>
        <v>3.338122860003101</v>
      </c>
      <c r="F98" s="18">
        <f t="shared" si="211"/>
        <v>4.5806692823745054</v>
      </c>
      <c r="H98" s="18">
        <f t="shared" si="212"/>
        <v>4.3242867594997403</v>
      </c>
      <c r="I98" s="18">
        <f t="shared" si="213"/>
        <v>3.8832461161610654</v>
      </c>
      <c r="J98" s="18">
        <f t="shared" si="214"/>
        <v>6.7339345391464356</v>
      </c>
      <c r="L98" t="str">
        <f t="shared" si="255"/>
        <v>54 Textiles, printing and other skilled trades</v>
      </c>
      <c r="M98" s="18">
        <f t="shared" si="215"/>
        <v>2.5187863690605328</v>
      </c>
      <c r="N98" s="18">
        <f t="shared" si="215"/>
        <v>7.1497375474575353</v>
      </c>
      <c r="O98" s="18">
        <f t="shared" si="215"/>
        <v>5.6826068394284279</v>
      </c>
      <c r="P98" s="18">
        <f t="shared" si="215"/>
        <v>4.3697406404785699</v>
      </c>
      <c r="Q98" s="18">
        <f t="shared" si="216"/>
        <v>4.9505385034265936</v>
      </c>
      <c r="S98" s="18">
        <f t="shared" si="217"/>
        <v>4.8055404752147091</v>
      </c>
      <c r="T98" s="18">
        <f t="shared" si="218"/>
        <v>4.1425683749600761</v>
      </c>
      <c r="U98" s="18">
        <f t="shared" si="219"/>
        <v>7.2573223420555388</v>
      </c>
      <c r="W98" t="str">
        <f t="shared" si="256"/>
        <v>54 Textiles, printing and other skilled trades</v>
      </c>
      <c r="X98" s="18">
        <f t="shared" si="220"/>
        <v>0.31093635332863911</v>
      </c>
      <c r="Y98" s="18">
        <f t="shared" si="220"/>
        <v>-7.5413643388871687</v>
      </c>
      <c r="Z98" s="18">
        <f t="shared" si="220"/>
        <v>4.8299121496652386</v>
      </c>
      <c r="AA98" s="18">
        <f t="shared" si="220"/>
        <v>2.9336470200123532</v>
      </c>
      <c r="AB98" s="18">
        <f t="shared" si="221"/>
        <v>2.8304413107459014</v>
      </c>
      <c r="AD98" s="18">
        <f t="shared" si="222"/>
        <v>3.561893152498663</v>
      </c>
      <c r="AE98" s="18">
        <f t="shared" si="223"/>
        <v>3.8376966300508908</v>
      </c>
      <c r="AF98" s="18">
        <f t="shared" si="224"/>
        <v>6.1550477917667656</v>
      </c>
      <c r="AH98" t="str">
        <f t="shared" si="257"/>
        <v>54 Textiles, printing and other skilled trades</v>
      </c>
      <c r="AI98" s="18">
        <f t="shared" si="225"/>
        <v>-1.1984875013769769</v>
      </c>
      <c r="AJ98" s="18">
        <f t="shared" si="225"/>
        <v>-4.3509573660472363</v>
      </c>
      <c r="AK98" s="18">
        <f t="shared" si="225"/>
        <v>2.2328159394833458</v>
      </c>
      <c r="AL98" s="18">
        <f t="shared" si="225"/>
        <v>2.6345746453970698</v>
      </c>
      <c r="AM98" s="18">
        <f t="shared" si="226"/>
        <v>2.0582387940164981</v>
      </c>
      <c r="AO98" s="18">
        <f t="shared" si="227"/>
        <v>2.5004799549249501</v>
      </c>
      <c r="AP98" s="18">
        <f t="shared" si="228"/>
        <v>3.430562652840341</v>
      </c>
      <c r="AQ98" s="18">
        <f t="shared" si="229"/>
        <v>5.0938242689525515</v>
      </c>
      <c r="AS98" t="str">
        <f t="shared" si="258"/>
        <v>54 Textiles, printing and other skilled trades</v>
      </c>
      <c r="AT98" s="18">
        <f t="shared" si="230"/>
        <v>-0.52325534199777479</v>
      </c>
      <c r="AU98" s="18">
        <f t="shared" si="230"/>
        <v>-5.2681946488353226</v>
      </c>
      <c r="AV98" s="18">
        <f t="shared" si="230"/>
        <v>3.3575980535190286</v>
      </c>
      <c r="AW98" s="18">
        <f t="shared" si="230"/>
        <v>2.3169813450149679</v>
      </c>
      <c r="AX98" s="18">
        <f t="shared" si="231"/>
        <v>2.1481052007141122</v>
      </c>
      <c r="AZ98" s="18">
        <f t="shared" si="232"/>
        <v>2.6626842241757265</v>
      </c>
      <c r="BA98" s="18">
        <f t="shared" si="233"/>
        <v>3.478210455477071</v>
      </c>
      <c r="BB98" s="18">
        <f t="shared" si="234"/>
        <v>5.2461046780017062</v>
      </c>
      <c r="BD98" t="str">
        <f t="shared" si="259"/>
        <v>54 Textiles, printing and other skilled trades</v>
      </c>
      <c r="BE98" s="18">
        <f t="shared" si="235"/>
        <v>-2.9638410297491147</v>
      </c>
      <c r="BF98" s="18">
        <f t="shared" si="235"/>
        <v>-4.6262773152018983</v>
      </c>
      <c r="BG98" s="18">
        <f t="shared" si="235"/>
        <v>2.6322339158088903</v>
      </c>
      <c r="BH98" s="18">
        <f t="shared" si="235"/>
        <v>1.2023469918080565</v>
      </c>
      <c r="BI98" s="18">
        <f t="shared" si="236"/>
        <v>1.2708821418418337</v>
      </c>
      <c r="BK98" s="18">
        <f t="shared" si="237"/>
        <v>1.6767486603609383</v>
      </c>
      <c r="BL98" s="18">
        <f t="shared" si="238"/>
        <v>2.6318889904936471</v>
      </c>
      <c r="BM98" s="18">
        <f t="shared" si="239"/>
        <v>3.839868877927155</v>
      </c>
      <c r="BO98" t="str">
        <f t="shared" si="260"/>
        <v>54 Textiles, printing and other skilled trades</v>
      </c>
      <c r="BP98" s="18">
        <f t="shared" si="240"/>
        <v>-4.7688738806590747</v>
      </c>
      <c r="BQ98" s="18">
        <f t="shared" si="240"/>
        <v>-9.8234663709220627</v>
      </c>
      <c r="BR98" s="18">
        <f t="shared" si="240"/>
        <v>-1.1099906112404523</v>
      </c>
      <c r="BS98" s="18">
        <f t="shared" si="240"/>
        <v>-1.3000454314861076</v>
      </c>
      <c r="BT98" s="18">
        <f t="shared" si="241"/>
        <v>-1.796589143875027</v>
      </c>
      <c r="BV98" s="18">
        <f t="shared" si="242"/>
        <v>-1.2367344441903794</v>
      </c>
      <c r="BW98" s="18">
        <f t="shared" si="243"/>
        <v>2.0361488995637389</v>
      </c>
      <c r="BX98" s="18">
        <f t="shared" si="244"/>
        <v>1.1252939194891454</v>
      </c>
      <c r="BZ98" t="str">
        <f t="shared" si="261"/>
        <v>54 Textiles, printing and other skilled trades</v>
      </c>
      <c r="CA98" s="18">
        <f t="shared" si="245"/>
        <v>-5.0165986269979363</v>
      </c>
      <c r="CB98" s="18">
        <f t="shared" si="245"/>
        <v>-14.257587568156405</v>
      </c>
      <c r="CC98" s="18">
        <f t="shared" si="245"/>
        <v>2.3063606783491064</v>
      </c>
      <c r="CD98" s="18">
        <f t="shared" si="245"/>
        <v>-2.0706409806924508</v>
      </c>
      <c r="CE98" s="18">
        <f t="shared" si="246"/>
        <v>-1.5445243116544827</v>
      </c>
      <c r="CG98" s="18">
        <f t="shared" si="247"/>
        <v>-0.63285317490437976</v>
      </c>
      <c r="CH98" s="18">
        <f t="shared" si="248"/>
        <v>2.191314423517654</v>
      </c>
      <c r="CI98" s="18">
        <f t="shared" si="249"/>
        <v>1.7299508148809206</v>
      </c>
      <c r="CK98" t="str">
        <f t="shared" si="262"/>
        <v>54 Textiles, printing and other skilled trades</v>
      </c>
      <c r="CL98" s="18">
        <f t="shared" si="250"/>
        <v>-2.3063478046950414</v>
      </c>
      <c r="CM98" s="18">
        <f t="shared" si="250"/>
        <v>-13.726745363184856</v>
      </c>
      <c r="CN98" s="18">
        <f t="shared" si="250"/>
        <v>-5.3977050203899424</v>
      </c>
      <c r="CO98" s="18">
        <f t="shared" si="250"/>
        <v>-4.4343887619751836</v>
      </c>
      <c r="CP98" s="18">
        <f t="shared" si="251"/>
        <v>-5.3435832423449181</v>
      </c>
      <c r="CR98" s="18">
        <f t="shared" si="252"/>
        <v>-4.7565791953537939</v>
      </c>
      <c r="CS98" s="18">
        <f t="shared" si="253"/>
        <v>1.1556721156147143</v>
      </c>
      <c r="CT98" s="18">
        <f t="shared" si="254"/>
        <v>-2.639153822132656</v>
      </c>
    </row>
    <row r="99" spans="1:98" x14ac:dyDescent="0.2">
      <c r="A99" t="str">
        <f t="shared" si="209"/>
        <v>61 Caring personal service occupations</v>
      </c>
      <c r="B99" s="18">
        <f t="shared" si="210"/>
        <v>4.5300509996389016</v>
      </c>
      <c r="C99" s="18">
        <f t="shared" si="210"/>
        <v>0.88410649713732692</v>
      </c>
      <c r="D99" s="18">
        <f t="shared" si="210"/>
        <v>5.9001500303507592</v>
      </c>
      <c r="E99" s="18">
        <f t="shared" si="210"/>
        <v>3.227145425382405</v>
      </c>
      <c r="F99" s="18">
        <f t="shared" si="211"/>
        <v>3.9059220127998007</v>
      </c>
      <c r="H99" s="18">
        <f t="shared" si="212"/>
        <v>4.1105650730450582</v>
      </c>
      <c r="I99" s="18">
        <f t="shared" si="213"/>
        <v>4.0147547418408092</v>
      </c>
      <c r="J99" s="18">
        <f t="shared" si="214"/>
        <v>6.6714695517721134</v>
      </c>
      <c r="L99" t="str">
        <f t="shared" si="255"/>
        <v>61 Caring personal service occupations</v>
      </c>
      <c r="M99" s="18">
        <f t="shared" si="215"/>
        <v>6.7046337355309182</v>
      </c>
      <c r="N99" s="18">
        <f t="shared" si="215"/>
        <v>2.0191376825738239</v>
      </c>
      <c r="O99" s="18">
        <f t="shared" si="215"/>
        <v>5.6372827679285864</v>
      </c>
      <c r="P99" s="18">
        <f t="shared" si="215"/>
        <v>2.8718062865005001</v>
      </c>
      <c r="Q99" s="18">
        <f t="shared" si="216"/>
        <v>3.6742048703311214</v>
      </c>
      <c r="S99" s="18">
        <f t="shared" si="217"/>
        <v>3.7854925801924511</v>
      </c>
      <c r="T99" s="18">
        <f t="shared" si="218"/>
        <v>4.1670922163657753</v>
      </c>
      <c r="U99" s="18">
        <f t="shared" si="219"/>
        <v>6.5523239890538765</v>
      </c>
      <c r="W99" t="str">
        <f t="shared" si="256"/>
        <v>61 Caring personal service occupations</v>
      </c>
      <c r="X99" s="18">
        <f t="shared" si="220"/>
        <v>3.6248093253881786</v>
      </c>
      <c r="Y99" s="18">
        <f t="shared" si="220"/>
        <v>-5.2389085153031427</v>
      </c>
      <c r="Z99" s="18">
        <f t="shared" si="220"/>
        <v>2.9687345719530356</v>
      </c>
      <c r="AA99" s="18">
        <f t="shared" si="220"/>
        <v>1.5891074043181019</v>
      </c>
      <c r="AB99" s="18">
        <f t="shared" si="221"/>
        <v>1.5755712801851507</v>
      </c>
      <c r="AD99" s="18">
        <f t="shared" si="222"/>
        <v>2.0469169172790069</v>
      </c>
      <c r="AE99" s="18">
        <f t="shared" si="223"/>
        <v>3.876280595777426</v>
      </c>
      <c r="AF99" s="18">
        <f t="shared" si="224"/>
        <v>5.1510980764864156</v>
      </c>
      <c r="AH99" t="str">
        <f t="shared" si="257"/>
        <v>61 Caring personal service occupations</v>
      </c>
      <c r="AI99" s="18">
        <f t="shared" si="225"/>
        <v>0.71224694481122341</v>
      </c>
      <c r="AJ99" s="18">
        <f t="shared" si="225"/>
        <v>-4.350134816297313</v>
      </c>
      <c r="AK99" s="18">
        <f t="shared" si="225"/>
        <v>4.5088606041554513E-2</v>
      </c>
      <c r="AL99" s="18">
        <f t="shared" si="225"/>
        <v>0.37937710619861953</v>
      </c>
      <c r="AM99" s="18">
        <f t="shared" si="226"/>
        <v>-2.7221598943238945E-2</v>
      </c>
      <c r="AO99" s="18">
        <f t="shared" si="227"/>
        <v>0.26782368072169049</v>
      </c>
      <c r="AP99" s="18">
        <f t="shared" si="228"/>
        <v>3.1129115531038254</v>
      </c>
      <c r="AQ99" s="18">
        <f t="shared" si="229"/>
        <v>3.2884785372893299</v>
      </c>
      <c r="AS99" t="str">
        <f t="shared" si="258"/>
        <v>61 Caring personal service occupations</v>
      </c>
      <c r="AT99" s="18">
        <f t="shared" si="230"/>
        <v>2.8344401287847321</v>
      </c>
      <c r="AU99" s="18">
        <f t="shared" si="230"/>
        <v>-3.1749490660046176</v>
      </c>
      <c r="AV99" s="18">
        <f t="shared" si="230"/>
        <v>0.52213486708083678</v>
      </c>
      <c r="AW99" s="18">
        <f t="shared" si="230"/>
        <v>0.59318799391698818</v>
      </c>
      <c r="AX99" s="18">
        <f t="shared" si="231"/>
        <v>0.33128469499339452</v>
      </c>
      <c r="AZ99" s="18">
        <f t="shared" si="232"/>
        <v>0.56949803969781332</v>
      </c>
      <c r="BA99" s="18">
        <f t="shared" si="233"/>
        <v>3.2327148167279995</v>
      </c>
      <c r="BB99" s="18">
        <f t="shared" si="234"/>
        <v>3.6029757720807298</v>
      </c>
      <c r="BD99" t="str">
        <f t="shared" si="259"/>
        <v>61 Caring personal service occupations</v>
      </c>
      <c r="BE99" s="18">
        <f t="shared" si="235"/>
        <v>1.0608866118952509</v>
      </c>
      <c r="BF99" s="18">
        <f t="shared" si="235"/>
        <v>0.31676667914342094</v>
      </c>
      <c r="BG99" s="18">
        <f t="shared" si="235"/>
        <v>0.5491064201007978</v>
      </c>
      <c r="BH99" s="18">
        <f t="shared" si="235"/>
        <v>1.1486897878383084</v>
      </c>
      <c r="BI99" s="18">
        <f t="shared" si="236"/>
        <v>0.90883707354956211</v>
      </c>
      <c r="BK99" s="18">
        <f t="shared" si="237"/>
        <v>0.94843245117819386</v>
      </c>
      <c r="BL99" s="18">
        <f t="shared" si="238"/>
        <v>3.1965319890101762</v>
      </c>
      <c r="BM99" s="18">
        <f t="shared" si="239"/>
        <v>3.8220414811771741</v>
      </c>
      <c r="BO99" t="str">
        <f t="shared" si="260"/>
        <v>61 Caring personal service occupations</v>
      </c>
      <c r="BP99" s="18">
        <f t="shared" si="240"/>
        <v>-1.592606567530841</v>
      </c>
      <c r="BQ99" s="18">
        <f t="shared" si="240"/>
        <v>-8.411758095606114</v>
      </c>
      <c r="BR99" s="18">
        <f t="shared" si="240"/>
        <v>-0.55608680839598357</v>
      </c>
      <c r="BS99" s="18">
        <f t="shared" si="240"/>
        <v>-1.9033636854216773</v>
      </c>
      <c r="BT99" s="18">
        <f t="shared" si="241"/>
        <v>-1.906101600165655</v>
      </c>
      <c r="BV99" s="18">
        <f t="shared" si="242"/>
        <v>-1.4563118194997449</v>
      </c>
      <c r="BW99" s="18">
        <f t="shared" si="243"/>
        <v>2.4017704040836696</v>
      </c>
      <c r="BX99" s="18">
        <f t="shared" si="244"/>
        <v>1.3901789601946435</v>
      </c>
      <c r="BZ99" t="str">
        <f t="shared" si="261"/>
        <v>61 Caring personal service occupations</v>
      </c>
      <c r="CA99" s="18">
        <f t="shared" si="245"/>
        <v>-12.605267248960638</v>
      </c>
      <c r="CB99" s="18">
        <f t="shared" si="245"/>
        <v>-16.461039150170841</v>
      </c>
      <c r="CC99" s="18">
        <f t="shared" si="245"/>
        <v>-3.4157382798330693</v>
      </c>
      <c r="CD99" s="18">
        <f t="shared" si="245"/>
        <v>-1.8280273559681426</v>
      </c>
      <c r="CE99" s="18">
        <f t="shared" si="246"/>
        <v>-3.3073407845371605</v>
      </c>
      <c r="CG99" s="18">
        <f t="shared" si="247"/>
        <v>-2.3601433174630704</v>
      </c>
      <c r="CH99" s="18">
        <f t="shared" si="248"/>
        <v>1.5788155431725848</v>
      </c>
      <c r="CI99" s="18">
        <f t="shared" si="249"/>
        <v>-0.24577865234647334</v>
      </c>
      <c r="CK99" t="str">
        <f t="shared" si="262"/>
        <v>61 Caring personal service occupations</v>
      </c>
      <c r="CL99" s="18">
        <f t="shared" si="250"/>
        <v>-4.8501227513979339</v>
      </c>
      <c r="CM99" s="18">
        <f t="shared" si="250"/>
        <v>7.2040725371702585E-2</v>
      </c>
      <c r="CN99" s="18">
        <f t="shared" si="250"/>
        <v>4.0626558372250932</v>
      </c>
      <c r="CO99" s="18">
        <f t="shared" si="250"/>
        <v>2.2691441851260041</v>
      </c>
      <c r="CP99" s="18">
        <f t="shared" si="251"/>
        <v>2.6867937407605291</v>
      </c>
      <c r="CR99" s="18">
        <f t="shared" si="252"/>
        <v>2.8635202672440574</v>
      </c>
      <c r="CS99" s="18">
        <f t="shared" si="253"/>
        <v>1.9392501785766347</v>
      </c>
      <c r="CT99" s="18">
        <f t="shared" si="254"/>
        <v>4.2283642227646911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9.5419846498580476</v>
      </c>
      <c r="C100" s="18">
        <f t="shared" si="210"/>
        <v>5.9472320548469071</v>
      </c>
      <c r="D100" s="18">
        <f t="shared" si="210"/>
        <v>2.6315524129435941</v>
      </c>
      <c r="E100" s="18">
        <f t="shared" si="210"/>
        <v>2.3962330269316601</v>
      </c>
      <c r="F100" s="18">
        <f t="shared" si="211"/>
        <v>2.6882775185351981</v>
      </c>
      <c r="H100" s="18">
        <f t="shared" si="212"/>
        <v>2.4746128107058452</v>
      </c>
      <c r="I100" s="18">
        <f t="shared" si="213"/>
        <v>3.5908793969445352</v>
      </c>
      <c r="J100" s="18">
        <f t="shared" si="214"/>
        <v>5.2044345310815254</v>
      </c>
      <c r="L100" t="str">
        <f t="shared" si="255"/>
        <v>62 Leisure, travel and related personal service occupations</v>
      </c>
      <c r="M100" s="18">
        <f t="shared" si="215"/>
        <v>5.9319899377728635</v>
      </c>
      <c r="N100" s="18">
        <f t="shared" si="215"/>
        <v>-5.1622448520080688</v>
      </c>
      <c r="O100" s="18">
        <f t="shared" si="215"/>
        <v>1.9370511869015283</v>
      </c>
      <c r="P100" s="18">
        <f t="shared" si="215"/>
        <v>2.7347699825850613</v>
      </c>
      <c r="Q100" s="18">
        <f t="shared" si="216"/>
        <v>1.9737775773144062</v>
      </c>
      <c r="S100" s="18">
        <f t="shared" si="217"/>
        <v>2.4681724933255156</v>
      </c>
      <c r="T100" s="18">
        <f t="shared" si="218"/>
        <v>3.4875113413150638</v>
      </c>
      <c r="U100" s="18">
        <f t="shared" si="219"/>
        <v>5.116794005678682</v>
      </c>
      <c r="W100" t="str">
        <f t="shared" si="256"/>
        <v>62 Leisure, travel and related personal service occupations</v>
      </c>
      <c r="X100" s="18">
        <f t="shared" si="220"/>
        <v>5.1154185949376707</v>
      </c>
      <c r="Y100" s="18">
        <f t="shared" si="220"/>
        <v>-10.75173308910532</v>
      </c>
      <c r="Z100" s="18">
        <f t="shared" si="220"/>
        <v>2.3166541860526912</v>
      </c>
      <c r="AA100" s="18">
        <f t="shared" si="220"/>
        <v>2.7997367565113951</v>
      </c>
      <c r="AB100" s="18">
        <f t="shared" si="221"/>
        <v>1.7456186242476024</v>
      </c>
      <c r="AD100" s="18">
        <f t="shared" si="222"/>
        <v>2.6384563357704671</v>
      </c>
      <c r="AE100" s="18">
        <f t="shared" si="223"/>
        <v>3.76593578540243</v>
      </c>
      <c r="AF100" s="18">
        <f t="shared" si="224"/>
        <v>5.4574737328724865</v>
      </c>
      <c r="AH100" t="str">
        <f t="shared" si="257"/>
        <v>62 Leisure, travel and related personal service occupations</v>
      </c>
      <c r="AI100" s="18">
        <f t="shared" si="225"/>
        <v>4.5018913040571373</v>
      </c>
      <c r="AJ100" s="18">
        <f t="shared" si="225"/>
        <v>-8.7829588305899708</v>
      </c>
      <c r="AK100" s="18">
        <f t="shared" si="225"/>
        <v>0.62850578987729833</v>
      </c>
      <c r="AL100" s="18">
        <f t="shared" si="225"/>
        <v>2.7349426305975699</v>
      </c>
      <c r="AM100" s="18">
        <f t="shared" si="226"/>
        <v>1.3162094223612586</v>
      </c>
      <c r="AO100" s="18">
        <f t="shared" si="227"/>
        <v>2.0279427562237107</v>
      </c>
      <c r="AP100" s="18">
        <f t="shared" si="228"/>
        <v>3.5518179889303836</v>
      </c>
      <c r="AQ100" s="18">
        <f t="shared" si="229"/>
        <v>4.8656536737512246</v>
      </c>
      <c r="AS100" t="str">
        <f t="shared" si="258"/>
        <v>62 Leisure, travel and related personal service occupations</v>
      </c>
      <c r="AT100" s="18">
        <f t="shared" si="230"/>
        <v>4.973248854664325</v>
      </c>
      <c r="AU100" s="18">
        <f t="shared" si="230"/>
        <v>-1.4700640933441256</v>
      </c>
      <c r="AV100" s="18">
        <f t="shared" si="230"/>
        <v>0.9219627225977467</v>
      </c>
      <c r="AW100" s="18">
        <f t="shared" si="230"/>
        <v>3.2328785229197798</v>
      </c>
      <c r="AX100" s="18">
        <f t="shared" si="231"/>
        <v>2.2068052226217549</v>
      </c>
      <c r="AZ100" s="18">
        <f t="shared" si="232"/>
        <v>2.4567528087255486</v>
      </c>
      <c r="BA100" s="18">
        <f t="shared" si="233"/>
        <v>3.7213291543757743</v>
      </c>
      <c r="BB100" s="18">
        <f t="shared" si="234"/>
        <v>5.2975091876888758</v>
      </c>
      <c r="BD100" t="str">
        <f t="shared" si="259"/>
        <v>62 Leisure, travel and related personal service occupations</v>
      </c>
      <c r="BE100" s="18">
        <f t="shared" si="235"/>
        <v>-1.7617754284000142</v>
      </c>
      <c r="BF100" s="18">
        <f t="shared" si="235"/>
        <v>-2.6464740145386023</v>
      </c>
      <c r="BG100" s="18">
        <f t="shared" si="235"/>
        <v>-2.2977549756242999</v>
      </c>
      <c r="BH100" s="18">
        <f t="shared" si="235"/>
        <v>-0.91331089926037778</v>
      </c>
      <c r="BI100" s="18">
        <f t="shared" si="236"/>
        <v>-1.4567858850527138</v>
      </c>
      <c r="BK100" s="18">
        <f t="shared" si="237"/>
        <v>-1.3769583783595385</v>
      </c>
      <c r="BL100" s="18">
        <f t="shared" si="238"/>
        <v>2.2775152812031463</v>
      </c>
      <c r="BM100" s="18">
        <f t="shared" si="239"/>
        <v>1.301627521048454</v>
      </c>
      <c r="BO100" t="str">
        <f t="shared" si="260"/>
        <v>62 Leisure, travel and related personal service occupations</v>
      </c>
      <c r="BP100" s="18">
        <f t="shared" si="240"/>
        <v>-2.4112875633476638</v>
      </c>
      <c r="BQ100" s="18">
        <f t="shared" si="240"/>
        <v>-10.063035816259735</v>
      </c>
      <c r="BR100" s="18">
        <f t="shared" si="240"/>
        <v>-3.1172756282616731</v>
      </c>
      <c r="BS100" s="18">
        <f t="shared" si="240"/>
        <v>-1.9192295018514494</v>
      </c>
      <c r="BT100" s="18">
        <f t="shared" si="241"/>
        <v>-2.8231003401994803</v>
      </c>
      <c r="BV100" s="18">
        <f t="shared" si="242"/>
        <v>-2.3202153360407096</v>
      </c>
      <c r="BW100" s="18">
        <f t="shared" si="243"/>
        <v>2.0969186745074531</v>
      </c>
      <c r="BX100" s="18">
        <f t="shared" si="244"/>
        <v>0.44183665288175522</v>
      </c>
      <c r="BZ100" t="str">
        <f t="shared" si="261"/>
        <v>62 Leisure, travel and related personal service occupations</v>
      </c>
      <c r="CA100" s="18">
        <f t="shared" si="245"/>
        <v>-0.84311270568525609</v>
      </c>
      <c r="CB100" s="18">
        <f t="shared" si="245"/>
        <v>-18.922715921806134</v>
      </c>
      <c r="CC100" s="18">
        <f t="shared" si="245"/>
        <v>-2.260195360391426</v>
      </c>
      <c r="CD100" s="18">
        <f t="shared" si="245"/>
        <v>-3.3800363544660872</v>
      </c>
      <c r="CE100" s="18">
        <f t="shared" si="246"/>
        <v>-4.0885787811421821</v>
      </c>
      <c r="CG100" s="18">
        <f t="shared" si="247"/>
        <v>-3.0081889348877122</v>
      </c>
      <c r="CH100" s="18">
        <f t="shared" si="248"/>
        <v>1.9644614433973473</v>
      </c>
      <c r="CI100" s="18">
        <f t="shared" si="249"/>
        <v>-0.19393495905533076</v>
      </c>
      <c r="CK100" t="str">
        <f t="shared" si="262"/>
        <v>62 Leisure, travel and related personal service occupations</v>
      </c>
      <c r="CL100" s="18">
        <f t="shared" si="250"/>
        <v>0.19527002872219423</v>
      </c>
      <c r="CM100" s="18">
        <f t="shared" si="250"/>
        <v>-13.69435303788611</v>
      </c>
      <c r="CN100" s="18">
        <f t="shared" si="250"/>
        <v>-6.3140642811964076</v>
      </c>
      <c r="CO100" s="18">
        <f t="shared" si="250"/>
        <v>-1.8027669102139599</v>
      </c>
      <c r="CP100" s="18">
        <f t="shared" si="251"/>
        <v>-4.0129306406647691</v>
      </c>
      <c r="CR100" s="18">
        <f t="shared" si="252"/>
        <v>-3.3301673397069464</v>
      </c>
      <c r="CS100" s="18">
        <f t="shared" si="253"/>
        <v>1.2573733554167132</v>
      </c>
      <c r="CT100" s="18">
        <f t="shared" si="254"/>
        <v>-1.4126635681016908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-1.8258920032594883</v>
      </c>
      <c r="C101" s="18">
        <f t="shared" si="210"/>
        <v>15.262683534334975</v>
      </c>
      <c r="D101" s="18">
        <f t="shared" si="210"/>
        <v>-0.55635871979828888</v>
      </c>
      <c r="E101" s="18">
        <f t="shared" si="210"/>
        <v>3.2570210814728329</v>
      </c>
      <c r="F101" s="18">
        <f t="shared" si="211"/>
        <v>2.7538512661923864</v>
      </c>
      <c r="H101" s="18">
        <f t="shared" si="212"/>
        <v>1.9699173330304021</v>
      </c>
      <c r="I101" s="18">
        <f t="shared" si="213"/>
        <v>3.2087274241078712</v>
      </c>
      <c r="J101" s="18">
        <f t="shared" si="214"/>
        <v>4.5382297184290987</v>
      </c>
      <c r="L101" t="str">
        <f t="shared" si="255"/>
        <v>63 Community and civil enforcement occupations</v>
      </c>
      <c r="M101" s="18">
        <f t="shared" si="215"/>
        <v>-2.2082032676494001</v>
      </c>
      <c r="N101" s="18">
        <f t="shared" si="215"/>
        <v>46.696419793269747</v>
      </c>
      <c r="O101" s="18">
        <f t="shared" si="215"/>
        <v>-3.8323119966217067</v>
      </c>
      <c r="P101" s="18">
        <f t="shared" si="215"/>
        <v>3.9828957008156252</v>
      </c>
      <c r="Q101" s="18">
        <f t="shared" si="216"/>
        <v>3.6809646094113857</v>
      </c>
      <c r="S101" s="18">
        <f t="shared" si="217"/>
        <v>1.3096923866122712</v>
      </c>
      <c r="T101" s="18">
        <f t="shared" si="218"/>
        <v>2.8007872001091449</v>
      </c>
      <c r="U101" s="18">
        <f t="shared" si="219"/>
        <v>3.7173417184860114</v>
      </c>
      <c r="W101" t="str">
        <f t="shared" si="256"/>
        <v>63 Community and civil enforcement occupations</v>
      </c>
      <c r="X101" s="18">
        <f t="shared" si="220"/>
        <v>1.1563700220609485</v>
      </c>
      <c r="Y101" s="18">
        <f t="shared" si="220"/>
        <v>4.8151544845794092</v>
      </c>
      <c r="Z101" s="18">
        <f t="shared" si="220"/>
        <v>1.6803269790146569</v>
      </c>
      <c r="AA101" s="18">
        <f t="shared" si="220"/>
        <v>1.9461264909797604</v>
      </c>
      <c r="AB101" s="18">
        <f t="shared" si="221"/>
        <v>2.0398361435112422</v>
      </c>
      <c r="AD101" s="18">
        <f t="shared" si="222"/>
        <v>1.8574495411509684</v>
      </c>
      <c r="AE101" s="18">
        <f t="shared" si="223"/>
        <v>3.7159247757196479</v>
      </c>
      <c r="AF101" s="18">
        <f t="shared" si="224"/>
        <v>4.8899313493473651</v>
      </c>
      <c r="AH101" t="str">
        <f t="shared" si="257"/>
        <v>63 Community and civil enforcement occupations</v>
      </c>
      <c r="AI101" s="18">
        <f t="shared" si="225"/>
        <v>-1.0534372351472809</v>
      </c>
      <c r="AJ101" s="18">
        <f t="shared" si="225"/>
        <v>22.765930274002933</v>
      </c>
      <c r="AK101" s="18">
        <f t="shared" si="225"/>
        <v>-3.6190644988847276</v>
      </c>
      <c r="AL101" s="18">
        <f t="shared" si="225"/>
        <v>1.7064412858936118</v>
      </c>
      <c r="AM101" s="18">
        <f t="shared" si="226"/>
        <v>1.1946105254362349</v>
      </c>
      <c r="AO101" s="18">
        <f t="shared" si="227"/>
        <v>-0.10064485340324225</v>
      </c>
      <c r="AP101" s="18">
        <f t="shared" si="228"/>
        <v>2.8855939029296618</v>
      </c>
      <c r="AQ101" s="18">
        <f t="shared" si="229"/>
        <v>2.8181781448841425</v>
      </c>
      <c r="AS101" t="str">
        <f t="shared" si="258"/>
        <v>63 Community and civil enforcement occupations</v>
      </c>
      <c r="AT101" s="18">
        <f t="shared" si="230"/>
        <v>-3.4515896210268404</v>
      </c>
      <c r="AU101" s="18">
        <f t="shared" si="230"/>
        <v>17.540729171136469</v>
      </c>
      <c r="AV101" s="18">
        <f t="shared" si="230"/>
        <v>-5.3326232044371036</v>
      </c>
      <c r="AW101" s="18">
        <f t="shared" si="230"/>
        <v>0.32959553581128898</v>
      </c>
      <c r="AX101" s="18">
        <f t="shared" si="231"/>
        <v>-0.49554063236396662</v>
      </c>
      <c r="AZ101" s="18">
        <f t="shared" si="232"/>
        <v>-1.5944736406719784</v>
      </c>
      <c r="BA101" s="18">
        <f t="shared" si="233"/>
        <v>2.6340082062603409</v>
      </c>
      <c r="BB101" s="18">
        <f t="shared" si="234"/>
        <v>1.5673103893910412</v>
      </c>
      <c r="BD101" t="str">
        <f t="shared" si="259"/>
        <v>63 Community and civil enforcement occupations</v>
      </c>
      <c r="BE101" s="18">
        <f t="shared" si="235"/>
        <v>-11.338070358909814</v>
      </c>
      <c r="BF101" s="18">
        <f t="shared" si="235"/>
        <v>47.551678293580466</v>
      </c>
      <c r="BG101" s="18">
        <f t="shared" si="235"/>
        <v>-8.0750803879509281</v>
      </c>
      <c r="BH101" s="18">
        <f t="shared" si="235"/>
        <v>0.70446052652031188</v>
      </c>
      <c r="BI101" s="18">
        <f t="shared" si="236"/>
        <v>0.23914300935279353</v>
      </c>
      <c r="BK101" s="18">
        <f t="shared" si="237"/>
        <v>-2.311473753832527</v>
      </c>
      <c r="BL101" s="18">
        <f t="shared" si="238"/>
        <v>1.5677805671499678</v>
      </c>
      <c r="BM101" s="18">
        <f t="shared" si="239"/>
        <v>-0.22384030045379255</v>
      </c>
      <c r="BO101" t="str">
        <f t="shared" si="260"/>
        <v>63 Community and civil enforcement occupations</v>
      </c>
      <c r="BP101" s="18">
        <f t="shared" si="240"/>
        <v>-4.9350187867135631</v>
      </c>
      <c r="BQ101" s="18">
        <f t="shared" si="240"/>
        <v>15.64144073851863</v>
      </c>
      <c r="BR101" s="18">
        <f t="shared" si="240"/>
        <v>-6.2949040439759347</v>
      </c>
      <c r="BS101" s="18">
        <f t="shared" si="240"/>
        <v>-0.78161569353373261</v>
      </c>
      <c r="BT101" s="18">
        <f t="shared" si="241"/>
        <v>-1.6009987116127999</v>
      </c>
      <c r="BV101" s="18">
        <f t="shared" si="242"/>
        <v>-2.6545096744892138</v>
      </c>
      <c r="BW101" s="18">
        <f t="shared" si="243"/>
        <v>1.7960358134567533</v>
      </c>
      <c r="BX101" s="18">
        <f t="shared" si="244"/>
        <v>-0.17547419177739165</v>
      </c>
      <c r="BZ101" t="str">
        <f t="shared" si="261"/>
        <v>63 Community and civil enforcement occupations</v>
      </c>
      <c r="CA101" s="18">
        <f t="shared" si="245"/>
        <v>-5.1552364377942084</v>
      </c>
      <c r="CB101" s="18">
        <f t="shared" si="245"/>
        <v>11.151938388799486</v>
      </c>
      <c r="CC101" s="18">
        <f t="shared" si="245"/>
        <v>-3.9711418373136631</v>
      </c>
      <c r="CD101" s="18">
        <f t="shared" si="245"/>
        <v>-2.0688625172284425</v>
      </c>
      <c r="CE101" s="18">
        <f t="shared" si="246"/>
        <v>-1.8939329124209148</v>
      </c>
      <c r="CG101" s="18">
        <f t="shared" si="247"/>
        <v>-2.7071061939445751</v>
      </c>
      <c r="CH101" s="18">
        <f t="shared" si="248"/>
        <v>1.8863992320365286</v>
      </c>
      <c r="CI101" s="18">
        <f t="shared" si="249"/>
        <v>-9.3233356360478137E-2</v>
      </c>
      <c r="CK101" t="str">
        <f t="shared" si="262"/>
        <v>63 Community and civil enforcement occupations</v>
      </c>
      <c r="CL101" s="18">
        <f t="shared" si="250"/>
        <v>-7.9339442486663465</v>
      </c>
      <c r="CM101" s="18">
        <f t="shared" si="250"/>
        <v>32.270916351749747</v>
      </c>
      <c r="CN101" s="18">
        <f t="shared" si="250"/>
        <v>-15.739114576202851</v>
      </c>
      <c r="CO101" s="18">
        <f t="shared" si="250"/>
        <v>-3.6930230193757518</v>
      </c>
      <c r="CP101" s="18">
        <f t="shared" si="251"/>
        <v>-5.7815950502200124</v>
      </c>
      <c r="CR101" s="18">
        <f t="shared" si="252"/>
        <v>-7.8885031071181171</v>
      </c>
      <c r="CS101" s="18">
        <f t="shared" si="253"/>
        <v>0.65125840222641784</v>
      </c>
      <c r="CT101" s="18">
        <f t="shared" si="254"/>
        <v>-6.02342561955661</v>
      </c>
    </row>
    <row r="102" spans="1:98" x14ac:dyDescent="0.2">
      <c r="A102" t="str">
        <f t="shared" si="209"/>
        <v>71 Sales occupations</v>
      </c>
      <c r="B102" s="18">
        <f t="shared" si="210"/>
        <v>3.0631134454782272</v>
      </c>
      <c r="C102" s="18">
        <f t="shared" si="210"/>
        <v>-7.3705664463195379</v>
      </c>
      <c r="D102" s="18">
        <f t="shared" si="210"/>
        <v>2.2844893374758923</v>
      </c>
      <c r="E102" s="18">
        <f t="shared" si="210"/>
        <v>2.5120549915730983</v>
      </c>
      <c r="F102" s="18">
        <f t="shared" si="211"/>
        <v>1.7938890404575192</v>
      </c>
      <c r="H102" s="18">
        <f t="shared" si="212"/>
        <v>2.4361435740928084</v>
      </c>
      <c r="I102" s="18">
        <f t="shared" si="213"/>
        <v>3.0364431907112799</v>
      </c>
      <c r="J102" s="18">
        <f t="shared" si="214"/>
        <v>4.7331794149653605</v>
      </c>
      <c r="L102" t="str">
        <f t="shared" si="255"/>
        <v>71 Sales occupations</v>
      </c>
      <c r="M102" s="18">
        <f t="shared" si="215"/>
        <v>3.7050155027682052</v>
      </c>
      <c r="N102" s="18">
        <f t="shared" si="215"/>
        <v>10.749335931909275</v>
      </c>
      <c r="O102" s="18">
        <f t="shared" si="215"/>
        <v>3.8496488877436397</v>
      </c>
      <c r="P102" s="18">
        <f t="shared" si="215"/>
        <v>3.7092852392227371</v>
      </c>
      <c r="Q102" s="18">
        <f t="shared" si="216"/>
        <v>4.179895879566442</v>
      </c>
      <c r="S102" s="18">
        <f t="shared" si="217"/>
        <v>3.7560520298199229</v>
      </c>
      <c r="T102" s="18">
        <f t="shared" si="218"/>
        <v>3.4196029395674676</v>
      </c>
      <c r="U102" s="18">
        <f t="shared" si="219"/>
        <v>5.994051026456626</v>
      </c>
      <c r="W102" t="str">
        <f t="shared" si="256"/>
        <v>71 Sales occupations</v>
      </c>
      <c r="X102" s="18">
        <f t="shared" si="220"/>
        <v>2.3416363952161179</v>
      </c>
      <c r="Y102" s="18">
        <f t="shared" si="220"/>
        <v>3.5146595280574067</v>
      </c>
      <c r="Z102" s="18">
        <f t="shared" si="220"/>
        <v>1.9664333078688978</v>
      </c>
      <c r="AA102" s="18">
        <f t="shared" si="220"/>
        <v>2.4059824589669709</v>
      </c>
      <c r="AB102" s="18">
        <f t="shared" si="221"/>
        <v>2.3372706901811924</v>
      </c>
      <c r="AD102" s="18">
        <f t="shared" si="222"/>
        <v>2.2592559470431928</v>
      </c>
      <c r="AE102" s="18">
        <f t="shared" si="223"/>
        <v>3.3082072031731746</v>
      </c>
      <c r="AF102" s="18">
        <f t="shared" si="224"/>
        <v>4.8247478134623378</v>
      </c>
      <c r="AH102" t="str">
        <f t="shared" si="257"/>
        <v>71 Sales occupations</v>
      </c>
      <c r="AI102" s="18">
        <f t="shared" si="225"/>
        <v>0.55584798761394438</v>
      </c>
      <c r="AJ102" s="18">
        <f t="shared" si="225"/>
        <v>3.2081249126559852</v>
      </c>
      <c r="AK102" s="18">
        <f t="shared" si="225"/>
        <v>0.80189830617678481</v>
      </c>
      <c r="AL102" s="18">
        <f t="shared" si="225"/>
        <v>1.9013674154263249</v>
      </c>
      <c r="AM102" s="18">
        <f t="shared" si="226"/>
        <v>1.6374118788926362</v>
      </c>
      <c r="AO102" s="18">
        <f t="shared" si="227"/>
        <v>1.5335516688254502</v>
      </c>
      <c r="AP102" s="18">
        <f t="shared" si="228"/>
        <v>3.0946487285901991</v>
      </c>
      <c r="AQ102" s="18">
        <f t="shared" si="229"/>
        <v>4.1338505189642216</v>
      </c>
      <c r="AS102" t="str">
        <f t="shared" si="258"/>
        <v>71 Sales occupations</v>
      </c>
      <c r="AT102" s="18">
        <f t="shared" si="230"/>
        <v>-0.11080183305337554</v>
      </c>
      <c r="AU102" s="18">
        <f t="shared" si="230"/>
        <v>2.59205337377173</v>
      </c>
      <c r="AV102" s="18">
        <f t="shared" si="230"/>
        <v>0.20260078443123941</v>
      </c>
      <c r="AW102" s="18">
        <f t="shared" si="230"/>
        <v>1.8526707551394406</v>
      </c>
      <c r="AX102" s="18">
        <f t="shared" si="231"/>
        <v>1.379946252251707</v>
      </c>
      <c r="AZ102" s="18">
        <f t="shared" si="232"/>
        <v>1.2996501783803849</v>
      </c>
      <c r="BA102" s="18">
        <f t="shared" si="233"/>
        <v>2.6877830889263876</v>
      </c>
      <c r="BB102" s="18">
        <f t="shared" si="234"/>
        <v>3.6103145105870205</v>
      </c>
      <c r="BD102" t="str">
        <f t="shared" si="259"/>
        <v>71 Sales occupations</v>
      </c>
      <c r="BE102" s="18">
        <f t="shared" si="235"/>
        <v>-1.8612054531334632</v>
      </c>
      <c r="BF102" s="18">
        <f t="shared" si="235"/>
        <v>10.612930000327726</v>
      </c>
      <c r="BG102" s="18">
        <f t="shared" si="235"/>
        <v>-0.14422697514937521</v>
      </c>
      <c r="BH102" s="18">
        <f t="shared" si="235"/>
        <v>0.3613606260789215</v>
      </c>
      <c r="BI102" s="18">
        <f t="shared" si="236"/>
        <v>0.81405290434675148</v>
      </c>
      <c r="BK102" s="18">
        <f t="shared" si="237"/>
        <v>0.19254763270091235</v>
      </c>
      <c r="BL102" s="18">
        <f t="shared" si="238"/>
        <v>2.4659412131947223</v>
      </c>
      <c r="BM102" s="18">
        <f t="shared" si="239"/>
        <v>2.6034101367039542</v>
      </c>
      <c r="BO102" t="str">
        <f t="shared" si="260"/>
        <v>71 Sales occupations</v>
      </c>
      <c r="BP102" s="18">
        <f t="shared" si="240"/>
        <v>-3.0591477672353595</v>
      </c>
      <c r="BQ102" s="18">
        <f t="shared" si="240"/>
        <v>-3.7003240707485285</v>
      </c>
      <c r="BR102" s="18">
        <f t="shared" si="240"/>
        <v>-0.89410549870326816</v>
      </c>
      <c r="BS102" s="18">
        <f t="shared" si="240"/>
        <v>-1.8211174277389608</v>
      </c>
      <c r="BT102" s="18">
        <f t="shared" si="241"/>
        <v>-1.6512274790747128</v>
      </c>
      <c r="BV102" s="18">
        <f t="shared" si="242"/>
        <v>-1.513080927479582</v>
      </c>
      <c r="BW102" s="18">
        <f t="shared" si="243"/>
        <v>2.1995729198491576</v>
      </c>
      <c r="BX102" s="18">
        <f t="shared" si="244"/>
        <v>1.1180095626089903</v>
      </c>
      <c r="BZ102" t="str">
        <f t="shared" si="261"/>
        <v>71 Sales occupations</v>
      </c>
      <c r="CA102" s="18">
        <f t="shared" si="245"/>
        <v>-2.2871878810248769</v>
      </c>
      <c r="CB102" s="18">
        <f t="shared" si="245"/>
        <v>-11.287761825610787</v>
      </c>
      <c r="CC102" s="18">
        <f t="shared" si="245"/>
        <v>-2.6018219874156201</v>
      </c>
      <c r="CD102" s="18">
        <f t="shared" si="245"/>
        <v>-8.1658087465579463</v>
      </c>
      <c r="CE102" s="18">
        <f t="shared" si="246"/>
        <v>-6.6640698530279767</v>
      </c>
      <c r="CG102" s="18">
        <f t="shared" si="247"/>
        <v>-6.347390824242904</v>
      </c>
      <c r="CH102" s="18">
        <f t="shared" si="248"/>
        <v>1.4530189346684708</v>
      </c>
      <c r="CI102" s="18">
        <f t="shared" si="249"/>
        <v>-3.1835138191034784</v>
      </c>
      <c r="CK102" t="str">
        <f t="shared" si="262"/>
        <v>71 Sales occupations</v>
      </c>
      <c r="CL102" s="18">
        <f t="shared" si="250"/>
        <v>-1.0725956785345048</v>
      </c>
      <c r="CM102" s="18">
        <f t="shared" si="250"/>
        <v>-10.28487864840033</v>
      </c>
      <c r="CN102" s="18">
        <f t="shared" si="250"/>
        <v>-2.2813514864695517</v>
      </c>
      <c r="CO102" s="18">
        <f t="shared" si="250"/>
        <v>-2.1559628115869978</v>
      </c>
      <c r="CP102" s="18">
        <f t="shared" si="251"/>
        <v>-2.7239260334819715</v>
      </c>
      <c r="CR102" s="18">
        <f t="shared" si="252"/>
        <v>-2.1977769034436045</v>
      </c>
      <c r="CS102" s="18">
        <f t="shared" si="253"/>
        <v>1.2515568312368108</v>
      </c>
      <c r="CT102" s="18">
        <f t="shared" si="254"/>
        <v>-0.54258907104954845</v>
      </c>
    </row>
    <row r="103" spans="1:98" x14ac:dyDescent="0.2">
      <c r="A103" t="str">
        <f t="shared" si="209"/>
        <v>72 Customer service occupations</v>
      </c>
      <c r="B103" s="18">
        <f t="shared" si="210"/>
        <v>3.2398546833465103</v>
      </c>
      <c r="C103" s="18">
        <f t="shared" si="210"/>
        <v>16.74026233213899</v>
      </c>
      <c r="D103" s="18">
        <f t="shared" si="210"/>
        <v>5.8637077431432427</v>
      </c>
      <c r="E103" s="18">
        <f t="shared" si="210"/>
        <v>2.8633503305053543</v>
      </c>
      <c r="F103" s="18">
        <f t="shared" si="211"/>
        <v>4.6158953766695765</v>
      </c>
      <c r="H103" s="18">
        <f t="shared" si="212"/>
        <v>3.8539000892565678</v>
      </c>
      <c r="I103" s="18">
        <f t="shared" si="213"/>
        <v>3.381787038713191</v>
      </c>
      <c r="J103" s="18">
        <f t="shared" si="214"/>
        <v>6.0402341476990085</v>
      </c>
      <c r="L103" t="str">
        <f t="shared" si="255"/>
        <v>72 Customer service occupations</v>
      </c>
      <c r="M103" s="18">
        <f t="shared" si="215"/>
        <v>5.2967597937412902</v>
      </c>
      <c r="N103" s="18">
        <f t="shared" si="215"/>
        <v>5.0319601300193639</v>
      </c>
      <c r="O103" s="18">
        <f t="shared" si="215"/>
        <v>5.300703328183709</v>
      </c>
      <c r="P103" s="18">
        <f t="shared" si="215"/>
        <v>2.9078961935615544</v>
      </c>
      <c r="Q103" s="18">
        <f t="shared" si="216"/>
        <v>3.7821830332906536</v>
      </c>
      <c r="S103" s="18">
        <f t="shared" si="217"/>
        <v>3.6993952798059837</v>
      </c>
      <c r="T103" s="18">
        <f t="shared" si="218"/>
        <v>3.5566560276534265</v>
      </c>
      <c r="U103" s="18">
        <f t="shared" si="219"/>
        <v>6.0500238046134136</v>
      </c>
      <c r="W103" t="str">
        <f t="shared" si="256"/>
        <v>72 Customer service occupations</v>
      </c>
      <c r="X103" s="18">
        <f t="shared" si="220"/>
        <v>3.4962046560327087</v>
      </c>
      <c r="Y103" s="18">
        <f t="shared" si="220"/>
        <v>3.0483831002279027</v>
      </c>
      <c r="Z103" s="18">
        <f t="shared" si="220"/>
        <v>3.5398316982437006</v>
      </c>
      <c r="AA103" s="18">
        <f t="shared" si="220"/>
        <v>2.6306926774857686</v>
      </c>
      <c r="AB103" s="18">
        <f t="shared" si="221"/>
        <v>2.940065677047965</v>
      </c>
      <c r="AD103" s="18">
        <f t="shared" si="222"/>
        <v>2.9328485650361502</v>
      </c>
      <c r="AE103" s="18">
        <f t="shared" si="223"/>
        <v>3.4087720780513253</v>
      </c>
      <c r="AF103" s="18">
        <f t="shared" si="224"/>
        <v>5.3846295386150933</v>
      </c>
      <c r="AH103" t="str">
        <f t="shared" si="257"/>
        <v>72 Customer service occupations</v>
      </c>
      <c r="AI103" s="18">
        <f t="shared" si="225"/>
        <v>4.908260286731303</v>
      </c>
      <c r="AJ103" s="18">
        <f t="shared" si="225"/>
        <v>11.026755833301994</v>
      </c>
      <c r="AK103" s="18">
        <f t="shared" si="225"/>
        <v>3.1330101509118524</v>
      </c>
      <c r="AL103" s="18">
        <f t="shared" si="225"/>
        <v>1.984575930542043</v>
      </c>
      <c r="AM103" s="18">
        <f t="shared" si="226"/>
        <v>2.8868962900803874</v>
      </c>
      <c r="AO103" s="18">
        <f t="shared" si="227"/>
        <v>2.3659593310853433</v>
      </c>
      <c r="AP103" s="18">
        <f t="shared" si="228"/>
        <v>3.46614446490221</v>
      </c>
      <c r="AQ103" s="18">
        <f t="shared" si="229"/>
        <v>5.0281183918625461</v>
      </c>
      <c r="AS103" t="str">
        <f t="shared" si="258"/>
        <v>72 Customer service occupations</v>
      </c>
      <c r="AT103" s="18">
        <f t="shared" si="230"/>
        <v>2.744322946367439</v>
      </c>
      <c r="AU103" s="18">
        <f t="shared" si="230"/>
        <v>1.9455841639940408</v>
      </c>
      <c r="AV103" s="18">
        <f t="shared" si="230"/>
        <v>2.1269553558884491</v>
      </c>
      <c r="AW103" s="18">
        <f t="shared" si="230"/>
        <v>1.2038916519378606</v>
      </c>
      <c r="AX103" s="18">
        <f t="shared" si="231"/>
        <v>1.5377778226966177</v>
      </c>
      <c r="AZ103" s="18">
        <f t="shared" si="232"/>
        <v>1.5106488081401581</v>
      </c>
      <c r="BA103" s="18">
        <f t="shared" si="233"/>
        <v>3.0501387264967317</v>
      </c>
      <c r="BB103" s="18">
        <f t="shared" si="234"/>
        <v>4.0790374718166378</v>
      </c>
      <c r="BD103" t="str">
        <f t="shared" si="259"/>
        <v>72 Customer service occupations</v>
      </c>
      <c r="BE103" s="18">
        <f t="shared" si="235"/>
        <v>-0.21898870965890715</v>
      </c>
      <c r="BF103" s="18">
        <f t="shared" si="235"/>
        <v>8.6695622595364554</v>
      </c>
      <c r="BG103" s="18">
        <f t="shared" si="235"/>
        <v>0.69073543213438171</v>
      </c>
      <c r="BH103" s="18">
        <f t="shared" si="235"/>
        <v>0.74462254372082981</v>
      </c>
      <c r="BI103" s="18">
        <f t="shared" si="236"/>
        <v>1.2056221314006965</v>
      </c>
      <c r="BK103" s="18">
        <f t="shared" si="237"/>
        <v>0.72665696961986548</v>
      </c>
      <c r="BL103" s="18">
        <f t="shared" si="238"/>
        <v>2.6189955892098382</v>
      </c>
      <c r="BM103" s="18">
        <f t="shared" si="239"/>
        <v>3.1331222710883067</v>
      </c>
      <c r="BO103" t="str">
        <f t="shared" si="260"/>
        <v>72 Customer service occupations</v>
      </c>
      <c r="BP103" s="18">
        <f t="shared" si="240"/>
        <v>-0.44905506487533664</v>
      </c>
      <c r="BQ103" s="18">
        <f t="shared" si="240"/>
        <v>-1.9228685555923164</v>
      </c>
      <c r="BR103" s="18">
        <f t="shared" si="240"/>
        <v>1.3177072534823253</v>
      </c>
      <c r="BS103" s="18">
        <f t="shared" si="240"/>
        <v>-0.73706615007529397</v>
      </c>
      <c r="BT103" s="18">
        <f t="shared" si="241"/>
        <v>-0.17447574590483406</v>
      </c>
      <c r="BV103" s="18">
        <f t="shared" si="242"/>
        <v>-5.6814120061277062E-2</v>
      </c>
      <c r="BW103" s="18">
        <f t="shared" si="243"/>
        <v>2.5723851721867197</v>
      </c>
      <c r="BX103" s="18">
        <f t="shared" si="244"/>
        <v>2.5326219394171012</v>
      </c>
      <c r="BZ103" t="str">
        <f t="shared" si="261"/>
        <v>72 Customer service occupations</v>
      </c>
      <c r="CA103" s="18">
        <f t="shared" si="245"/>
        <v>-2.0144174355619437</v>
      </c>
      <c r="CB103" s="18">
        <f t="shared" si="245"/>
        <v>-7.9563794030204749</v>
      </c>
      <c r="CC103" s="18">
        <f t="shared" si="245"/>
        <v>0.43067270149899084</v>
      </c>
      <c r="CD103" s="18">
        <f t="shared" si="245"/>
        <v>-0.706342721404285</v>
      </c>
      <c r="CE103" s="18">
        <f t="shared" si="246"/>
        <v>-0.82349740093990986</v>
      </c>
      <c r="CG103" s="18">
        <f t="shared" si="247"/>
        <v>-0.32877511426209205</v>
      </c>
      <c r="CH103" s="18">
        <f t="shared" si="248"/>
        <v>1.8910121396531698</v>
      </c>
      <c r="CI103" s="18">
        <f t="shared" si="249"/>
        <v>1.6395241713283548</v>
      </c>
      <c r="CK103" t="str">
        <f t="shared" si="262"/>
        <v>72 Customer service occupations</v>
      </c>
      <c r="CL103" s="18">
        <f t="shared" si="250"/>
        <v>6.4464369749993367</v>
      </c>
      <c r="CM103" s="18">
        <f t="shared" si="250"/>
        <v>0.4463141215440114</v>
      </c>
      <c r="CN103" s="18">
        <f t="shared" si="250"/>
        <v>6.6519540946819777</v>
      </c>
      <c r="CO103" s="18">
        <f t="shared" si="250"/>
        <v>2.7652752962128213</v>
      </c>
      <c r="CP103" s="18">
        <f t="shared" si="251"/>
        <v>3.8161990694327574</v>
      </c>
      <c r="CR103" s="18">
        <f t="shared" si="252"/>
        <v>4.0448365688841692</v>
      </c>
      <c r="CS103" s="18">
        <f t="shared" si="253"/>
        <v>2.3947375142684413</v>
      </c>
      <c r="CT103" s="18">
        <f t="shared" si="254"/>
        <v>5.5198106795496304</v>
      </c>
    </row>
    <row r="104" spans="1:98" x14ac:dyDescent="0.2">
      <c r="A104" t="str">
        <f t="shared" si="209"/>
        <v>81 Process, plant and machine operatives</v>
      </c>
      <c r="B104" s="18">
        <f t="shared" si="210"/>
        <v>5.4469784944495059</v>
      </c>
      <c r="C104" s="18">
        <f t="shared" si="210"/>
        <v>-4.866137631738443</v>
      </c>
      <c r="D104" s="18">
        <f t="shared" si="210"/>
        <v>4.8425559087053038</v>
      </c>
      <c r="E104" s="18">
        <f t="shared" si="210"/>
        <v>3.8906183377425574</v>
      </c>
      <c r="F104" s="18">
        <f t="shared" si="211"/>
        <v>3.6153629195416759</v>
      </c>
      <c r="H104" s="18">
        <f t="shared" si="212"/>
        <v>4.2069665991574023</v>
      </c>
      <c r="I104" s="18">
        <f t="shared" si="213"/>
        <v>3.7079033398426775</v>
      </c>
      <c r="J104" s="18">
        <f t="shared" si="214"/>
        <v>6.5280034692949407</v>
      </c>
      <c r="L104" t="str">
        <f t="shared" si="255"/>
        <v>81 Process, plant and machine operatives</v>
      </c>
      <c r="M104" s="18">
        <f t="shared" si="215"/>
        <v>5.3485766747580543</v>
      </c>
      <c r="N104" s="18">
        <f t="shared" si="215"/>
        <v>1.20439970751689</v>
      </c>
      <c r="O104" s="18">
        <f t="shared" si="215"/>
        <v>6.6809501712510766</v>
      </c>
      <c r="P104" s="18">
        <f t="shared" si="215"/>
        <v>4.2483539368096679</v>
      </c>
      <c r="Q104" s="18">
        <f t="shared" si="216"/>
        <v>4.8082246400184436</v>
      </c>
      <c r="S104" s="18">
        <f t="shared" si="217"/>
        <v>5.0529927806291175</v>
      </c>
      <c r="T104" s="18">
        <f t="shared" si="218"/>
        <v>3.7276487384184209</v>
      </c>
      <c r="U104" s="18">
        <f t="shared" si="219"/>
        <v>7.1717289165714959</v>
      </c>
      <c r="W104" t="str">
        <f t="shared" si="256"/>
        <v>81 Process, plant and machine operatives</v>
      </c>
      <c r="X104" s="18">
        <f t="shared" si="220"/>
        <v>1.0423533543371111</v>
      </c>
      <c r="Y104" s="18">
        <f t="shared" si="220"/>
        <v>-6.2786493913804868</v>
      </c>
      <c r="Z104" s="18">
        <f t="shared" si="220"/>
        <v>7.6624435103954003</v>
      </c>
      <c r="AA104" s="18">
        <f t="shared" si="220"/>
        <v>4.3501642815651831</v>
      </c>
      <c r="AB104" s="18">
        <f t="shared" si="221"/>
        <v>4.6690281987111781</v>
      </c>
      <c r="AD104" s="18">
        <f t="shared" si="222"/>
        <v>5.4427770755520744</v>
      </c>
      <c r="AE104" s="18">
        <f t="shared" si="223"/>
        <v>4.0295080498811808</v>
      </c>
      <c r="AF104" s="18">
        <f t="shared" si="224"/>
        <v>7.6537746623515979</v>
      </c>
      <c r="AH104" t="str">
        <f t="shared" si="257"/>
        <v>81 Process, plant and machine operatives</v>
      </c>
      <c r="AI104" s="18">
        <f t="shared" si="225"/>
        <v>2.8523116969860096</v>
      </c>
      <c r="AJ104" s="18">
        <f t="shared" si="225"/>
        <v>-4.3496719079920361</v>
      </c>
      <c r="AK104" s="18">
        <f t="shared" si="225"/>
        <v>6.5593081898835282</v>
      </c>
      <c r="AL104" s="18">
        <f t="shared" si="225"/>
        <v>4.5066984035305735</v>
      </c>
      <c r="AM104" s="18">
        <f t="shared" si="226"/>
        <v>4.5635438520737592</v>
      </c>
      <c r="AO104" s="18">
        <f t="shared" si="227"/>
        <v>5.1864704479391177</v>
      </c>
      <c r="AP104" s="18">
        <f t="shared" si="228"/>
        <v>3.8709018581699839</v>
      </c>
      <c r="AQ104" s="18">
        <f t="shared" si="229"/>
        <v>7.3627169610891219</v>
      </c>
      <c r="AS104" t="str">
        <f t="shared" si="258"/>
        <v>81 Process, plant and machine operatives</v>
      </c>
      <c r="AT104" s="18">
        <f t="shared" si="230"/>
        <v>2.1712402460539071</v>
      </c>
      <c r="AU104" s="18">
        <f t="shared" si="230"/>
        <v>-7.024809076022354</v>
      </c>
      <c r="AV104" s="18">
        <f t="shared" si="230"/>
        <v>3.1927549362723129</v>
      </c>
      <c r="AW104" s="18">
        <f t="shared" si="230"/>
        <v>2.0680812210017052</v>
      </c>
      <c r="AX104" s="18">
        <f t="shared" si="231"/>
        <v>1.8226835391053964</v>
      </c>
      <c r="AZ104" s="18">
        <f t="shared" si="232"/>
        <v>2.4416038693689135</v>
      </c>
      <c r="BA104" s="18">
        <f t="shared" si="233"/>
        <v>3.1586204144363306</v>
      </c>
      <c r="BB104" s="18">
        <f t="shared" si="234"/>
        <v>4.8345092848865789</v>
      </c>
      <c r="BD104" t="str">
        <f t="shared" si="259"/>
        <v>81 Process, plant and machine operatives</v>
      </c>
      <c r="BE104" s="18">
        <f t="shared" si="235"/>
        <v>-0.54592541498337255</v>
      </c>
      <c r="BF104" s="18">
        <f t="shared" si="235"/>
        <v>-3.0038343943716739</v>
      </c>
      <c r="BG104" s="18">
        <f t="shared" si="235"/>
        <v>2.0527182933237631</v>
      </c>
      <c r="BH104" s="18">
        <f t="shared" si="235"/>
        <v>0.83345369862719565</v>
      </c>
      <c r="BI104" s="18">
        <f t="shared" si="236"/>
        <v>0.96776488712504438</v>
      </c>
      <c r="BK104" s="18">
        <f t="shared" si="237"/>
        <v>1.2382480151985398</v>
      </c>
      <c r="BL104" s="18">
        <f t="shared" si="238"/>
        <v>2.3257074857933491</v>
      </c>
      <c r="BM104" s="18">
        <f t="shared" si="239"/>
        <v>3.2451577696374745</v>
      </c>
      <c r="BO104" t="str">
        <f t="shared" si="260"/>
        <v>81 Process, plant and machine operatives</v>
      </c>
      <c r="BP104" s="18">
        <f t="shared" si="240"/>
        <v>2.1510910927744709</v>
      </c>
      <c r="BQ104" s="18">
        <f t="shared" si="240"/>
        <v>-17.321017643057026</v>
      </c>
      <c r="BR104" s="18">
        <f t="shared" si="240"/>
        <v>1.8509675321982444</v>
      </c>
      <c r="BS104" s="18">
        <f t="shared" si="240"/>
        <v>-0.99566081457537203</v>
      </c>
      <c r="BT104" s="18">
        <f t="shared" si="241"/>
        <v>-1.2333779247556298</v>
      </c>
      <c r="BV104" s="18">
        <f t="shared" si="242"/>
        <v>-5.5736364749592315E-2</v>
      </c>
      <c r="BW104" s="18">
        <f t="shared" si="243"/>
        <v>2.2771164417874523</v>
      </c>
      <c r="BX104" s="18">
        <f t="shared" si="244"/>
        <v>2.2364951835374569</v>
      </c>
      <c r="BZ104" t="str">
        <f t="shared" si="261"/>
        <v>81 Process, plant and machine operatives</v>
      </c>
      <c r="CA104" s="18">
        <f t="shared" si="245"/>
        <v>-4.1797257684442091</v>
      </c>
      <c r="CB104" s="18">
        <f t="shared" si="245"/>
        <v>-13.920539203188531</v>
      </c>
      <c r="CC104" s="18">
        <f t="shared" si="245"/>
        <v>-1.2869230345861737</v>
      </c>
      <c r="CD104" s="18">
        <f t="shared" si="245"/>
        <v>-8.1912424590579018</v>
      </c>
      <c r="CE104" s="18">
        <f t="shared" si="246"/>
        <v>-6.464627452683624</v>
      </c>
      <c r="CG104" s="18">
        <f t="shared" si="247"/>
        <v>-5.9451987903426762</v>
      </c>
      <c r="CH104" s="18">
        <f t="shared" si="248"/>
        <v>1.495329408035051</v>
      </c>
      <c r="CI104" s="18">
        <f t="shared" si="249"/>
        <v>-2.8496799203706291</v>
      </c>
      <c r="CK104" t="str">
        <f t="shared" si="262"/>
        <v>81 Process, plant and machine operatives</v>
      </c>
      <c r="CL104" s="18">
        <f t="shared" si="250"/>
        <v>-3.9474678954435127</v>
      </c>
      <c r="CM104" s="18">
        <f t="shared" si="250"/>
        <v>-20.160646188326737</v>
      </c>
      <c r="CN104" s="18">
        <f t="shared" si="250"/>
        <v>-11.939745665251877</v>
      </c>
      <c r="CO104" s="18">
        <f t="shared" si="250"/>
        <v>-3.4263582730067133</v>
      </c>
      <c r="CP104" s="18">
        <f t="shared" si="251"/>
        <v>-7.2809605933567445</v>
      </c>
      <c r="CR104" s="18">
        <f t="shared" si="252"/>
        <v>-6.3518826618538471</v>
      </c>
      <c r="CS104" s="18">
        <f t="shared" si="253"/>
        <v>0.76586682999608691</v>
      </c>
      <c r="CT104" s="18">
        <f t="shared" si="254"/>
        <v>-4.5808759806583277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8.1859773153303728</v>
      </c>
      <c r="C105" s="18">
        <f t="shared" si="210"/>
        <v>-10.531698167665994</v>
      </c>
      <c r="D105" s="18">
        <f t="shared" si="210"/>
        <v>4.4396634303113913</v>
      </c>
      <c r="E105" s="18">
        <f t="shared" si="210"/>
        <v>3.2123642604455771</v>
      </c>
      <c r="F105" s="18">
        <f t="shared" si="211"/>
        <v>2.6732031237875375</v>
      </c>
      <c r="H105" s="18">
        <f t="shared" si="212"/>
        <v>3.6198530754192548</v>
      </c>
      <c r="I105" s="18">
        <f t="shared" si="213"/>
        <v>4.3566290624060366</v>
      </c>
      <c r="J105" s="18">
        <f t="shared" si="214"/>
        <v>6.5787699841354685</v>
      </c>
      <c r="L105" t="str">
        <f t="shared" si="255"/>
        <v>82 Transport and mobile machine drivers and operatives</v>
      </c>
      <c r="M105" s="18">
        <f t="shared" si="215"/>
        <v>8.6551025627616518</v>
      </c>
      <c r="N105" s="18">
        <f t="shared" si="215"/>
        <v>-3.3699129998608912</v>
      </c>
      <c r="O105" s="18">
        <f t="shared" si="215"/>
        <v>2.7604748645995825</v>
      </c>
      <c r="P105" s="18">
        <f t="shared" si="215"/>
        <v>3.2833775577349122</v>
      </c>
      <c r="Q105" s="18">
        <f t="shared" si="216"/>
        <v>2.691429640331866</v>
      </c>
      <c r="S105" s="18">
        <f t="shared" si="217"/>
        <v>3.1087816798998968</v>
      </c>
      <c r="T105" s="18">
        <f t="shared" si="218"/>
        <v>4.0519616701716776</v>
      </c>
      <c r="U105" s="18">
        <f t="shared" si="219"/>
        <v>6.0022458749722007</v>
      </c>
      <c r="W105" t="str">
        <f t="shared" si="256"/>
        <v>82 Transport and mobile machine drivers and operatives</v>
      </c>
      <c r="X105" s="18">
        <f t="shared" si="220"/>
        <v>6.8212356737868518</v>
      </c>
      <c r="Y105" s="18">
        <f t="shared" si="220"/>
        <v>-12.867322437206695</v>
      </c>
      <c r="Z105" s="18">
        <f t="shared" si="220"/>
        <v>1.9924904487356176</v>
      </c>
      <c r="AA105" s="18">
        <f t="shared" si="220"/>
        <v>3.0568135011707298</v>
      </c>
      <c r="AB105" s="18">
        <f t="shared" si="221"/>
        <v>1.6510388579521251</v>
      </c>
      <c r="AD105" s="18">
        <f t="shared" si="222"/>
        <v>2.7008107793489611</v>
      </c>
      <c r="AE105" s="18">
        <f t="shared" si="223"/>
        <v>4.0499274684041575</v>
      </c>
      <c r="AF105" s="18">
        <f t="shared" si="224"/>
        <v>5.7263242727270791</v>
      </c>
      <c r="AH105" t="str">
        <f t="shared" si="257"/>
        <v>82 Transport and mobile machine drivers and operatives</v>
      </c>
      <c r="AI105" s="18">
        <f t="shared" si="225"/>
        <v>6.5882750827113368</v>
      </c>
      <c r="AJ105" s="18">
        <f t="shared" si="225"/>
        <v>-13.750112120969094</v>
      </c>
      <c r="AK105" s="18">
        <f t="shared" si="225"/>
        <v>1.7165365593716286</v>
      </c>
      <c r="AL105" s="18">
        <f t="shared" si="225"/>
        <v>1.90072138628401</v>
      </c>
      <c r="AM105" s="18">
        <f t="shared" si="226"/>
        <v>0.78724152700859751</v>
      </c>
      <c r="AO105" s="18">
        <f t="shared" si="227"/>
        <v>1.8392894164840357</v>
      </c>
      <c r="AP105" s="18">
        <f t="shared" si="228"/>
        <v>3.8978802049513872</v>
      </c>
      <c r="AQ105" s="18">
        <f t="shared" si="229"/>
        <v>5.033863171591757</v>
      </c>
      <c r="AS105" t="str">
        <f t="shared" si="258"/>
        <v>82 Transport and mobile machine drivers and operatives</v>
      </c>
      <c r="AT105" s="18">
        <f t="shared" si="230"/>
        <v>5.2513470284286656</v>
      </c>
      <c r="AU105" s="18">
        <f t="shared" si="230"/>
        <v>-8.2267824919501251</v>
      </c>
      <c r="AV105" s="18">
        <f t="shared" si="230"/>
        <v>0.74639285678368417</v>
      </c>
      <c r="AW105" s="18">
        <f t="shared" si="230"/>
        <v>1.441922233353532</v>
      </c>
      <c r="AX105" s="18">
        <f t="shared" si="231"/>
        <v>0.59233438479995293</v>
      </c>
      <c r="AZ105" s="18">
        <f t="shared" si="232"/>
        <v>1.2095472082015668</v>
      </c>
      <c r="BA105" s="18">
        <f t="shared" si="233"/>
        <v>3.7569943275957973</v>
      </c>
      <c r="BB105" s="18">
        <f t="shared" si="234"/>
        <v>4.504285481071002</v>
      </c>
      <c r="BD105" t="str">
        <f t="shared" si="259"/>
        <v>82 Transport and mobile machine drivers and operatives</v>
      </c>
      <c r="BE105" s="18">
        <f t="shared" si="235"/>
        <v>0.57502407125948896</v>
      </c>
      <c r="BF105" s="18">
        <f t="shared" si="235"/>
        <v>-6.7168490321210639</v>
      </c>
      <c r="BG105" s="18">
        <f t="shared" si="235"/>
        <v>0.92811919879736138</v>
      </c>
      <c r="BH105" s="18">
        <f t="shared" si="235"/>
        <v>0.94948661274725232</v>
      </c>
      <c r="BI105" s="18">
        <f t="shared" si="236"/>
        <v>0.44575290828432479</v>
      </c>
      <c r="BK105" s="18">
        <f t="shared" si="237"/>
        <v>0.94236363884694363</v>
      </c>
      <c r="BL105" s="18">
        <f t="shared" si="238"/>
        <v>2.9530158201789503</v>
      </c>
      <c r="BM105" s="18">
        <f t="shared" si="239"/>
        <v>3.5943820464795273</v>
      </c>
      <c r="BO105" t="str">
        <f t="shared" si="260"/>
        <v>82 Transport and mobile machine drivers and operatives</v>
      </c>
      <c r="BP105" s="18">
        <f t="shared" si="240"/>
        <v>3.255427729003646</v>
      </c>
      <c r="BQ105" s="18">
        <f t="shared" si="240"/>
        <v>-23.039452670140882</v>
      </c>
      <c r="BR105" s="18">
        <f t="shared" si="240"/>
        <v>0.1425545859182531</v>
      </c>
      <c r="BS105" s="18">
        <f t="shared" si="240"/>
        <v>-0.7922262405877456</v>
      </c>
      <c r="BT105" s="18">
        <f t="shared" si="241"/>
        <v>-2.0676542093390204</v>
      </c>
      <c r="BV105" s="18">
        <f t="shared" si="242"/>
        <v>-0.48160619969258578</v>
      </c>
      <c r="BW105" s="18">
        <f t="shared" si="243"/>
        <v>2.8512156925872612</v>
      </c>
      <c r="BX105" s="18">
        <f t="shared" si="244"/>
        <v>2.5301126932783635</v>
      </c>
      <c r="BZ105" t="str">
        <f t="shared" si="261"/>
        <v>82 Transport and mobile machine drivers and operatives</v>
      </c>
      <c r="CA105" s="18">
        <f t="shared" si="245"/>
        <v>-3.092707832577557</v>
      </c>
      <c r="CB105" s="18">
        <f t="shared" si="245"/>
        <v>-23.583954929405536</v>
      </c>
      <c r="CC105" s="18">
        <f t="shared" si="245"/>
        <v>-1.8320040650216862</v>
      </c>
      <c r="CD105" s="18">
        <f t="shared" si="245"/>
        <v>-3.2214168614078331</v>
      </c>
      <c r="CE105" s="18">
        <f t="shared" si="246"/>
        <v>-4.2140802647718019</v>
      </c>
      <c r="CG105" s="18">
        <f t="shared" si="247"/>
        <v>-2.7604781151973179</v>
      </c>
      <c r="CH105" s="18">
        <f t="shared" si="248"/>
        <v>2.1477673098917238</v>
      </c>
      <c r="CI105" s="18">
        <f t="shared" si="249"/>
        <v>0.21363826965978827</v>
      </c>
      <c r="CK105" t="str">
        <f t="shared" si="262"/>
        <v>82 Transport and mobile machine drivers and operatives</v>
      </c>
      <c r="CL105" s="18">
        <f t="shared" si="250"/>
        <v>3.552947682366181</v>
      </c>
      <c r="CM105" s="18">
        <f t="shared" si="250"/>
        <v>-21.437409520760454</v>
      </c>
      <c r="CN105" s="18">
        <f t="shared" si="250"/>
        <v>-1.1362909904684138</v>
      </c>
      <c r="CO105" s="18">
        <f t="shared" si="250"/>
        <v>-3.0421545929607996</v>
      </c>
      <c r="CP105" s="18">
        <f t="shared" si="251"/>
        <v>-3.7248141059982198</v>
      </c>
      <c r="CR105" s="18">
        <f t="shared" si="252"/>
        <v>-2.4109843939126296</v>
      </c>
      <c r="CS105" s="18">
        <f t="shared" si="253"/>
        <v>1.8794643438540648</v>
      </c>
      <c r="CT105" s="18">
        <f t="shared" si="254"/>
        <v>0.10362029440789122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-4.8824876541013307</v>
      </c>
      <c r="C106" s="18">
        <f t="shared" si="210"/>
        <v>-0.3608191511717096</v>
      </c>
      <c r="D106" s="18">
        <f t="shared" si="210"/>
        <v>30.709984257918578</v>
      </c>
      <c r="E106" s="18">
        <f t="shared" si="210"/>
        <v>4.339750759000216</v>
      </c>
      <c r="F106" s="18">
        <f t="shared" si="211"/>
        <v>11.629632341369177</v>
      </c>
      <c r="H106" s="18">
        <f t="shared" si="212"/>
        <v>12.478483100469195</v>
      </c>
      <c r="I106" s="18">
        <f t="shared" si="213"/>
        <v>9.5386466682625848</v>
      </c>
      <c r="J106" s="18">
        <f t="shared" si="214"/>
        <v>15.564333484160532</v>
      </c>
      <c r="L106" t="str">
        <f t="shared" si="255"/>
        <v>91 Elementary trades and related occupations</v>
      </c>
      <c r="M106" s="18">
        <f t="shared" si="215"/>
        <v>4.1679684616860113</v>
      </c>
      <c r="N106" s="18">
        <f t="shared" si="215"/>
        <v>-5.9129683674797544</v>
      </c>
      <c r="O106" s="18">
        <f t="shared" si="215"/>
        <v>15.494776797474263</v>
      </c>
      <c r="P106" s="18">
        <f t="shared" si="215"/>
        <v>5.1243017440456118</v>
      </c>
      <c r="Q106" s="18">
        <f t="shared" si="216"/>
        <v>7.5129542248582259</v>
      </c>
      <c r="S106" s="18">
        <f t="shared" si="217"/>
        <v>8.4733028711593494</v>
      </c>
      <c r="T106" s="18">
        <f t="shared" si="218"/>
        <v>5.7028038364185241</v>
      </c>
      <c r="U106" s="18">
        <f t="shared" si="219"/>
        <v>10.844359286331272</v>
      </c>
      <c r="W106" t="str">
        <f t="shared" si="256"/>
        <v>91 Elementary trades and related occupations</v>
      </c>
      <c r="X106" s="18">
        <f t="shared" si="220"/>
        <v>0.32221669647447548</v>
      </c>
      <c r="Y106" s="18">
        <f t="shared" si="220"/>
        <v>-12.490532201805561</v>
      </c>
      <c r="Z106" s="18">
        <f t="shared" si="220"/>
        <v>20.215360474638857</v>
      </c>
      <c r="AA106" s="18">
        <f t="shared" si="220"/>
        <v>3.6422265523300412</v>
      </c>
      <c r="AB106" s="18">
        <f t="shared" si="221"/>
        <v>7.4178331837315259</v>
      </c>
      <c r="AD106" s="18">
        <f t="shared" si="222"/>
        <v>8.8958035490283027</v>
      </c>
      <c r="AE106" s="18">
        <f t="shared" si="223"/>
        <v>6.8431167607862609</v>
      </c>
      <c r="AF106" s="18">
        <f t="shared" si="224"/>
        <v>11.744983667886411</v>
      </c>
      <c r="AH106" t="str">
        <f t="shared" si="257"/>
        <v>91 Elementary trades and related occupations</v>
      </c>
      <c r="AI106" s="18">
        <f t="shared" si="225"/>
        <v>1.7069938547293662</v>
      </c>
      <c r="AJ106" s="18">
        <f t="shared" si="225"/>
        <v>-15.547953258223291</v>
      </c>
      <c r="AK106" s="18">
        <f t="shared" si="225"/>
        <v>18.514928450357139</v>
      </c>
      <c r="AL106" s="18">
        <f t="shared" si="225"/>
        <v>3.8631182713620982</v>
      </c>
      <c r="AM106" s="18">
        <f t="shared" si="226"/>
        <v>6.8453350581066941</v>
      </c>
      <c r="AO106" s="18">
        <f t="shared" si="227"/>
        <v>8.5338621909629264</v>
      </c>
      <c r="AP106" s="18">
        <f t="shared" si="228"/>
        <v>6.5406723523281141</v>
      </c>
      <c r="AQ106" s="18">
        <f t="shared" si="229"/>
        <v>11.329780651101618</v>
      </c>
      <c r="AS106" t="str">
        <f t="shared" si="258"/>
        <v>91 Elementary trades and related occupations</v>
      </c>
      <c r="AT106" s="18">
        <f t="shared" si="230"/>
        <v>-1.1371587845288911</v>
      </c>
      <c r="AU106" s="18">
        <f t="shared" si="230"/>
        <v>1.1751128696205093</v>
      </c>
      <c r="AV106" s="18">
        <f t="shared" si="230"/>
        <v>18.114012057411987</v>
      </c>
      <c r="AW106" s="18">
        <f t="shared" si="230"/>
        <v>3.128793210728098</v>
      </c>
      <c r="AX106" s="18">
        <f t="shared" si="231"/>
        <v>7.4666621700987923</v>
      </c>
      <c r="AZ106" s="18">
        <f t="shared" si="232"/>
        <v>7.89974817359822</v>
      </c>
      <c r="BA106" s="18">
        <f t="shared" si="233"/>
        <v>6.0319451514853739</v>
      </c>
      <c r="BB106" s="18">
        <f t="shared" si="234"/>
        <v>10.605390658627778</v>
      </c>
      <c r="BD106" t="str">
        <f t="shared" si="259"/>
        <v>91 Elementary trades and related occupations</v>
      </c>
      <c r="BE106" s="18">
        <f t="shared" si="235"/>
        <v>-4.7984439724211185</v>
      </c>
      <c r="BF106" s="18">
        <f t="shared" si="235"/>
        <v>-2.575945122974499</v>
      </c>
      <c r="BG106" s="18">
        <f t="shared" si="235"/>
        <v>12.470228936650418</v>
      </c>
      <c r="BH106" s="18">
        <f t="shared" si="235"/>
        <v>2.1184165102450914</v>
      </c>
      <c r="BI106" s="18">
        <f t="shared" si="236"/>
        <v>4.937551342982105</v>
      </c>
      <c r="BK106" s="18">
        <f t="shared" si="237"/>
        <v>5.458577171915624</v>
      </c>
      <c r="BL106" s="18">
        <f t="shared" si="238"/>
        <v>4.100611791813269</v>
      </c>
      <c r="BM106" s="18">
        <f t="shared" si="239"/>
        <v>7.7096338550411758</v>
      </c>
      <c r="BO106" t="str">
        <f t="shared" si="260"/>
        <v>91 Elementary trades and related occupations</v>
      </c>
      <c r="BP106" s="18">
        <f t="shared" si="240"/>
        <v>-2.1243303795408397</v>
      </c>
      <c r="BQ106" s="18">
        <f t="shared" si="240"/>
        <v>-15.393367029743388</v>
      </c>
      <c r="BR106" s="18">
        <f t="shared" si="240"/>
        <v>11.203562024073953</v>
      </c>
      <c r="BS106" s="18">
        <f t="shared" si="240"/>
        <v>0.39535689159682086</v>
      </c>
      <c r="BT106" s="18">
        <f t="shared" si="241"/>
        <v>2.5524137061235797</v>
      </c>
      <c r="BV106" s="18">
        <f t="shared" si="242"/>
        <v>3.8760240236483723</v>
      </c>
      <c r="BW106" s="18">
        <f t="shared" si="243"/>
        <v>3.4095331485845648</v>
      </c>
      <c r="BX106" s="18">
        <f t="shared" si="244"/>
        <v>6.0761828350496039</v>
      </c>
      <c r="BZ106" t="str">
        <f t="shared" si="261"/>
        <v>91 Elementary trades and related occupations</v>
      </c>
      <c r="CA106" s="18">
        <f t="shared" si="245"/>
        <v>-6.3455139653735726</v>
      </c>
      <c r="CB106" s="18">
        <f t="shared" si="245"/>
        <v>-14.382420856167355</v>
      </c>
      <c r="CC106" s="18">
        <f t="shared" si="245"/>
        <v>10.409452377581641</v>
      </c>
      <c r="CD106" s="18">
        <f t="shared" si="245"/>
        <v>-1.6740083708749909</v>
      </c>
      <c r="CE106" s="18">
        <f t="shared" si="246"/>
        <v>1.0746737810953366</v>
      </c>
      <c r="CG106" s="18">
        <f t="shared" si="247"/>
        <v>2.1992342933025766</v>
      </c>
      <c r="CH106" s="18">
        <f t="shared" si="248"/>
        <v>3.0875397552446282</v>
      </c>
      <c r="CI106" s="18">
        <f t="shared" si="249"/>
        <v>4.6019327473542981</v>
      </c>
      <c r="CK106" t="str">
        <f t="shared" si="262"/>
        <v>91 Elementary trades and related occupations</v>
      </c>
      <c r="CL106" s="18">
        <f t="shared" si="250"/>
        <v>-4.1237381336719503</v>
      </c>
      <c r="CM106" s="18">
        <f t="shared" si="250"/>
        <v>-9.3615010339602733</v>
      </c>
      <c r="CN106" s="18">
        <f t="shared" si="250"/>
        <v>14.043048128169811</v>
      </c>
      <c r="CO106" s="18">
        <f t="shared" si="250"/>
        <v>1.1849330100956124</v>
      </c>
      <c r="CP106" s="18">
        <f t="shared" si="251"/>
        <v>4.319009430295373</v>
      </c>
      <c r="CR106" s="18">
        <f t="shared" si="252"/>
        <v>5.3012446461540463</v>
      </c>
      <c r="CS106" s="18">
        <f t="shared" si="253"/>
        <v>3.0793163598270334</v>
      </c>
      <c r="CT106" s="18">
        <f t="shared" si="254"/>
        <v>6.966946595560386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3.8619955614828561</v>
      </c>
      <c r="C107" s="18">
        <f t="shared" si="210"/>
        <v>7.7454539711063086</v>
      </c>
      <c r="D107" s="18">
        <f t="shared" si="210"/>
        <v>0.41763038770019634</v>
      </c>
      <c r="E107" s="18">
        <f t="shared" si="210"/>
        <v>1.7260391642468509</v>
      </c>
      <c r="F107" s="18">
        <f t="shared" si="211"/>
        <v>1.6800226660869555</v>
      </c>
      <c r="H107" s="18">
        <f t="shared" si="212"/>
        <v>1.2880195547521955</v>
      </c>
      <c r="I107" s="18">
        <f t="shared" si="213"/>
        <v>3.2245309622009888</v>
      </c>
      <c r="J107" s="18">
        <f t="shared" si="214"/>
        <v>4.0780689761569455</v>
      </c>
      <c r="L107" t="str">
        <f t="shared" ref="L107" si="263">A107</f>
        <v>92 Elementary administration and service occupations</v>
      </c>
      <c r="M107" s="18">
        <f t="shared" si="215"/>
        <v>7.40646772585003</v>
      </c>
      <c r="N107" s="18">
        <f t="shared" si="215"/>
        <v>7.7727661903960188</v>
      </c>
      <c r="O107" s="18">
        <f t="shared" si="215"/>
        <v>2.9634682656058065</v>
      </c>
      <c r="P107" s="18">
        <f t="shared" si="215"/>
        <v>3.2143712880265074</v>
      </c>
      <c r="Q107" s="18">
        <f t="shared" si="216"/>
        <v>3.4148508718345516</v>
      </c>
      <c r="S107" s="18">
        <f t="shared" si="217"/>
        <v>3.1306690868574627</v>
      </c>
      <c r="T107" s="18">
        <f t="shared" si="218"/>
        <v>3.7302272435784323</v>
      </c>
      <c r="U107" s="18">
        <f t="shared" si="219"/>
        <v>5.7708407830237007</v>
      </c>
      <c r="W107" t="str">
        <f t="shared" ref="W107" si="264">A107</f>
        <v>92 Elementary administration and service occupations</v>
      </c>
      <c r="X107" s="18">
        <f t="shared" si="220"/>
        <v>4.9682559786804026</v>
      </c>
      <c r="Y107" s="18">
        <f t="shared" si="220"/>
        <v>-2.044512196280579</v>
      </c>
      <c r="Z107" s="18">
        <f t="shared" si="220"/>
        <v>1.3037708602942732</v>
      </c>
      <c r="AA107" s="18">
        <f t="shared" si="220"/>
        <v>2.4699068108411826</v>
      </c>
      <c r="AB107" s="18">
        <f t="shared" si="221"/>
        <v>1.8169340159812863</v>
      </c>
      <c r="AD107" s="18">
        <f t="shared" si="222"/>
        <v>2.0797108832909528</v>
      </c>
      <c r="AE107" s="18">
        <f t="shared" si="223"/>
        <v>3.7126614069199704</v>
      </c>
      <c r="AF107" s="18">
        <f t="shared" si="224"/>
        <v>5.0353940254432406</v>
      </c>
      <c r="AH107" t="str">
        <f t="shared" ref="AH107" si="265">L107</f>
        <v>92 Elementary administration and service occupations</v>
      </c>
      <c r="AI107" s="18">
        <f t="shared" si="225"/>
        <v>5.266154975983639</v>
      </c>
      <c r="AJ107" s="18">
        <f t="shared" si="225"/>
        <v>-0.37026759506193496</v>
      </c>
      <c r="AK107" s="18">
        <f t="shared" si="225"/>
        <v>0.56514936396021564</v>
      </c>
      <c r="AL107" s="18">
        <f t="shared" si="225"/>
        <v>2.4018297844995651</v>
      </c>
      <c r="AM107" s="18">
        <f t="shared" si="226"/>
        <v>1.6497881907519885</v>
      </c>
      <c r="AO107" s="18">
        <f t="shared" si="227"/>
        <v>1.7859057604158846</v>
      </c>
      <c r="AP107" s="18">
        <f t="shared" si="228"/>
        <v>3.5101870661095047</v>
      </c>
      <c r="AQ107" s="18">
        <f t="shared" si="229"/>
        <v>4.6660816651509451</v>
      </c>
      <c r="AS107" t="str">
        <f t="shared" ref="AS107" si="266">W107</f>
        <v>92 Elementary administration and service occupations</v>
      </c>
      <c r="AT107" s="18">
        <f t="shared" si="230"/>
        <v>3.682116243474165</v>
      </c>
      <c r="AU107" s="18">
        <f t="shared" si="230"/>
        <v>3.1134566438604461</v>
      </c>
      <c r="AV107" s="18">
        <f t="shared" si="230"/>
        <v>0.38351772331084444</v>
      </c>
      <c r="AW107" s="18">
        <f t="shared" si="230"/>
        <v>2.5590255686010144</v>
      </c>
      <c r="AX107" s="18">
        <f t="shared" si="231"/>
        <v>1.9084957441380279</v>
      </c>
      <c r="AZ107" s="18">
        <f t="shared" si="232"/>
        <v>1.828667502402137</v>
      </c>
      <c r="BA107" s="18">
        <f t="shared" si="233"/>
        <v>3.4792799484499426</v>
      </c>
      <c r="BB107" s="18">
        <f t="shared" si="234"/>
        <v>4.6686981792021021</v>
      </c>
      <c r="BD107" t="str">
        <f t="shared" ref="BD107" si="267">AH107</f>
        <v>92 Elementary administration and service occupations</v>
      </c>
      <c r="BE107" s="18">
        <f t="shared" si="235"/>
        <v>-2.8840915417395085</v>
      </c>
      <c r="BF107" s="18">
        <f t="shared" si="235"/>
        <v>0.65502632241905001</v>
      </c>
      <c r="BG107" s="18">
        <f t="shared" si="235"/>
        <v>-3.6370483903320094</v>
      </c>
      <c r="BH107" s="18">
        <f t="shared" si="235"/>
        <v>-0.80928245532132514</v>
      </c>
      <c r="BI107" s="18">
        <f t="shared" si="236"/>
        <v>-1.6116865568703953</v>
      </c>
      <c r="BK107" s="18">
        <f t="shared" si="237"/>
        <v>-1.7609729413135322</v>
      </c>
      <c r="BL107" s="18">
        <f t="shared" si="238"/>
        <v>2.3417441778111003</v>
      </c>
      <c r="BM107" s="18">
        <f t="shared" si="239"/>
        <v>1.1162375974019367</v>
      </c>
      <c r="BO107" t="str">
        <f t="shared" ref="BO107" si="268">AS107</f>
        <v>92 Elementary administration and service occupations</v>
      </c>
      <c r="BP107" s="18">
        <f t="shared" si="240"/>
        <v>-0.48431649452617132</v>
      </c>
      <c r="BQ107" s="18">
        <f t="shared" si="240"/>
        <v>-11.587170489637888</v>
      </c>
      <c r="BR107" s="18">
        <f t="shared" si="240"/>
        <v>-1.517808835106127</v>
      </c>
      <c r="BS107" s="18">
        <f t="shared" si="240"/>
        <v>-1.389178381076317</v>
      </c>
      <c r="BT107" s="18">
        <f t="shared" si="241"/>
        <v>-2.0996265276134629</v>
      </c>
      <c r="BV107" s="18">
        <f t="shared" si="242"/>
        <v>-1.4320738558109558</v>
      </c>
      <c r="BW107" s="18">
        <f t="shared" si="243"/>
        <v>2.3262607003798008</v>
      </c>
      <c r="BX107" s="18">
        <f t="shared" si="244"/>
        <v>1.3198124371947229</v>
      </c>
      <c r="BZ107" t="str">
        <f t="shared" ref="BZ107" si="269">BD107</f>
        <v>92 Elementary administration and service occupations</v>
      </c>
      <c r="CA107" s="18">
        <f t="shared" si="245"/>
        <v>-1.902682988786597</v>
      </c>
      <c r="CB107" s="18">
        <f t="shared" si="245"/>
        <v>-16.402861187070251</v>
      </c>
      <c r="CC107" s="18">
        <f t="shared" si="245"/>
        <v>-2.026062758109759</v>
      </c>
      <c r="CD107" s="18">
        <f t="shared" si="245"/>
        <v>-3.9307519644569355</v>
      </c>
      <c r="CE107" s="18">
        <f t="shared" si="246"/>
        <v>-4.176008254491526</v>
      </c>
      <c r="CG107" s="18">
        <f t="shared" si="247"/>
        <v>-3.3000058122485076</v>
      </c>
      <c r="CH107" s="18">
        <f t="shared" si="248"/>
        <v>1.8628539092574004</v>
      </c>
      <c r="CI107" s="18">
        <f t="shared" si="249"/>
        <v>-0.52931107082662132</v>
      </c>
      <c r="CK107" t="str">
        <f t="shared" ref="CK107" si="270">BO107</f>
        <v>92 Elementary administration and service occupations</v>
      </c>
      <c r="CL107" s="18">
        <f t="shared" si="250"/>
        <v>-3.1860237013377479</v>
      </c>
      <c r="CM107" s="18">
        <f t="shared" si="250"/>
        <v>-15.789037238818571</v>
      </c>
      <c r="CN107" s="18">
        <f t="shared" si="250"/>
        <v>-8.1650998448427039</v>
      </c>
      <c r="CO107" s="18">
        <f t="shared" si="250"/>
        <v>-2.5278390932218398</v>
      </c>
      <c r="CP107" s="18">
        <f t="shared" si="251"/>
        <v>-5.1961803648426947</v>
      </c>
      <c r="CR107" s="18">
        <f t="shared" si="252"/>
        <v>-4.4443622102965037</v>
      </c>
      <c r="CS107" s="18">
        <f t="shared" si="253"/>
        <v>0.97116261730954001</v>
      </c>
      <c r="CT107" s="18">
        <f t="shared" si="254"/>
        <v>-2.715889504650959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4.7751247961571153</v>
      </c>
      <c r="C109" s="26">
        <f>IF(AND(D$6-C$6 &lt;&gt; 0,C35&lt;&gt;0,D35&lt;&gt;0),(EXP(LN(D35/C35)/(D$6-C$6))-1)*100,0)</f>
        <v>8.2614939773625338</v>
      </c>
      <c r="D109" s="26">
        <f>IF(AND(E$6-D$6 &lt;&gt; 0,D35&lt;&gt;0,E35&lt;&gt;0),(EXP(LN(E35/D35)/(E$6-D$6))-1)*100,0)</f>
        <v>2.8637898987091903</v>
      </c>
      <c r="E109" s="26">
        <f>IF(AND(F$6-E$6 &lt;&gt; 0,E35&lt;&gt;0,F35&lt;&gt;0),(EXP(LN(F35/E35)/(F$6-E$6))-1)*100,0)</f>
        <v>2.3588112239971704</v>
      </c>
      <c r="F109" s="26">
        <f>IF(AND(F$6-C$6 &lt;&gt; 0,C35&lt;&gt;0,F35&lt;&gt;0),(EXP(LN(F35/C35)/(F$6-C$6))-1)*100,0)</f>
        <v>2.8762049118380206</v>
      </c>
      <c r="H109" s="26">
        <f t="shared" ref="H109" si="271">IF($F$6-$D$6 &lt;&gt; 0,(EXP(LN(1+(H72/100))/($F$6-$D$6))-1)*100,0)</f>
        <v>2.5268613972799114</v>
      </c>
      <c r="I109" s="26">
        <f t="shared" ref="I109" si="272">IF(D35&gt;0,((1+(I35/D35))^(1/($F$6-$D$6))-1)*100,0)</f>
        <v>3.1826135211742823</v>
      </c>
      <c r="J109" s="26">
        <f t="shared" ref="J109" si="273">IF($F$6-$D$6 &lt;&gt; 0,(EXP(LN(1+(J72/100))/($F$6-$D$6))-1)*100,0)</f>
        <v>4.9153190411340475</v>
      </c>
      <c r="L109" s="24" t="str">
        <f>L35</f>
        <v>All occupations</v>
      </c>
      <c r="M109" s="26">
        <f>IF(AND(N$6-M$6 &lt;&gt; 0,M35&lt;&gt;0,N35&lt;&gt;0),(EXP(LN(N35/M35)/(N$6-M$6))-1)*100,0)</f>
        <v>4.7234173189167228</v>
      </c>
      <c r="N109" s="26">
        <f>IF(AND(O$6-N$6 &lt;&gt; 0,N35&lt;&gt;0,O35&lt;&gt;0),(EXP(LN(O35/N35)/(O$6-N$6))-1)*100,0)</f>
        <v>8.0630979544831014</v>
      </c>
      <c r="O109" s="26">
        <f>IF(AND(P$6-O$6 &lt;&gt; 0,O35&lt;&gt;0,P35&lt;&gt;0),(EXP(LN(P35/O35)/(P$6-O$6))-1)*100,0)</f>
        <v>2.940572515261497</v>
      </c>
      <c r="P109" s="26">
        <f>IF(AND(Q$6-P$6 &lt;&gt; 0,P35&lt;&gt;0,Q35&lt;&gt;0),(EXP(LN(Q35/P35)/(Q$6-P$6))-1)*100,0)</f>
        <v>2.3725497774854665</v>
      </c>
      <c r="Q109" s="26">
        <f>IF(AND(Q$6-N$6 &lt;&gt; 0,N35&lt;&gt;0,Q35&lt;&gt;0),(EXP(LN(Q35/N35)/(Q$6-N$6))-1)*100,0)</f>
        <v>2.8970311948122607</v>
      </c>
      <c r="S109" s="26">
        <f t="shared" ref="S109" si="274">IF($F$6-$D$6 &lt;&gt; 0,(EXP(LN(1+(S72/100))/($F$6-$D$6))-1)*100,0)</f>
        <v>2.5615415742340719</v>
      </c>
      <c r="T109" s="26">
        <f t="shared" ref="T109" si="275">IF(O35&gt;0,((1+(T35/O35))^(1/($F$6-$D$6))-1)*100,0)</f>
        <v>3.3393360170496544</v>
      </c>
      <c r="U109" s="26">
        <f t="shared" ref="U109" si="276">IF($F$6-$D$6 &lt;&gt; 0,(EXP(LN(1+(U72/100))/($F$6-$D$6))-1)*100,0)</f>
        <v>5.064466652785371</v>
      </c>
      <c r="W109" s="24" t="str">
        <f>W35</f>
        <v>All occupations</v>
      </c>
      <c r="X109" s="26">
        <f>IF(AND(Y$6-X$6 &lt;&gt; 0,X35&lt;&gt;0,Y35&lt;&gt;0),(EXP(LN(Y35/X35)/(Y$6-X$6))-1)*100,0)</f>
        <v>2.1718899996984842</v>
      </c>
      <c r="Y109" s="26">
        <f>IF(AND(Z$6-Y$6 &lt;&gt; 0,Y35&lt;&gt;0,Z35&lt;&gt;0),(EXP(LN(Z35/Y35)/(Z$6-Y$6))-1)*100,0)</f>
        <v>-0.11432888640959815</v>
      </c>
      <c r="Z109" s="26">
        <f>IF(AND(AA$6-Z$6 &lt;&gt; 0,Z35&lt;&gt;0,AA35&lt;&gt;0),(EXP(LN(AA35/Z35)/(AA$6-Z$6))-1)*100,0)</f>
        <v>1.3570108567270589</v>
      </c>
      <c r="AA109" s="26">
        <f>IF(AND(AB$6-AA$6 &lt;&gt; 0,AA35&lt;&gt;0,AB35&lt;&gt;0),(EXP(LN(AB35/AA35)/(AB$6-AA$6))-1)*100,0)</f>
        <v>1.3935086443721767</v>
      </c>
      <c r="AB109" s="26">
        <f>IF(AND(AB$6-Y$6 &lt;&gt; 0,Y35&lt;&gt;0,AB35&lt;&gt;0),(EXP(LN(AB35/Y35)/(AB$6-Y$6))-1)*100,0)</f>
        <v>1.2872091944618802</v>
      </c>
      <c r="AD109" s="26">
        <f t="shared" ref="AD109" si="277">IF($F$6-$D$6 &lt;&gt; 0,(EXP(LN(1+(AD72/100))/($F$6-$D$6))-1)*100,0)</f>
        <v>1.3813412551086479</v>
      </c>
      <c r="AE109" s="26">
        <f t="shared" ref="AE109" si="278">IF(Z35&gt;0,((1+(AE35/Z35))^(1/($F$6-$D$6))-1)*100,0)</f>
        <v>3.1875757301292218</v>
      </c>
      <c r="AF109" s="26">
        <f t="shared" ref="AF109" si="279">IF($F$6-$D$6 &lt;&gt; 0,(EXP(LN(1+(AF72/100))/($F$6-$D$6))-1)*100,0)</f>
        <v>4.1093593600589395</v>
      </c>
      <c r="AH109" s="24" t="str">
        <f>AH35</f>
        <v>All occupations</v>
      </c>
      <c r="AI109" s="26">
        <f>IF(AND(AJ$6-AI$6 &lt;&gt; 0,AI35&lt;&gt;0,AJ35&lt;&gt;0),(EXP(LN(AJ35/AI35)/(AJ$6-AI$6))-1)*100,0)</f>
        <v>0.67864270693058781</v>
      </c>
      <c r="AJ109" s="26">
        <f>IF(AND(AK$6-AJ$6 &lt;&gt; 0,AJ35&lt;&gt;0,AK35&lt;&gt;0),(EXP(LN(AK35/AJ35)/(AK$6-AJ$6))-1)*100,0)</f>
        <v>-0.88255242915209475</v>
      </c>
      <c r="AK109" s="26">
        <f>IF(AND(AL$6-AK$6 &lt;&gt; 0,AK35&lt;&gt;0,AL35&lt;&gt;0),(EXP(LN(AL35/AK35)/(AL$6-AK$6))-1)*100,0)</f>
        <v>-5.2646373361053822E-2</v>
      </c>
      <c r="AL109" s="26">
        <f>IF(AND(AM$6-AL$6 &lt;&gt; 0,AL35&lt;&gt;0,AM35&lt;&gt;0),(EXP(LN(AM35/AL35)/(AM$6-AL$6))-1)*100,0)</f>
        <v>0.98919243670998469</v>
      </c>
      <c r="AM109" s="26">
        <f>IF(AND(AM$6-AJ$6 &lt;&gt; 0,AJ35&lt;&gt;0,AM35&lt;&gt;0),(EXP(LN(AM35/AJ35)/(AM$6-AJ$6))-1)*100,0)</f>
        <v>0.54482557937702847</v>
      </c>
      <c r="AO109" s="26">
        <f t="shared" ref="AO109" si="280">IF($F$6-$D$6 &lt;&gt; 0,(EXP(LN(1+(AO72/100))/($F$6-$D$6))-1)*100,0)</f>
        <v>0.6407117233851789</v>
      </c>
      <c r="AP109" s="26">
        <f t="shared" ref="AP109" si="281">IF(AK35&gt;0,((1+(AP35/AK35))^(1/($F$6-$D$6))-1)*100,0)</f>
        <v>2.9473373411448733</v>
      </c>
      <c r="AQ109" s="26">
        <f t="shared" ref="AQ109" si="282">IF($F$6-$D$6 &lt;&gt; 0,(EXP(LN(1+(AQ72/100))/($F$6-$D$6))-1)*100,0)</f>
        <v>3.3806406674148359</v>
      </c>
      <c r="AS109" s="24" t="str">
        <f>AS35</f>
        <v>All occupations</v>
      </c>
      <c r="AT109" s="26">
        <f>IF(AND(AU$6-AT$6 &lt;&gt; 0,AT35&lt;&gt;0,AU35&lt;&gt;0),(EXP(LN(AU35/AT35)/(AU$6-AT$6))-1)*100,0)</f>
        <v>1.932471825828963</v>
      </c>
      <c r="AU109" s="26">
        <f>IF(AND(AV$6-AU$6 &lt;&gt; 0,AU35&lt;&gt;0,AV35&lt;&gt;0),(EXP(LN(AV35/AU35)/(AV$6-AU$6))-1)*100,0)</f>
        <v>0.38784311703379259</v>
      </c>
      <c r="AV109" s="26">
        <f>IF(AND(AW$6-AV$6 &lt;&gt; 0,AV35&lt;&gt;0,AW35&lt;&gt;0),(EXP(LN(AW35/AV35)/(AW$6-AV$6))-1)*100,0)</f>
        <v>0.49019360073041529</v>
      </c>
      <c r="AW109" s="26">
        <f>IF(AND(AX$6-AW$6 &lt;&gt; 0,AW35&lt;&gt;0,AX35&lt;&gt;0),(EXP(LN(AX35/AW35)/(AX$6-AW$6))-1)*100,0)</f>
        <v>1.2451507812008211</v>
      </c>
      <c r="AX109" s="26">
        <f>IF(AND(AX$6-AU$6 &lt;&gt; 0,AU35&lt;&gt;0,AX35&lt;&gt;0),(EXP(LN(AX35/AU35)/(AX$6-AU$6))-1)*100,0)</f>
        <v>0.9549494829826255</v>
      </c>
      <c r="AZ109" s="26">
        <f t="shared" ref="AZ109" si="283">IF($F$6-$D$6 &lt;&gt; 0,(EXP(LN(1+(AZ72/100))/($F$6-$D$6))-1)*100,0)</f>
        <v>0.99287028270045319</v>
      </c>
      <c r="BA109" s="26">
        <f t="shared" ref="BA109" si="284">IF(AV35&gt;0,((1+(BA35/AV35))^(1/($F$6-$D$6))-1)*100,0)</f>
        <v>2.9829296223929713</v>
      </c>
      <c r="BB109" s="26">
        <f t="shared" ref="BB109" si="285">IF($F$6-$D$6 &lt;&gt; 0,(EXP(LN(1+(BB72/100))/($F$6-$D$6))-1)*100,0)</f>
        <v>3.6568489957206296</v>
      </c>
      <c r="BD109" s="24" t="str">
        <f>BD35</f>
        <v>All occupations</v>
      </c>
      <c r="BE109" s="26">
        <f>IF(AND(BF$6-BE$6 &lt;&gt; 0,BE35&lt;&gt;0,BF35&lt;&gt;0),(EXP(LN(BF35/BE35)/(BF$6-BE$6))-1)*100,0)</f>
        <v>-1.4187210007543083</v>
      </c>
      <c r="BF109" s="26">
        <f>IF(AND(BG$6-BF$6 &lt;&gt; 0,BF35&lt;&gt;0,BG35&lt;&gt;0),(EXP(LN(BG35/BF35)/(BG$6-BF$6))-1)*100,0)</f>
        <v>4.4227159422221218</v>
      </c>
      <c r="BG109" s="26">
        <f>IF(AND(BH$6-BG$6 &lt;&gt; 0,BG35&lt;&gt;0,BH35&lt;&gt;0),(EXP(LN(BH35/BG35)/(BH$6-BG$6))-1)*100,0)</f>
        <v>-0.36362033445125341</v>
      </c>
      <c r="BH109" s="26">
        <f>IF(AND(BI$6-BH$6 &lt;&gt; 0,BH35&lt;&gt;0,BI35&lt;&gt;0),(EXP(LN(BI35/BH35)/(BI$6-BH$6))-1)*100,0)</f>
        <v>-4.2046349475299838E-2</v>
      </c>
      <c r="BI109" s="26">
        <f>IF(AND(BI$6-BF$6 &lt;&gt; 0,BF35&lt;&gt;0,BI35&lt;&gt;0),(EXP(LN(BI35/BF35)/(BI$6-BF$6))-1)*100,0)</f>
        <v>0.1304436306291068</v>
      </c>
      <c r="BK109" s="26">
        <f t="shared" ref="BK109" si="286">IF($F$6-$D$6 &lt;&gt; 0,(EXP(LN(1+(BK72/100))/($F$6-$D$6))-1)*100,0)</f>
        <v>-0.14935283182623271</v>
      </c>
      <c r="BL109" s="26">
        <f t="shared" ref="BL109" si="287">IF(BG35&gt;0,((1+(BL35/BG35))^(1/($F$6-$D$6))-1)*100,0)</f>
        <v>2.4998726485464973</v>
      </c>
      <c r="BM109" s="26">
        <f t="shared" ref="BM109" si="288">IF($F$6-$D$6 &lt;&gt; 0,(EXP(LN(1+(BM72/100))/($F$6-$D$6))-1)*100,0)</f>
        <v>2.3945129925756037</v>
      </c>
      <c r="BO109" s="24" t="str">
        <f>BO35</f>
        <v>All occupations</v>
      </c>
      <c r="BP109" s="26">
        <f>IF(AND(BQ$6-BP$6 &lt;&gt; 0,BP35&lt;&gt;0,BQ35&lt;&gt;0),(EXP(LN(BQ35/BP35)/(BQ$6-BP$6))-1)*100,0)</f>
        <v>-0.97811799518664477</v>
      </c>
      <c r="BQ109" s="26">
        <f>IF(AND(BR$6-BQ$6 &lt;&gt; 0,BQ35&lt;&gt;0,BR35&lt;&gt;0),(EXP(LN(BR35/BQ35)/(BR$6-BQ$6))-1)*100,0)</f>
        <v>-8.3977709625523307</v>
      </c>
      <c r="BR109" s="26">
        <f>IF(AND(BS$6-BR$6 &lt;&gt; 0,BR35&lt;&gt;0,BS35&lt;&gt;0),(EXP(LN(BS35/BR35)/(BS$6-BR$6))-1)*100,0)</f>
        <v>-0.50199968398215722</v>
      </c>
      <c r="BS109" s="26">
        <f>IF(AND(BT$6-BS$6 &lt;&gt; 0,BS35&lt;&gt;0,BT35&lt;&gt;0),(EXP(LN(BT35/BS35)/(BT$6-BS$6))-1)*100,0)</f>
        <v>-1.6897184520027531</v>
      </c>
      <c r="BT109" s="26">
        <f>IF(AND(BT$6-BQ$6 &lt;&gt; 0,BQ35&lt;&gt;0,BT35&lt;&gt;0),(EXP(LN(BT35/BQ35)/(BT$6-BQ$6))-1)*100,0)</f>
        <v>-1.755001537099532</v>
      </c>
      <c r="BV109" s="26">
        <f t="shared" ref="BV109" si="289">IF($F$6-$D$6 &lt;&gt; 0,(EXP(LN(1+(BV72/100))/($F$6-$D$6))-1)*100,0)</f>
        <v>-1.2953959381329039</v>
      </c>
      <c r="BW109" s="26">
        <f t="shared" ref="BW109" si="290">IF(BR35&gt;0,((1+(BW35/BR35))^(1/($F$6-$D$6))-1)*100,0)</f>
        <v>2.2837098307222581</v>
      </c>
      <c r="BX109" s="26">
        <f t="shared" ref="BX109" si="291">IF($F$6-$D$6 &lt;&gt; 0,(EXP(LN(1+(BX72/100))/($F$6-$D$6))-1)*100,0)</f>
        <v>1.3648116273753175</v>
      </c>
      <c r="BZ109" s="24" t="str">
        <f>BZ35</f>
        <v>All occupations</v>
      </c>
      <c r="CA109" s="26">
        <f>IF(AND(CB$6-CA$6 &lt;&gt; 0,CA35&lt;&gt;0,CB35&lt;&gt;0),(EXP(LN(CB35/CA35)/(CB$6-CA$6))-1)*100,0)</f>
        <v>-3.169006627392057</v>
      </c>
      <c r="CB109" s="26">
        <f>IF(AND(CC$6-CB$6 &lt;&gt; 0,CB35&lt;&gt;0,CC35&lt;&gt;0),(EXP(LN(CC35/CB35)/(CC$6-CB$6))-1)*100,0)</f>
        <v>-13.045649424976069</v>
      </c>
      <c r="CC109" s="26">
        <f>IF(AND(CD$6-CC$6 &lt;&gt; 0,CC35&lt;&gt;0,CD35&lt;&gt;0),(EXP(LN(CD35/CC35)/(CD$6-CC$6))-1)*100,0)</f>
        <v>-1.2773250033873418</v>
      </c>
      <c r="CD109" s="26">
        <f>IF(AND(CE$6-CD$6 &lt;&gt; 0,CD35&lt;&gt;0,CE35&lt;&gt;0),(EXP(LN(CE35/CD35)/(CE$6-CD$6))-1)*100,0)</f>
        <v>-3.9059633420336914</v>
      </c>
      <c r="CE109" s="26">
        <f>IF(AND(CE$6-CB$6 &lt;&gt; 0,CB35&lt;&gt;0,CE35&lt;&gt;0),(EXP(LN(CE35/CB35)/(CE$6-CB$6))-1)*100,0)</f>
        <v>-3.695569722152281</v>
      </c>
      <c r="CG109" s="26">
        <f t="shared" ref="CG109" si="292">IF($F$6-$D$6 &lt;&gt; 0,(EXP(LN(1+(CG72/100))/($F$6-$D$6))-1)*100,0)</f>
        <v>-3.0376208723526754</v>
      </c>
      <c r="CH109" s="26">
        <f t="shared" ref="CH109" si="293">IF(CC35&gt;0,((1+(CH35/CC35))^(1/($F$6-$D$6))-1)*100,0)</f>
        <v>1.8813435637155873</v>
      </c>
      <c r="CI109" s="26">
        <f t="shared" ref="CI109" si="294">IF($F$6-$D$6 &lt;&gt; 0,(EXP(LN(1+(CI72/100))/($F$6-$D$6))-1)*100,0)</f>
        <v>-0.32634359526588774</v>
      </c>
      <c r="CK109" s="24" t="str">
        <f>CK35</f>
        <v>All occupations</v>
      </c>
      <c r="CL109" s="26">
        <f>IF(AND(CM$6-CL$6 &lt;&gt; 0,CL35&lt;&gt;0,CM35&lt;&gt;0),(EXP(LN(CM35/CL35)/(CM$6-CL$6))-1)*100,0)</f>
        <v>-0.46501294277510041</v>
      </c>
      <c r="CM109" s="26">
        <f>IF(AND(CN$6-CM$6 &lt;&gt; 0,CM35&lt;&gt;0,CN35&lt;&gt;0),(EXP(LN(CN35/CM35)/(CN$6-CM$6))-1)*100,0)</f>
        <v>-12.963381005228047</v>
      </c>
      <c r="CN109" s="26">
        <f>IF(AND(CO$6-CN$6 &lt;&gt; 0,CN35&lt;&gt;0,CO35&lt;&gt;0),(EXP(LN(CO35/CN35)/(CO$6-CN$6))-1)*100,0)</f>
        <v>-1.2998549889449929</v>
      </c>
      <c r="CO109" s="26">
        <f>IF(AND(CP$6-CO$6 &lt;&gt; 0,CO35&lt;&gt;0,CP35&lt;&gt;0),(EXP(LN(CP35/CO35)/(CP$6-CO$6))-1)*100,0)</f>
        <v>-0.51934572921833455</v>
      </c>
      <c r="CP109" s="26">
        <f>IF(AND(CP$6-CM$6 &lt;&gt; 0,CM35&lt;&gt;0,CP35&lt;&gt;0),(EXP(LN(CP35/CM35)/(CP$6-CM$6))-1)*100,0)</f>
        <v>-1.5892977439460831</v>
      </c>
      <c r="CR109" s="26">
        <f t="shared" ref="CR109" si="295">IF($F$6-$D$6 &lt;&gt; 0,(EXP(LN(1+(CR72/100))/($F$6-$D$6))-1)*100,0)</f>
        <v>-0.78019888058361575</v>
      </c>
      <c r="CS109" s="26">
        <f t="shared" ref="CS109" si="296">IF(CN35&gt;0,((1+(CS35/CN35))^(1/($F$6-$D$6))-1)*100,0)</f>
        <v>1.5928480505651432</v>
      </c>
      <c r="CT109" s="26">
        <f t="shared" ref="CT109" si="297">IF($F$6-$D$6 &lt;&gt; 0,(EXP(LN(1+(CT72/100))/($F$6-$D$6))-1)*100,0)</f>
        <v>0.97489461968169877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Solent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Solent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Solent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Solent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Solent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Solent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Solent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Solent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Solent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0.13374495276560228</v>
      </c>
      <c r="C119" s="27">
        <f t="shared" si="299"/>
        <v>9.6325181648450831E-2</v>
      </c>
      <c r="D119" s="27">
        <f t="shared" si="299"/>
        <v>2.4818368595844742E-3</v>
      </c>
      <c r="E119" s="27">
        <f t="shared" si="299"/>
        <v>0.24307427793731162</v>
      </c>
      <c r="F119" s="27">
        <f t="shared" ref="F119:F144" si="300">F8-D8</f>
        <v>0.2455561147968961</v>
      </c>
      <c r="L119" t="str">
        <f>A119</f>
        <v>11 Corporate managers and directors</v>
      </c>
      <c r="M119" s="27">
        <f t="shared" ref="M119:P144" si="301">N8-M8</f>
        <v>1.4890071936332836</v>
      </c>
      <c r="N119" s="27">
        <f t="shared" si="301"/>
        <v>0.64981707044749815</v>
      </c>
      <c r="O119" s="27">
        <f t="shared" si="301"/>
        <v>-1.2280164570035446E-2</v>
      </c>
      <c r="P119" s="27">
        <f t="shared" si="301"/>
        <v>1.9294336723636381</v>
      </c>
      <c r="Q119" s="27">
        <f t="shared" ref="Q119:Q144" si="302">Q8-O8</f>
        <v>1.9171535077936026</v>
      </c>
      <c r="W119" t="str">
        <f>A119</f>
        <v>11 Corporate managers and directors</v>
      </c>
      <c r="X119" s="27">
        <f t="shared" ref="X119:AA144" si="303">Y8-X8</f>
        <v>2.2993089447165787</v>
      </c>
      <c r="Y119" s="27">
        <f t="shared" si="303"/>
        <v>-0.2173033057231617</v>
      </c>
      <c r="Z119" s="27">
        <f t="shared" si="303"/>
        <v>-1.1189155353401929</v>
      </c>
      <c r="AA119" s="27">
        <f t="shared" si="303"/>
        <v>1.8110890874630705</v>
      </c>
      <c r="AB119" s="27">
        <f t="shared" ref="AB119:AB144" si="304">AB8-Z8</f>
        <v>0.69217355212287757</v>
      </c>
      <c r="AH119" t="str">
        <f>L119</f>
        <v>11 Corporate managers and directors</v>
      </c>
      <c r="AI119" s="27">
        <f t="shared" ref="AI119:AL144" si="305">AJ8-AI8</f>
        <v>0.4134060727140576</v>
      </c>
      <c r="AJ119" s="27">
        <f t="shared" si="305"/>
        <v>6.4432143257269647E-2</v>
      </c>
      <c r="AK119" s="27">
        <f t="shared" si="305"/>
        <v>-0.31970152123803208</v>
      </c>
      <c r="AL119" s="27">
        <f t="shared" si="305"/>
        <v>0.26115053186005177</v>
      </c>
      <c r="AM119" s="27">
        <f t="shared" ref="AM119:AM144" si="306">AM8-AK8</f>
        <v>-5.8550989377980311E-2</v>
      </c>
      <c r="AS119" t="str">
        <f>W119</f>
        <v>11 Corporate managers and directors</v>
      </c>
      <c r="AT119" s="27">
        <f t="shared" ref="AT119:AW144" si="307">AU8-AT8</f>
        <v>0.57131077858869395</v>
      </c>
      <c r="AU119" s="27">
        <f t="shared" si="307"/>
        <v>3.8826968651449079E-2</v>
      </c>
      <c r="AV119" s="27">
        <f t="shared" si="307"/>
        <v>-0.59957147741520966</v>
      </c>
      <c r="AW119" s="27">
        <f t="shared" si="307"/>
        <v>0.37986024653090933</v>
      </c>
      <c r="AX119" s="27">
        <f t="shared" ref="AX119:AX144" si="308">AX8-AV8</f>
        <v>-0.21971123088430033</v>
      </c>
      <c r="BD119" t="str">
        <f>AH119</f>
        <v>11 Corporate managers and directors</v>
      </c>
      <c r="BE119" s="27">
        <f t="shared" ref="BE119:BH144" si="309">BF8-BE8</f>
        <v>0.19880791832690292</v>
      </c>
      <c r="BF119" s="27">
        <f t="shared" si="309"/>
        <v>0.80836861040600105</v>
      </c>
      <c r="BG119" s="27">
        <f t="shared" si="309"/>
        <v>-1.2977527952477477</v>
      </c>
      <c r="BH119" s="27">
        <f t="shared" si="309"/>
        <v>0.46839545489735102</v>
      </c>
      <c r="BI119" s="27">
        <f t="shared" ref="BI119:BI144" si="310">BI8-BG8</f>
        <v>-0.82935734035039665</v>
      </c>
      <c r="BO119" t="str">
        <f>AS119</f>
        <v>11 Corporate managers and directors</v>
      </c>
      <c r="BP119" s="27">
        <f t="shared" ref="BP119:BS144" si="311">BQ8-BP8</f>
        <v>0.40461061710430268</v>
      </c>
      <c r="BQ119" s="27">
        <f t="shared" si="311"/>
        <v>-0.37461343997504049</v>
      </c>
      <c r="BR119" s="27">
        <f t="shared" si="311"/>
        <v>-0.95458234628288086</v>
      </c>
      <c r="BS119" s="27">
        <f t="shared" si="311"/>
        <v>-0.91982839608880251</v>
      </c>
      <c r="BT119" s="27">
        <f t="shared" ref="BT119:BT144" si="312">BT8-BR8</f>
        <v>-1.8744107423716834</v>
      </c>
      <c r="BZ119" t="str">
        <f>BD119</f>
        <v>11 Corporate managers and directors</v>
      </c>
      <c r="CA119" s="68">
        <f t="shared" ref="CA119:CD144" si="313">CB8-CA8</f>
        <v>-0.11363271891560256</v>
      </c>
      <c r="CB119" s="68">
        <f t="shared" si="313"/>
        <v>-5.5992027382007592E-2</v>
      </c>
      <c r="CC119" s="68">
        <f t="shared" si="313"/>
        <v>-0.36129671472707425</v>
      </c>
      <c r="CD119" s="68">
        <f t="shared" si="313"/>
        <v>-0.90192121003338688</v>
      </c>
      <c r="CE119" s="68">
        <f t="shared" ref="CE119:CE144" si="314">CE8-CC8</f>
        <v>-1.2632179247604611</v>
      </c>
      <c r="CK119" t="str">
        <f>BO119</f>
        <v>11 Corporate managers and directors</v>
      </c>
      <c r="CL119" s="68">
        <f t="shared" ref="CL119:CO144" si="315">CM8-CL8</f>
        <v>0.13749802885018769</v>
      </c>
      <c r="CM119" s="68">
        <f t="shared" si="315"/>
        <v>-6.8134227901832989E-2</v>
      </c>
      <c r="CN119" s="68">
        <f t="shared" si="315"/>
        <v>7.1978441535632931E-2</v>
      </c>
      <c r="CO119" s="68">
        <f t="shared" si="315"/>
        <v>0.19096817353737161</v>
      </c>
      <c r="CP119" s="68">
        <f t="shared" ref="CP119:CP144" si="316">CP8-CN8</f>
        <v>0.26294661507300454</v>
      </c>
    </row>
    <row r="120" spans="1:94" x14ac:dyDescent="0.2">
      <c r="A120" t="str">
        <f t="shared" si="298"/>
        <v>12 Other managers and proprietors</v>
      </c>
      <c r="B120" s="27">
        <f t="shared" si="299"/>
        <v>6.1457178471229973E-2</v>
      </c>
      <c r="C120" s="27">
        <f t="shared" si="299"/>
        <v>2.6337666677034299E-3</v>
      </c>
      <c r="D120" s="27">
        <f t="shared" si="299"/>
        <v>4.8851474122678429E-2</v>
      </c>
      <c r="E120" s="27">
        <f t="shared" si="299"/>
        <v>0.11900584340739079</v>
      </c>
      <c r="F120" s="27">
        <f t="shared" si="300"/>
        <v>0.16785731753006922</v>
      </c>
      <c r="L120" t="str">
        <f t="shared" ref="L120:L143" si="317">A120</f>
        <v>12 Other managers and proprietors</v>
      </c>
      <c r="M120" s="27">
        <f t="shared" si="301"/>
        <v>0.44355198443337041</v>
      </c>
      <c r="N120" s="27">
        <f t="shared" si="301"/>
        <v>0.21520622039198933</v>
      </c>
      <c r="O120" s="27">
        <f t="shared" si="301"/>
        <v>0.44966350708965885</v>
      </c>
      <c r="P120" s="27">
        <f t="shared" si="301"/>
        <v>1.1245081898478944</v>
      </c>
      <c r="Q120" s="27">
        <f t="shared" si="302"/>
        <v>1.5741716969375532</v>
      </c>
      <c r="W120" t="str">
        <f t="shared" ref="W120:W143" si="318">A120</f>
        <v>12 Other managers and proprietors</v>
      </c>
      <c r="X120" s="27">
        <f t="shared" si="303"/>
        <v>0.44347013649169664</v>
      </c>
      <c r="Y120" s="27">
        <f t="shared" si="303"/>
        <v>-0.1748219227097394</v>
      </c>
      <c r="Z120" s="27">
        <f t="shared" si="303"/>
        <v>0.35937828015701978</v>
      </c>
      <c r="AA120" s="27">
        <f t="shared" si="303"/>
        <v>1.1019532097397438</v>
      </c>
      <c r="AB120" s="27">
        <f t="shared" si="304"/>
        <v>1.4613314898967635</v>
      </c>
      <c r="AH120" t="str">
        <f t="shared" ref="AH120:AH143" si="319">L120</f>
        <v>12 Other managers and proprietors</v>
      </c>
      <c r="AI120" s="27">
        <f t="shared" si="305"/>
        <v>0.17224760040698683</v>
      </c>
      <c r="AJ120" s="27">
        <f t="shared" si="305"/>
        <v>3.0857958197176849E-2</v>
      </c>
      <c r="AK120" s="27">
        <f t="shared" si="305"/>
        <v>1.8323306625939839E-2</v>
      </c>
      <c r="AL120" s="27">
        <f t="shared" si="305"/>
        <v>0.35515515559209376</v>
      </c>
      <c r="AM120" s="27">
        <f t="shared" si="306"/>
        <v>0.3734784622180336</v>
      </c>
      <c r="AS120" t="str">
        <f t="shared" ref="AS120:AS143" si="320">W120</f>
        <v>12 Other managers and proprietors</v>
      </c>
      <c r="AT120" s="27">
        <f t="shared" si="307"/>
        <v>0.11241844370155829</v>
      </c>
      <c r="AU120" s="27">
        <f t="shared" si="307"/>
        <v>-1.8393797143214208E-2</v>
      </c>
      <c r="AV120" s="27">
        <f t="shared" si="307"/>
        <v>0.1204642499455677</v>
      </c>
      <c r="AW120" s="27">
        <f t="shared" si="307"/>
        <v>0.30643738370139029</v>
      </c>
      <c r="AX120" s="27">
        <f t="shared" si="308"/>
        <v>0.42690163364695799</v>
      </c>
      <c r="BD120" t="str">
        <f t="shared" ref="BD120:BD143" si="321">AH120</f>
        <v>12 Other managers and proprietors</v>
      </c>
      <c r="BE120" s="27">
        <f t="shared" si="309"/>
        <v>-0.52843901480797539</v>
      </c>
      <c r="BF120" s="27">
        <f t="shared" si="309"/>
        <v>0.21664852656853384</v>
      </c>
      <c r="BG120" s="27">
        <f t="shared" si="309"/>
        <v>-0.18877991226784063</v>
      </c>
      <c r="BH120" s="27">
        <f t="shared" si="309"/>
        <v>9.4510241266343886E-2</v>
      </c>
      <c r="BI120" s="27">
        <f t="shared" si="310"/>
        <v>-9.4269671001496746E-2</v>
      </c>
      <c r="BO120" t="str">
        <f t="shared" ref="BO120:BO143" si="322">AS120</f>
        <v>12 Other managers and proprietors</v>
      </c>
      <c r="BP120" s="27">
        <f t="shared" si="311"/>
        <v>-0.12038325430375529</v>
      </c>
      <c r="BQ120" s="27">
        <f t="shared" si="311"/>
        <v>-0.18150359288630247</v>
      </c>
      <c r="BR120" s="27">
        <f t="shared" si="311"/>
        <v>9.1008508164728052E-2</v>
      </c>
      <c r="BS120" s="27">
        <f t="shared" si="311"/>
        <v>-0.12707837027998092</v>
      </c>
      <c r="BT120" s="27">
        <f t="shared" si="312"/>
        <v>-3.6069862115252871E-2</v>
      </c>
      <c r="BZ120" t="str">
        <f t="shared" ref="BZ120:BZ143" si="323">BD120</f>
        <v>12 Other managers and proprietors</v>
      </c>
      <c r="CA120" s="68">
        <f t="shared" si="313"/>
        <v>-0.27329730497725402</v>
      </c>
      <c r="CB120" s="68">
        <f t="shared" si="313"/>
        <v>-0.30305196034621096</v>
      </c>
      <c r="CC120" s="68">
        <f t="shared" si="313"/>
        <v>1.2957895084017679E-2</v>
      </c>
      <c r="CD120" s="68">
        <f t="shared" si="313"/>
        <v>-0.44436019448739272</v>
      </c>
      <c r="CE120" s="68">
        <f t="shared" si="314"/>
        <v>-0.43140229940337504</v>
      </c>
      <c r="CK120" t="str">
        <f t="shared" ref="CK120:CK143" si="324">BO120</f>
        <v>12 Other managers and proprietors</v>
      </c>
      <c r="CL120" s="68">
        <f t="shared" si="315"/>
        <v>7.9336629738439024E-3</v>
      </c>
      <c r="CM120" s="68">
        <f t="shared" si="315"/>
        <v>-9.7550685698421402E-2</v>
      </c>
      <c r="CN120" s="68">
        <f t="shared" si="315"/>
        <v>0.10941717625498171</v>
      </c>
      <c r="CO120" s="68">
        <f t="shared" si="315"/>
        <v>0.18223958593366218</v>
      </c>
      <c r="CP120" s="68">
        <f t="shared" si="316"/>
        <v>0.29165676218864389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0.36746609486596071</v>
      </c>
      <c r="C121" s="27">
        <f t="shared" si="299"/>
        <v>0.15649279312263942</v>
      </c>
      <c r="D121" s="27">
        <f t="shared" si="299"/>
        <v>0.56229590112944594</v>
      </c>
      <c r="E121" s="27">
        <f t="shared" si="299"/>
        <v>0.74908880413677714</v>
      </c>
      <c r="F121" s="27">
        <f t="shared" si="300"/>
        <v>1.3113847052662231</v>
      </c>
      <c r="L121" t="str">
        <f t="shared" si="317"/>
        <v>21 Science, research, engineering and technology professionals</v>
      </c>
      <c r="M121" s="27">
        <f t="shared" si="301"/>
        <v>1.1998566698227329</v>
      </c>
      <c r="N121" s="27">
        <f t="shared" si="301"/>
        <v>1.0924029091520122</v>
      </c>
      <c r="O121" s="27">
        <f t="shared" si="301"/>
        <v>3.2640797639149124</v>
      </c>
      <c r="P121" s="27">
        <f t="shared" si="301"/>
        <v>4.1300046223828133</v>
      </c>
      <c r="Q121" s="27">
        <f t="shared" si="302"/>
        <v>7.3940843862977257</v>
      </c>
      <c r="W121" t="str">
        <f t="shared" si="318"/>
        <v>21 Science, research, engineering and technology professionals</v>
      </c>
      <c r="X121" s="27">
        <f t="shared" si="303"/>
        <v>0.30861687058897935</v>
      </c>
      <c r="Y121" s="27">
        <f t="shared" si="303"/>
        <v>-4.6688795922200654E-4</v>
      </c>
      <c r="Z121" s="27">
        <f t="shared" si="303"/>
        <v>2.7337221675256984</v>
      </c>
      <c r="AA121" s="27">
        <f t="shared" si="303"/>
        <v>1.3995345345136521</v>
      </c>
      <c r="AB121" s="27">
        <f t="shared" si="304"/>
        <v>4.1332567020393505</v>
      </c>
      <c r="AH121" t="str">
        <f t="shared" si="319"/>
        <v>21 Science, research, engineering and technology professionals</v>
      </c>
      <c r="AI121" s="27">
        <f t="shared" si="305"/>
        <v>1.2584149619028651E-2</v>
      </c>
      <c r="AJ121" s="27">
        <f t="shared" si="305"/>
        <v>7.0451971197224683E-2</v>
      </c>
      <c r="AK121" s="27">
        <f t="shared" si="305"/>
        <v>0.30733960879141797</v>
      </c>
      <c r="AL121" s="27">
        <f t="shared" si="305"/>
        <v>0.2780610691956491</v>
      </c>
      <c r="AM121" s="27">
        <f t="shared" si="306"/>
        <v>0.58540067798706708</v>
      </c>
      <c r="AS121" t="str">
        <f t="shared" si="320"/>
        <v>21 Science, research, engineering and technology professionals</v>
      </c>
      <c r="AT121" s="27">
        <f t="shared" si="307"/>
        <v>0.12461515830673431</v>
      </c>
      <c r="AU121" s="27">
        <f t="shared" si="307"/>
        <v>-2.2575742081345496E-3</v>
      </c>
      <c r="AV121" s="27">
        <f t="shared" si="307"/>
        <v>0.30632086034763528</v>
      </c>
      <c r="AW121" s="27">
        <f t="shared" si="307"/>
        <v>3.1015765459168509E-2</v>
      </c>
      <c r="AX121" s="27">
        <f t="shared" si="308"/>
        <v>0.33733662580680379</v>
      </c>
      <c r="BD121" t="str">
        <f t="shared" si="321"/>
        <v>21 Science, research, engineering and technology professionals</v>
      </c>
      <c r="BE121" s="27">
        <f t="shared" si="309"/>
        <v>-0.29913920479264711</v>
      </c>
      <c r="BF121" s="27">
        <f t="shared" si="309"/>
        <v>0.45836132184240519</v>
      </c>
      <c r="BG121" s="27">
        <f t="shared" si="309"/>
        <v>0.50681142778470978</v>
      </c>
      <c r="BH121" s="27">
        <f t="shared" si="309"/>
        <v>-0.11523307059372279</v>
      </c>
      <c r="BI121" s="27">
        <f t="shared" si="310"/>
        <v>0.39157835719098699</v>
      </c>
      <c r="BO121" t="str">
        <f t="shared" si="322"/>
        <v>21 Science, research, engineering and technology professionals</v>
      </c>
      <c r="BP121" s="27">
        <f t="shared" si="311"/>
        <v>3.2124829067841532E-2</v>
      </c>
      <c r="BQ121" s="27">
        <f t="shared" si="311"/>
        <v>-0.10953063060910351</v>
      </c>
      <c r="BR121" s="27">
        <f t="shared" si="311"/>
        <v>0.51421523303571881</v>
      </c>
      <c r="BS121" s="27">
        <f t="shared" si="311"/>
        <v>-0.32593385278208364</v>
      </c>
      <c r="BT121" s="27">
        <f t="shared" si="312"/>
        <v>0.18828138025363517</v>
      </c>
      <c r="BZ121" t="str">
        <f t="shared" si="323"/>
        <v>21 Science, research, engineering and technology professionals</v>
      </c>
      <c r="CA121" s="68">
        <f t="shared" si="313"/>
        <v>-0.27352808194876932</v>
      </c>
      <c r="CB121" s="68">
        <f t="shared" si="313"/>
        <v>-5.0751605013332313E-2</v>
      </c>
      <c r="CC121" s="68">
        <f t="shared" si="313"/>
        <v>0.41768204138750997</v>
      </c>
      <c r="CD121" s="68">
        <f t="shared" si="313"/>
        <v>-0.68291290561584872</v>
      </c>
      <c r="CE121" s="68">
        <f t="shared" si="314"/>
        <v>-0.26523086422833875</v>
      </c>
      <c r="CK121" t="str">
        <f t="shared" si="324"/>
        <v>21 Science, research, engineering and technology professionals</v>
      </c>
      <c r="CL121" s="68">
        <f t="shared" si="315"/>
        <v>7.5267651050466178E-2</v>
      </c>
      <c r="CM121" s="68">
        <f t="shared" si="315"/>
        <v>-3.460994194292577E-4</v>
      </c>
      <c r="CN121" s="68">
        <f t="shared" si="315"/>
        <v>0.293967479555724</v>
      </c>
      <c r="CO121" s="68">
        <f t="shared" si="315"/>
        <v>0.34216837011246692</v>
      </c>
      <c r="CP121" s="68">
        <f t="shared" si="316"/>
        <v>0.63613584966819092</v>
      </c>
    </row>
    <row r="122" spans="1:94" x14ac:dyDescent="0.2">
      <c r="A122" t="str">
        <f t="shared" si="298"/>
        <v>22 Health professionals</v>
      </c>
      <c r="B122" s="27">
        <f t="shared" si="299"/>
        <v>0.41514486601469147</v>
      </c>
      <c r="C122" s="27">
        <f t="shared" si="299"/>
        <v>8.7243903251400301E-2</v>
      </c>
      <c r="D122" s="27">
        <f t="shared" si="299"/>
        <v>0.25903166318594151</v>
      </c>
      <c r="E122" s="27">
        <f t="shared" si="299"/>
        <v>0.39859248522689428</v>
      </c>
      <c r="F122" s="27">
        <f t="shared" si="300"/>
        <v>0.65762414841283579</v>
      </c>
      <c r="L122" t="str">
        <f t="shared" si="317"/>
        <v>22 Health professionals</v>
      </c>
      <c r="M122" s="27">
        <f t="shared" si="301"/>
        <v>1.286238675282712</v>
      </c>
      <c r="N122" s="27">
        <f t="shared" si="301"/>
        <v>0.26804036269398424</v>
      </c>
      <c r="O122" s="27">
        <f t="shared" si="301"/>
        <v>0.43460759559819806</v>
      </c>
      <c r="P122" s="27">
        <f t="shared" si="301"/>
        <v>0.86610327043180391</v>
      </c>
      <c r="Q122" s="27">
        <f t="shared" si="302"/>
        <v>1.300710866030002</v>
      </c>
      <c r="W122" t="str">
        <f t="shared" si="318"/>
        <v>22 Health professionals</v>
      </c>
      <c r="X122" s="27">
        <f t="shared" si="303"/>
        <v>1.8828201015185737</v>
      </c>
      <c r="Y122" s="27">
        <f t="shared" si="303"/>
        <v>-0.14699343219462335</v>
      </c>
      <c r="Z122" s="27">
        <f t="shared" si="303"/>
        <v>1.621241117452854E-2</v>
      </c>
      <c r="AA122" s="27">
        <f t="shared" si="303"/>
        <v>0.67012076493889516</v>
      </c>
      <c r="AB122" s="27">
        <f t="shared" si="304"/>
        <v>0.6863331761134237</v>
      </c>
      <c r="AH122" t="str">
        <f t="shared" si="319"/>
        <v>22 Health professionals</v>
      </c>
      <c r="AI122" s="27">
        <f t="shared" si="305"/>
        <v>-0.66055897397117613</v>
      </c>
      <c r="AJ122" s="27">
        <f t="shared" si="305"/>
        <v>-0.42406408548504704</v>
      </c>
      <c r="AK122" s="27">
        <f t="shared" si="305"/>
        <v>-1.4666959758395659</v>
      </c>
      <c r="AL122" s="27">
        <f t="shared" si="305"/>
        <v>-1.0421416347695454</v>
      </c>
      <c r="AM122" s="27">
        <f t="shared" si="306"/>
        <v>-2.5088376106091115</v>
      </c>
      <c r="AS122" t="str">
        <f t="shared" si="320"/>
        <v>22 Health professionals</v>
      </c>
      <c r="AT122" s="27">
        <f t="shared" si="307"/>
        <v>9.6496272698604835E-2</v>
      </c>
      <c r="AU122" s="27">
        <f t="shared" si="307"/>
        <v>7.773451237777429E-2</v>
      </c>
      <c r="AV122" s="27">
        <f t="shared" si="307"/>
        <v>1.0152724034751204E-2</v>
      </c>
      <c r="AW122" s="27">
        <f t="shared" si="307"/>
        <v>5.7598417066677232E-2</v>
      </c>
      <c r="AX122" s="27">
        <f t="shared" si="308"/>
        <v>6.7751141101428436E-2</v>
      </c>
      <c r="BD122" t="str">
        <f t="shared" si="321"/>
        <v>22 Health professionals</v>
      </c>
      <c r="BE122" s="27">
        <f t="shared" si="309"/>
        <v>0.38014849786728711</v>
      </c>
      <c r="BF122" s="27">
        <f t="shared" si="309"/>
        <v>0.21760272037532458</v>
      </c>
      <c r="BG122" s="27">
        <f t="shared" si="309"/>
        <v>-3.2487140272197124E-3</v>
      </c>
      <c r="BH122" s="27">
        <f t="shared" si="309"/>
        <v>0.22162395349273378</v>
      </c>
      <c r="BI122" s="27">
        <f t="shared" si="310"/>
        <v>0.21837523946551407</v>
      </c>
      <c r="BO122" t="str">
        <f t="shared" si="322"/>
        <v>22 Health professionals</v>
      </c>
      <c r="BP122" s="27">
        <f t="shared" si="311"/>
        <v>0.148067275662777</v>
      </c>
      <c r="BQ122" s="27">
        <f t="shared" si="311"/>
        <v>4.68486185571515E-3</v>
      </c>
      <c r="BR122" s="27">
        <f t="shared" si="311"/>
        <v>-4.3072675368609481E-2</v>
      </c>
      <c r="BS122" s="27">
        <f t="shared" si="311"/>
        <v>-0.32093879956196214</v>
      </c>
      <c r="BT122" s="27">
        <f t="shared" si="312"/>
        <v>-0.36401147493057162</v>
      </c>
      <c r="BZ122" t="str">
        <f t="shared" si="323"/>
        <v>22 Health professionals</v>
      </c>
      <c r="CA122" s="68">
        <f t="shared" si="313"/>
        <v>0.16782725762507622</v>
      </c>
      <c r="CB122" s="68">
        <f t="shared" si="313"/>
        <v>-0.19764858091228654</v>
      </c>
      <c r="CC122" s="68">
        <f t="shared" si="313"/>
        <v>8.9994629637453194E-3</v>
      </c>
      <c r="CD122" s="68">
        <f t="shared" si="313"/>
        <v>-0.30982378024862578</v>
      </c>
      <c r="CE122" s="68">
        <f t="shared" si="314"/>
        <v>-0.30082431728488046</v>
      </c>
      <c r="CK122" t="str">
        <f t="shared" si="324"/>
        <v>22 Health professionals</v>
      </c>
      <c r="CL122" s="68">
        <f t="shared" si="315"/>
        <v>4.8594754670669732E-2</v>
      </c>
      <c r="CM122" s="68">
        <f t="shared" si="315"/>
        <v>5.2385759591807857E-3</v>
      </c>
      <c r="CN122" s="68">
        <f t="shared" si="315"/>
        <v>5.2477033805368195E-2</v>
      </c>
      <c r="CO122" s="68">
        <f t="shared" si="315"/>
        <v>0.1325760906658319</v>
      </c>
      <c r="CP122" s="68">
        <f t="shared" si="316"/>
        <v>0.18505312447120009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0.21888156873573106</v>
      </c>
      <c r="C123" s="27">
        <f t="shared" si="299"/>
        <v>0.14324811045786179</v>
      </c>
      <c r="D123" s="27">
        <f t="shared" si="299"/>
        <v>0.17365871743706185</v>
      </c>
      <c r="E123" s="27">
        <f t="shared" si="299"/>
        <v>0.43690026136786164</v>
      </c>
      <c r="F123" s="27">
        <f t="shared" si="300"/>
        <v>0.61055897880492349</v>
      </c>
      <c r="L123" t="str">
        <f t="shared" si="317"/>
        <v>23 Teaching and other educational professionals</v>
      </c>
      <c r="M123" s="27">
        <f t="shared" si="301"/>
        <v>1.5291272888953635</v>
      </c>
      <c r="N123" s="27">
        <f t="shared" si="301"/>
        <v>0.43772599009767887</v>
      </c>
      <c r="O123" s="27">
        <f t="shared" si="301"/>
        <v>0.84902478860945862</v>
      </c>
      <c r="P123" s="27">
        <f t="shared" si="301"/>
        <v>2.1591512367241936</v>
      </c>
      <c r="Q123" s="27">
        <f t="shared" si="302"/>
        <v>3.0081760253336522</v>
      </c>
      <c r="W123" t="str">
        <f t="shared" si="318"/>
        <v>23 Teaching and other educational professionals</v>
      </c>
      <c r="X123" s="27">
        <f t="shared" si="303"/>
        <v>-0.95983186619925398</v>
      </c>
      <c r="Y123" s="27">
        <f t="shared" si="303"/>
        <v>-0.15748851240885564</v>
      </c>
      <c r="Z123" s="27">
        <f t="shared" si="303"/>
        <v>-1.4597670021487286</v>
      </c>
      <c r="AA123" s="27">
        <f t="shared" si="303"/>
        <v>-0.98735002351620871</v>
      </c>
      <c r="AB123" s="27">
        <f t="shared" si="304"/>
        <v>-2.4471170256649373</v>
      </c>
      <c r="AH123" t="str">
        <f t="shared" si="319"/>
        <v>23 Teaching and other educational professionals</v>
      </c>
      <c r="AI123" s="27">
        <f t="shared" si="305"/>
        <v>-0.51657496493264965</v>
      </c>
      <c r="AJ123" s="27">
        <f t="shared" si="305"/>
        <v>-8.9025872256410121E-2</v>
      </c>
      <c r="AK123" s="27">
        <f t="shared" si="305"/>
        <v>-0.26265122796544921</v>
      </c>
      <c r="AL123" s="27">
        <f t="shared" si="305"/>
        <v>2.3328579968979191E-3</v>
      </c>
      <c r="AM123" s="27">
        <f t="shared" si="306"/>
        <v>-0.26031836996855129</v>
      </c>
      <c r="AS123" t="str">
        <f t="shared" si="320"/>
        <v>23 Teaching and other educational professionals</v>
      </c>
      <c r="AT123" s="27">
        <f t="shared" si="307"/>
        <v>-3.2251659291858137E-3</v>
      </c>
      <c r="AU123" s="27">
        <f t="shared" si="307"/>
        <v>6.0574230730670031E-4</v>
      </c>
      <c r="AV123" s="27">
        <f t="shared" si="307"/>
        <v>-6.0294843074349347E-2</v>
      </c>
      <c r="AW123" s="27">
        <f t="shared" si="307"/>
        <v>-2.3647053372751886E-2</v>
      </c>
      <c r="AX123" s="27">
        <f t="shared" si="308"/>
        <v>-8.3941896447101233E-2</v>
      </c>
      <c r="BD123" t="str">
        <f t="shared" si="321"/>
        <v>23 Teaching and other educational professionals</v>
      </c>
      <c r="BE123" s="27">
        <f t="shared" si="309"/>
        <v>-0.10190294109754272</v>
      </c>
      <c r="BF123" s="27">
        <f t="shared" si="309"/>
        <v>0.14003845947780702</v>
      </c>
      <c r="BG123" s="27">
        <f t="shared" si="309"/>
        <v>-6.4475093407358131E-2</v>
      </c>
      <c r="BH123" s="27">
        <f t="shared" si="309"/>
        <v>0.20205394724433834</v>
      </c>
      <c r="BI123" s="27">
        <f t="shared" si="310"/>
        <v>0.13757885383698021</v>
      </c>
      <c r="BO123" t="str">
        <f t="shared" si="322"/>
        <v>23 Teaching and other educational professionals</v>
      </c>
      <c r="BP123" s="27">
        <f t="shared" si="311"/>
        <v>-7.6354940219388157E-2</v>
      </c>
      <c r="BQ123" s="27">
        <f t="shared" si="311"/>
        <v>1.2361119285830391E-2</v>
      </c>
      <c r="BR123" s="27">
        <f t="shared" si="311"/>
        <v>-9.0761695051854607E-2</v>
      </c>
      <c r="BS123" s="27">
        <f t="shared" si="311"/>
        <v>-7.2319678316681402E-2</v>
      </c>
      <c r="BT123" s="27">
        <f t="shared" si="312"/>
        <v>-0.16308137336853601</v>
      </c>
      <c r="BZ123" t="str">
        <f t="shared" si="323"/>
        <v>23 Teaching and other educational professionals</v>
      </c>
      <c r="CA123" s="68">
        <f t="shared" si="313"/>
        <v>-4.5817505546257964E-2</v>
      </c>
      <c r="CB123" s="68">
        <f t="shared" si="313"/>
        <v>-3.3094594588200188E-2</v>
      </c>
      <c r="CC123" s="68">
        <f t="shared" si="313"/>
        <v>1.2717606599287112E-2</v>
      </c>
      <c r="CD123" s="68">
        <f t="shared" si="313"/>
        <v>-9.661850850446918E-2</v>
      </c>
      <c r="CE123" s="68">
        <f t="shared" si="314"/>
        <v>-8.3900901905182068E-2</v>
      </c>
      <c r="CK123" t="str">
        <f t="shared" si="324"/>
        <v>23 Teaching and other educational professionals</v>
      </c>
      <c r="CL123" s="68">
        <f t="shared" si="315"/>
        <v>2.3855916266091778E-2</v>
      </c>
      <c r="CM123" s="68">
        <f t="shared" si="315"/>
        <v>1.1283275732027448E-2</v>
      </c>
      <c r="CN123" s="68">
        <f t="shared" si="315"/>
        <v>2.898512046790698E-2</v>
      </c>
      <c r="CO123" s="68">
        <f t="shared" si="315"/>
        <v>3.8877220913075605E-2</v>
      </c>
      <c r="CP123" s="68">
        <f t="shared" si="316"/>
        <v>6.7862341380982585E-2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0.13950619663383657</v>
      </c>
      <c r="C124" s="27">
        <f t="shared" si="299"/>
        <v>0.11747718484327752</v>
      </c>
      <c r="D124" s="27">
        <f t="shared" si="299"/>
        <v>0.14244540782737947</v>
      </c>
      <c r="E124" s="27">
        <f t="shared" si="299"/>
        <v>0.31779043581891053</v>
      </c>
      <c r="F124" s="27">
        <f t="shared" si="300"/>
        <v>0.46023584364629</v>
      </c>
      <c r="L124" t="str">
        <f t="shared" si="317"/>
        <v>24 Business, media and public service professionals</v>
      </c>
      <c r="M124" s="27">
        <f t="shared" si="301"/>
        <v>1.8852686576370052</v>
      </c>
      <c r="N124" s="27">
        <f t="shared" si="301"/>
        <v>0.91087748679050762</v>
      </c>
      <c r="O124" s="27">
        <f t="shared" si="301"/>
        <v>1.3047434349670635</v>
      </c>
      <c r="P124" s="27">
        <f t="shared" si="301"/>
        <v>2.5952364173380058</v>
      </c>
      <c r="Q124" s="27">
        <f t="shared" si="302"/>
        <v>3.8999798523050693</v>
      </c>
      <c r="W124" t="str">
        <f t="shared" si="318"/>
        <v>24 Business, media and public service professionals</v>
      </c>
      <c r="X124" s="27">
        <f t="shared" si="303"/>
        <v>1.6137893451791552</v>
      </c>
      <c r="Y124" s="27">
        <f t="shared" si="303"/>
        <v>0.74094311165256777</v>
      </c>
      <c r="Z124" s="27">
        <f t="shared" si="303"/>
        <v>0.47411372704739918</v>
      </c>
      <c r="AA124" s="27">
        <f t="shared" si="303"/>
        <v>1.3691504467295594</v>
      </c>
      <c r="AB124" s="27">
        <f t="shared" si="304"/>
        <v>1.8432641737769586</v>
      </c>
      <c r="AH124" t="str">
        <f t="shared" si="319"/>
        <v>24 Business, media and public service professionals</v>
      </c>
      <c r="AI124" s="27">
        <f t="shared" si="305"/>
        <v>-5.46864277077308E-2</v>
      </c>
      <c r="AJ124" s="27">
        <f t="shared" si="305"/>
        <v>0.10662613696433998</v>
      </c>
      <c r="AK124" s="27">
        <f t="shared" si="305"/>
        <v>-0.14286348694916762</v>
      </c>
      <c r="AL124" s="27">
        <f t="shared" si="305"/>
        <v>0.10536386456961733</v>
      </c>
      <c r="AM124" s="27">
        <f t="shared" si="306"/>
        <v>-3.749962237955029E-2</v>
      </c>
      <c r="AS124" t="str">
        <f t="shared" si="320"/>
        <v>24 Business, media and public service professionals</v>
      </c>
      <c r="AT124" s="27">
        <f t="shared" si="307"/>
        <v>0.18965355965966646</v>
      </c>
      <c r="AU124" s="27">
        <f t="shared" si="307"/>
        <v>0.13211506548434349</v>
      </c>
      <c r="AV124" s="27">
        <f t="shared" si="307"/>
        <v>5.0979923959151741E-2</v>
      </c>
      <c r="AW124" s="27">
        <f t="shared" si="307"/>
        <v>0.27381696351015794</v>
      </c>
      <c r="AX124" s="27">
        <f t="shared" si="308"/>
        <v>0.32479688746930968</v>
      </c>
      <c r="BD124" t="str">
        <f t="shared" si="321"/>
        <v>24 Business, media and public service professionals</v>
      </c>
      <c r="BE124" s="27">
        <f t="shared" si="309"/>
        <v>0.10024782273162725</v>
      </c>
      <c r="BF124" s="27">
        <f t="shared" si="309"/>
        <v>0.76177085240373366</v>
      </c>
      <c r="BG124" s="27">
        <f t="shared" si="309"/>
        <v>0.13598135256542943</v>
      </c>
      <c r="BH124" s="27">
        <f t="shared" si="309"/>
        <v>0.392903353576739</v>
      </c>
      <c r="BI124" s="27">
        <f t="shared" si="310"/>
        <v>0.52888470614216843</v>
      </c>
      <c r="BO124" t="str">
        <f t="shared" si="322"/>
        <v>24 Business, media and public service professionals</v>
      </c>
      <c r="BP124" s="27">
        <f t="shared" si="311"/>
        <v>0.11041381972672148</v>
      </c>
      <c r="BQ124" s="27">
        <f t="shared" si="311"/>
        <v>-8.8863083409549404E-3</v>
      </c>
      <c r="BR124" s="27">
        <f t="shared" si="311"/>
        <v>-3.9722307946676416E-2</v>
      </c>
      <c r="BS124" s="27">
        <f t="shared" si="311"/>
        <v>-0.45932979740520796</v>
      </c>
      <c r="BT124" s="27">
        <f t="shared" si="312"/>
        <v>-0.49905210535188438</v>
      </c>
      <c r="BZ124" t="str">
        <f t="shared" si="323"/>
        <v>24 Business, media and public service professionals</v>
      </c>
      <c r="CA124" s="68">
        <f t="shared" si="313"/>
        <v>-1.7689984386344948E-2</v>
      </c>
      <c r="CB124" s="68">
        <f t="shared" si="313"/>
        <v>-2.470326675781731E-2</v>
      </c>
      <c r="CC124" s="68">
        <f t="shared" si="313"/>
        <v>2.0441911031998661E-3</v>
      </c>
      <c r="CD124" s="68">
        <f t="shared" si="313"/>
        <v>-0.64668888461424467</v>
      </c>
      <c r="CE124" s="68">
        <f t="shared" si="314"/>
        <v>-0.64464469351104481</v>
      </c>
      <c r="CK124" t="str">
        <f t="shared" si="324"/>
        <v>24 Business, media and public service professionals</v>
      </c>
      <c r="CL124" s="68">
        <f t="shared" si="315"/>
        <v>8.1092528102418904E-2</v>
      </c>
      <c r="CM124" s="68">
        <f t="shared" si="315"/>
        <v>8.2507597192345572E-3</v>
      </c>
      <c r="CN124" s="68">
        <f t="shared" si="315"/>
        <v>0.1288053702649723</v>
      </c>
      <c r="CO124" s="68">
        <f t="shared" si="315"/>
        <v>0.21903763929388564</v>
      </c>
      <c r="CP124" s="68">
        <f t="shared" si="316"/>
        <v>0.34784300955885794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6.9233829335231534E-2</v>
      </c>
      <c r="C125" s="27">
        <f t="shared" si="299"/>
        <v>3.0024943977856128E-2</v>
      </c>
      <c r="D125" s="27">
        <f t="shared" si="299"/>
        <v>2.640510674283475E-2</v>
      </c>
      <c r="E125" s="27">
        <f t="shared" si="299"/>
        <v>0.12656887348814783</v>
      </c>
      <c r="F125" s="27">
        <f t="shared" si="300"/>
        <v>0.15297398023098258</v>
      </c>
      <c r="L125" t="str">
        <f t="shared" si="317"/>
        <v>31 Science, engineering and technology associate professionals</v>
      </c>
      <c r="M125" s="27">
        <f t="shared" si="301"/>
        <v>0.261500397081325</v>
      </c>
      <c r="N125" s="27">
        <f t="shared" si="301"/>
        <v>0.24086166146384125</v>
      </c>
      <c r="O125" s="27">
        <f t="shared" si="301"/>
        <v>1.6283447017088948E-2</v>
      </c>
      <c r="P125" s="27">
        <f t="shared" si="301"/>
        <v>0.44796539359649601</v>
      </c>
      <c r="Q125" s="27">
        <f t="shared" si="302"/>
        <v>0.46424884061358496</v>
      </c>
      <c r="W125" t="str">
        <f t="shared" si="318"/>
        <v>31 Science, engineering and technology associate professionals</v>
      </c>
      <c r="X125" s="27">
        <f t="shared" si="303"/>
        <v>0.33220714152808917</v>
      </c>
      <c r="Y125" s="27">
        <f t="shared" si="303"/>
        <v>9.9791137476740399E-2</v>
      </c>
      <c r="Z125" s="27">
        <f t="shared" si="303"/>
        <v>-0.11265891225793512</v>
      </c>
      <c r="AA125" s="27">
        <f t="shared" si="303"/>
        <v>0.32464549936723497</v>
      </c>
      <c r="AB125" s="27">
        <f t="shared" si="304"/>
        <v>0.21198658710929985</v>
      </c>
      <c r="AH125" t="str">
        <f t="shared" si="319"/>
        <v>31 Science, engineering and technology associate professionals</v>
      </c>
      <c r="AI125" s="27">
        <f t="shared" si="305"/>
        <v>7.7799270808626697E-2</v>
      </c>
      <c r="AJ125" s="27">
        <f t="shared" si="305"/>
        <v>5.5690166040696765E-2</v>
      </c>
      <c r="AK125" s="27">
        <f t="shared" si="305"/>
        <v>3.0614790181413665E-2</v>
      </c>
      <c r="AL125" s="27">
        <f t="shared" si="305"/>
        <v>0.17718466106312869</v>
      </c>
      <c r="AM125" s="27">
        <f t="shared" si="306"/>
        <v>0.20779945124454235</v>
      </c>
      <c r="AS125" t="str">
        <f t="shared" si="320"/>
        <v>31 Science, engineering and technology associate professionals</v>
      </c>
      <c r="AT125" s="27">
        <f t="shared" si="307"/>
        <v>0.1113552238675326</v>
      </c>
      <c r="AU125" s="27">
        <f t="shared" si="307"/>
        <v>4.8522794251281587E-2</v>
      </c>
      <c r="AV125" s="27">
        <f t="shared" si="307"/>
        <v>-0.17237157043431939</v>
      </c>
      <c r="AW125" s="27">
        <f t="shared" si="307"/>
        <v>5.0457951288853664E-3</v>
      </c>
      <c r="AX125" s="27">
        <f t="shared" si="308"/>
        <v>-0.16732577530543402</v>
      </c>
      <c r="BD125" t="str">
        <f t="shared" si="321"/>
        <v>31 Science, engineering and technology associate professionals</v>
      </c>
      <c r="BE125" s="27">
        <f t="shared" si="309"/>
        <v>-4.1237842743822917E-2</v>
      </c>
      <c r="BF125" s="27">
        <f t="shared" si="309"/>
        <v>0.30381152367673159</v>
      </c>
      <c r="BG125" s="27">
        <f t="shared" si="309"/>
        <v>-0.40717722035919968</v>
      </c>
      <c r="BH125" s="27">
        <f t="shared" si="309"/>
        <v>-0.33033638053685022</v>
      </c>
      <c r="BI125" s="27">
        <f t="shared" si="310"/>
        <v>-0.73751360089604989</v>
      </c>
      <c r="BO125" t="str">
        <f t="shared" si="322"/>
        <v>31 Science, engineering and technology associate professionals</v>
      </c>
      <c r="BP125" s="27">
        <f t="shared" si="311"/>
        <v>0.11860767846259468</v>
      </c>
      <c r="BQ125" s="27">
        <f t="shared" si="311"/>
        <v>3.3542815335496634E-2</v>
      </c>
      <c r="BR125" s="27">
        <f t="shared" si="311"/>
        <v>-9.6335000388962477E-2</v>
      </c>
      <c r="BS125" s="27">
        <f t="shared" si="311"/>
        <v>-7.575692528002409E-2</v>
      </c>
      <c r="BT125" s="27">
        <f t="shared" si="312"/>
        <v>-0.17209192566898657</v>
      </c>
      <c r="BZ125" t="str">
        <f t="shared" si="323"/>
        <v>31 Science, engineering and technology associate professionals</v>
      </c>
      <c r="CA125" s="68">
        <f t="shared" si="313"/>
        <v>-2.3199948180473107E-2</v>
      </c>
      <c r="CB125" s="68">
        <f t="shared" si="313"/>
        <v>4.8604234368848309E-2</v>
      </c>
      <c r="CC125" s="68">
        <f t="shared" si="313"/>
        <v>-2.9354569065088265E-2</v>
      </c>
      <c r="CD125" s="68">
        <f t="shared" si="313"/>
        <v>-0.15741561773088453</v>
      </c>
      <c r="CE125" s="68">
        <f t="shared" si="314"/>
        <v>-0.18677018679597279</v>
      </c>
      <c r="CK125" t="str">
        <f t="shared" si="324"/>
        <v>31 Science, engineering and technology associate professionals</v>
      </c>
      <c r="CL125" s="68">
        <f t="shared" si="315"/>
        <v>5.3633630095918178E-2</v>
      </c>
      <c r="CM125" s="68">
        <f t="shared" si="315"/>
        <v>3.5363941516984604E-2</v>
      </c>
      <c r="CN125" s="68">
        <f t="shared" si="315"/>
        <v>7.5830974081314173E-2</v>
      </c>
      <c r="CO125" s="68">
        <f t="shared" si="315"/>
        <v>0.20511426939785238</v>
      </c>
      <c r="CP125" s="68">
        <f t="shared" si="316"/>
        <v>0.28094524347916655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1.2131833855455805E-2</v>
      </c>
      <c r="C126" s="27">
        <f t="shared" si="299"/>
        <v>-6.33200771500253E-4</v>
      </c>
      <c r="D126" s="27">
        <f t="shared" si="299"/>
        <v>4.5598062434709999E-2</v>
      </c>
      <c r="E126" s="27">
        <f t="shared" si="299"/>
        <v>4.7073797056646216E-2</v>
      </c>
      <c r="F126" s="27">
        <f t="shared" si="300"/>
        <v>9.2671859491356215E-2</v>
      </c>
      <c r="L126" t="str">
        <f t="shared" si="317"/>
        <v>32 Health and social care associate professionals</v>
      </c>
      <c r="M126" s="27">
        <f t="shared" si="301"/>
        <v>0.3147760156517263</v>
      </c>
      <c r="N126" s="27">
        <f t="shared" si="301"/>
        <v>7.2632927721061114E-2</v>
      </c>
      <c r="O126" s="27">
        <f t="shared" si="301"/>
        <v>1.0732786798305676</v>
      </c>
      <c r="P126" s="27">
        <f t="shared" si="301"/>
        <v>0.89147233601507292</v>
      </c>
      <c r="Q126" s="27">
        <f t="shared" si="302"/>
        <v>1.9647510158456405</v>
      </c>
      <c r="W126" t="str">
        <f t="shared" si="318"/>
        <v>32 Health and social care associate professionals</v>
      </c>
      <c r="X126" s="27">
        <f t="shared" si="303"/>
        <v>0.63707798827564099</v>
      </c>
      <c r="Y126" s="27">
        <f t="shared" si="303"/>
        <v>4.1622243920131918E-2</v>
      </c>
      <c r="Z126" s="27">
        <f t="shared" si="303"/>
        <v>2.45383809174026</v>
      </c>
      <c r="AA126" s="27">
        <f t="shared" si="303"/>
        <v>1.5154493507899938</v>
      </c>
      <c r="AB126" s="27">
        <f t="shared" si="304"/>
        <v>3.9692874425302538</v>
      </c>
      <c r="AH126" t="str">
        <f t="shared" si="319"/>
        <v>32 Health and social care associate professionals</v>
      </c>
      <c r="AI126" s="27">
        <f t="shared" si="305"/>
        <v>-0.18391738352379949</v>
      </c>
      <c r="AJ126" s="27">
        <f t="shared" si="305"/>
        <v>-8.9695790018900157E-2</v>
      </c>
      <c r="AK126" s="27">
        <f t="shared" si="305"/>
        <v>0.187604427700379</v>
      </c>
      <c r="AL126" s="27">
        <f t="shared" si="305"/>
        <v>-0.71670667804465427</v>
      </c>
      <c r="AM126" s="27">
        <f t="shared" si="306"/>
        <v>-0.52910225034427527</v>
      </c>
      <c r="AS126" t="str">
        <f t="shared" si="320"/>
        <v>32 Health and social care associate professionals</v>
      </c>
      <c r="AT126" s="27">
        <f t="shared" si="307"/>
        <v>5.8519725259538913E-2</v>
      </c>
      <c r="AU126" s="27">
        <f t="shared" si="307"/>
        <v>6.466633022483137E-2</v>
      </c>
      <c r="AV126" s="27">
        <f t="shared" si="307"/>
        <v>0.25101036397005483</v>
      </c>
      <c r="AW126" s="27">
        <f t="shared" si="307"/>
        <v>0.13129936358170446</v>
      </c>
      <c r="AX126" s="27">
        <f t="shared" si="308"/>
        <v>0.38230972755175929</v>
      </c>
      <c r="BD126" t="str">
        <f t="shared" si="321"/>
        <v>32 Health and social care associate professionals</v>
      </c>
      <c r="BE126" s="27">
        <f t="shared" si="309"/>
        <v>0.25117441282359065</v>
      </c>
      <c r="BF126" s="27">
        <f t="shared" si="309"/>
        <v>0.21037515429865672</v>
      </c>
      <c r="BG126" s="27">
        <f t="shared" si="309"/>
        <v>1.2534933828186379</v>
      </c>
      <c r="BH126" s="27">
        <f t="shared" si="309"/>
        <v>0.81221124726119065</v>
      </c>
      <c r="BI126" s="27">
        <f t="shared" si="310"/>
        <v>2.0657046300798285</v>
      </c>
      <c r="BO126" t="str">
        <f t="shared" si="322"/>
        <v>32 Health and social care associate professionals</v>
      </c>
      <c r="BP126" s="27">
        <f t="shared" si="311"/>
        <v>6.8816389510093945E-2</v>
      </c>
      <c r="BQ126" s="27">
        <f t="shared" si="311"/>
        <v>1.3941722914272647E-2</v>
      </c>
      <c r="BR126" s="27">
        <f t="shared" si="311"/>
        <v>0.70738734873883669</v>
      </c>
      <c r="BS126" s="27">
        <f t="shared" si="311"/>
        <v>-0.24320519104936733</v>
      </c>
      <c r="BT126" s="27">
        <f t="shared" si="312"/>
        <v>0.46418215768946935</v>
      </c>
      <c r="BZ126" t="str">
        <f t="shared" si="323"/>
        <v>32 Health and social care associate professionals</v>
      </c>
      <c r="CA126" s="68">
        <f t="shared" si="313"/>
        <v>-4.6902140147606297E-2</v>
      </c>
      <c r="CB126" s="68">
        <f t="shared" si="313"/>
        <v>-7.700350115910648E-2</v>
      </c>
      <c r="CC126" s="68">
        <f t="shared" si="313"/>
        <v>0.17305129381696893</v>
      </c>
      <c r="CD126" s="68">
        <f t="shared" si="313"/>
        <v>-0.19242411638793161</v>
      </c>
      <c r="CE126" s="68">
        <f t="shared" si="314"/>
        <v>-1.9372822570962678E-2</v>
      </c>
      <c r="CK126" t="str">
        <f t="shared" si="324"/>
        <v>32 Health and social care associate professionals</v>
      </c>
      <c r="CL126" s="68">
        <f t="shared" si="315"/>
        <v>1.5654143072209366E-2</v>
      </c>
      <c r="CM126" s="68">
        <f t="shared" si="315"/>
        <v>4.9296936292140964E-3</v>
      </c>
      <c r="CN126" s="68">
        <f t="shared" si="315"/>
        <v>7.4317391633717228E-2</v>
      </c>
      <c r="CO126" s="68">
        <f t="shared" si="315"/>
        <v>0.11918019694062612</v>
      </c>
      <c r="CP126" s="68">
        <f t="shared" si="316"/>
        <v>0.19349758857434335</v>
      </c>
    </row>
    <row r="127" spans="1:94" x14ac:dyDescent="0.2">
      <c r="A127" t="str">
        <f t="shared" si="298"/>
        <v>33 Protective service occupations</v>
      </c>
      <c r="B127" s="27">
        <f t="shared" si="299"/>
        <v>-2.5929821401045675E-4</v>
      </c>
      <c r="C127" s="27">
        <f t="shared" si="299"/>
        <v>3.5952412015894664E-3</v>
      </c>
      <c r="D127" s="27">
        <f t="shared" si="299"/>
        <v>4.8712364619640444E-4</v>
      </c>
      <c r="E127" s="27">
        <f t="shared" si="299"/>
        <v>1.0318819615040529E-2</v>
      </c>
      <c r="F127" s="27">
        <f t="shared" si="300"/>
        <v>1.0805943261236933E-2</v>
      </c>
      <c r="L127" t="str">
        <f t="shared" si="317"/>
        <v>33 Protective service occupations</v>
      </c>
      <c r="M127" s="27">
        <f t="shared" si="301"/>
        <v>4.6909920902338809E-2</v>
      </c>
      <c r="N127" s="27">
        <f t="shared" si="301"/>
        <v>0.12319444318589112</v>
      </c>
      <c r="O127" s="27">
        <f t="shared" si="301"/>
        <v>-1.9023221384269817E-2</v>
      </c>
      <c r="P127" s="27">
        <f t="shared" si="301"/>
        <v>0.2584162925345016</v>
      </c>
      <c r="Q127" s="27">
        <f t="shared" si="302"/>
        <v>0.23939307115023178</v>
      </c>
      <c r="W127" t="str">
        <f t="shared" si="318"/>
        <v>33 Protective service occupations</v>
      </c>
      <c r="X127" s="27">
        <f t="shared" si="303"/>
        <v>0.22454133777065133</v>
      </c>
      <c r="Y127" s="27">
        <f t="shared" si="303"/>
        <v>0.22716807754769652</v>
      </c>
      <c r="Z127" s="27">
        <f t="shared" si="303"/>
        <v>-0.13351567636938011</v>
      </c>
      <c r="AA127" s="27">
        <f t="shared" si="303"/>
        <v>0.76353836745664649</v>
      </c>
      <c r="AB127" s="27">
        <f t="shared" si="304"/>
        <v>0.63002269108726638</v>
      </c>
      <c r="AH127" t="str">
        <f t="shared" si="319"/>
        <v>33 Protective service occupations</v>
      </c>
      <c r="AI127" s="27">
        <f t="shared" si="305"/>
        <v>3.9733534722176778E-2</v>
      </c>
      <c r="AJ127" s="27">
        <f t="shared" si="305"/>
        <v>6.0412789904730757E-2</v>
      </c>
      <c r="AK127" s="27">
        <f t="shared" si="305"/>
        <v>-4.8152895679114738E-2</v>
      </c>
      <c r="AL127" s="27">
        <f t="shared" si="305"/>
        <v>0.15346721781150396</v>
      </c>
      <c r="AM127" s="27">
        <f t="shared" si="306"/>
        <v>0.10531432213238923</v>
      </c>
      <c r="AS127" t="str">
        <f t="shared" si="320"/>
        <v>33 Protective service occupations</v>
      </c>
      <c r="AT127" s="27">
        <f t="shared" si="307"/>
        <v>-5.1764608527561595E-2</v>
      </c>
      <c r="AU127" s="27">
        <f t="shared" si="307"/>
        <v>3.6786516150869364E-2</v>
      </c>
      <c r="AV127" s="27">
        <f t="shared" si="307"/>
        <v>-0.11670730610509061</v>
      </c>
      <c r="AW127" s="27">
        <f t="shared" si="307"/>
        <v>1.8088532091065646E-2</v>
      </c>
      <c r="AX127" s="27">
        <f t="shared" si="308"/>
        <v>-9.8618774014024968E-2</v>
      </c>
      <c r="BD127" t="str">
        <f t="shared" si="321"/>
        <v>33 Protective service occupations</v>
      </c>
      <c r="BE127" s="27">
        <f t="shared" si="309"/>
        <v>-0.36716841891610508</v>
      </c>
      <c r="BF127" s="27">
        <f t="shared" si="309"/>
        <v>0.17231231141895309</v>
      </c>
      <c r="BG127" s="27">
        <f t="shared" si="309"/>
        <v>-0.25375528338517594</v>
      </c>
      <c r="BH127" s="27">
        <f t="shared" si="309"/>
        <v>-0.19110087906464468</v>
      </c>
      <c r="BI127" s="27">
        <f t="shared" si="310"/>
        <v>-0.44485616244982062</v>
      </c>
      <c r="BO127" t="str">
        <f t="shared" si="322"/>
        <v>33 Protective service occupations</v>
      </c>
      <c r="BP127" s="27">
        <f t="shared" si="311"/>
        <v>-0.12884180568184922</v>
      </c>
      <c r="BQ127" s="27">
        <f t="shared" si="311"/>
        <v>-9.5090604259399525E-2</v>
      </c>
      <c r="BR127" s="27">
        <f t="shared" si="311"/>
        <v>-0.29980320591235654</v>
      </c>
      <c r="BS127" s="27">
        <f t="shared" si="311"/>
        <v>-0.39144199908416288</v>
      </c>
      <c r="BT127" s="27">
        <f t="shared" si="312"/>
        <v>-0.69124520499651942</v>
      </c>
      <c r="BZ127" t="str">
        <f t="shared" si="323"/>
        <v>33 Protective service occupations</v>
      </c>
      <c r="CA127" s="68">
        <f t="shared" si="313"/>
        <v>-0.15735244237148094</v>
      </c>
      <c r="CB127" s="68">
        <f t="shared" si="313"/>
        <v>-2.4151292340747865E-2</v>
      </c>
      <c r="CC127" s="68">
        <f t="shared" si="313"/>
        <v>-0.12316924417423691</v>
      </c>
      <c r="CD127" s="68">
        <f t="shared" si="313"/>
        <v>-0.15573877828915794</v>
      </c>
      <c r="CE127" s="68">
        <f t="shared" si="314"/>
        <v>-0.27890802246339486</v>
      </c>
      <c r="CK127" t="str">
        <f t="shared" si="324"/>
        <v>33 Protective service occupations</v>
      </c>
      <c r="CL127" s="68">
        <f t="shared" si="315"/>
        <v>-1.942457182592372E-2</v>
      </c>
      <c r="CM127" s="68">
        <f t="shared" si="315"/>
        <v>-6.6260284495966715E-3</v>
      </c>
      <c r="CN127" s="68">
        <f t="shared" si="315"/>
        <v>-6.4113848458662359E-2</v>
      </c>
      <c r="CO127" s="68">
        <f t="shared" si="315"/>
        <v>2.3418098045204783E-3</v>
      </c>
      <c r="CP127" s="68">
        <f t="shared" si="316"/>
        <v>-6.1772038654141881E-2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2.6480299730958196E-2</v>
      </c>
      <c r="C128" s="27">
        <f t="shared" si="299"/>
        <v>1.3341135425723377E-2</v>
      </c>
      <c r="D128" s="27">
        <f t="shared" si="299"/>
        <v>1.2922484952427482E-2</v>
      </c>
      <c r="E128" s="27">
        <f t="shared" si="299"/>
        <v>5.1717495100684879E-2</v>
      </c>
      <c r="F128" s="27">
        <f t="shared" si="300"/>
        <v>6.4639980053112361E-2</v>
      </c>
      <c r="L128" t="str">
        <f t="shared" si="317"/>
        <v>34 Culture, media and sports occupations</v>
      </c>
      <c r="M128" s="27">
        <f t="shared" si="301"/>
        <v>2.7081555525653389E-2</v>
      </c>
      <c r="N128" s="27">
        <f t="shared" si="301"/>
        <v>0.45776617180083257</v>
      </c>
      <c r="O128" s="27">
        <f t="shared" si="301"/>
        <v>8.0736678213912949E-2</v>
      </c>
      <c r="P128" s="27">
        <f t="shared" si="301"/>
        <v>0.7724001298279024</v>
      </c>
      <c r="Q128" s="27">
        <f t="shared" si="302"/>
        <v>0.85313680804181535</v>
      </c>
      <c r="W128" t="str">
        <f t="shared" si="318"/>
        <v>34 Culture, media and sports occupations</v>
      </c>
      <c r="X128" s="27">
        <f t="shared" si="303"/>
        <v>-0.45045022643614363</v>
      </c>
      <c r="Y128" s="27">
        <f t="shared" si="303"/>
        <v>3.6219510741122285E-2</v>
      </c>
      <c r="Z128" s="27">
        <f t="shared" si="303"/>
        <v>-0.44897301006380008</v>
      </c>
      <c r="AA128" s="27">
        <f t="shared" si="303"/>
        <v>0.38420257714098494</v>
      </c>
      <c r="AB128" s="27">
        <f t="shared" si="304"/>
        <v>-6.4770432922815147E-2</v>
      </c>
      <c r="AH128" t="str">
        <f t="shared" si="319"/>
        <v>34 Culture, media and sports occupations</v>
      </c>
      <c r="AI128" s="27">
        <f t="shared" si="305"/>
        <v>-2.8962923029574483E-2</v>
      </c>
      <c r="AJ128" s="27">
        <f t="shared" si="305"/>
        <v>7.169630992549858E-2</v>
      </c>
      <c r="AK128" s="27">
        <f t="shared" si="305"/>
        <v>-7.9738280010897222E-2</v>
      </c>
      <c r="AL128" s="27">
        <f t="shared" si="305"/>
        <v>0.13064101021258723</v>
      </c>
      <c r="AM128" s="27">
        <f t="shared" si="306"/>
        <v>5.0902730201690005E-2</v>
      </c>
      <c r="AS128" t="str">
        <f t="shared" si="320"/>
        <v>34 Culture, media and sports occupations</v>
      </c>
      <c r="AT128" s="27">
        <f t="shared" si="307"/>
        <v>-0.10097097605577876</v>
      </c>
      <c r="AU128" s="27">
        <f t="shared" si="307"/>
        <v>-1.154271054790168E-2</v>
      </c>
      <c r="AV128" s="27">
        <f t="shared" si="307"/>
        <v>-0.12447496016160542</v>
      </c>
      <c r="AW128" s="27">
        <f t="shared" si="307"/>
        <v>-1.0865388963685496E-2</v>
      </c>
      <c r="AX128" s="27">
        <f t="shared" si="308"/>
        <v>-0.13534034912529092</v>
      </c>
      <c r="BD128" t="str">
        <f t="shared" si="321"/>
        <v>34 Culture, media and sports occupations</v>
      </c>
      <c r="BE128" s="27">
        <f t="shared" si="309"/>
        <v>-0.53584534479601853</v>
      </c>
      <c r="BF128" s="27">
        <f t="shared" si="309"/>
        <v>0.18421468454752477</v>
      </c>
      <c r="BG128" s="27">
        <f t="shared" si="309"/>
        <v>-0.31658189541176673</v>
      </c>
      <c r="BH128" s="27">
        <f t="shared" si="309"/>
        <v>-2.2650559355393618E-2</v>
      </c>
      <c r="BI128" s="27">
        <f t="shared" si="310"/>
        <v>-0.33923245476716035</v>
      </c>
      <c r="BO128" t="str">
        <f t="shared" si="322"/>
        <v>34 Culture, media and sports occupations</v>
      </c>
      <c r="BP128" s="27">
        <f t="shared" si="311"/>
        <v>-0.35757391473923017</v>
      </c>
      <c r="BQ128" s="27">
        <f t="shared" si="311"/>
        <v>-7.1874858898281824E-2</v>
      </c>
      <c r="BR128" s="27">
        <f t="shared" si="311"/>
        <v>-0.24022613750468569</v>
      </c>
      <c r="BS128" s="27">
        <f t="shared" si="311"/>
        <v>-0.26536310064698698</v>
      </c>
      <c r="BT128" s="27">
        <f t="shared" si="312"/>
        <v>-0.50558923815167267</v>
      </c>
      <c r="BZ128" t="str">
        <f t="shared" si="323"/>
        <v>34 Culture, media and sports occupations</v>
      </c>
      <c r="CA128" s="68">
        <f t="shared" si="313"/>
        <v>-0.21600876435786764</v>
      </c>
      <c r="CB128" s="68">
        <f t="shared" si="313"/>
        <v>-6.8953353089707736E-2</v>
      </c>
      <c r="CC128" s="68">
        <f t="shared" si="313"/>
        <v>-0.15917646655640105</v>
      </c>
      <c r="CD128" s="68">
        <f t="shared" si="313"/>
        <v>-0.22250959102232443</v>
      </c>
      <c r="CE128" s="68">
        <f t="shared" si="314"/>
        <v>-0.38168605757872548</v>
      </c>
      <c r="CK128" t="str">
        <f t="shared" si="324"/>
        <v>34 Culture, media and sports occupations</v>
      </c>
      <c r="CL128" s="68">
        <f t="shared" si="315"/>
        <v>6.8016746400627603E-3</v>
      </c>
      <c r="CM128" s="68">
        <f t="shared" si="315"/>
        <v>-9.1249618044189074E-3</v>
      </c>
      <c r="CN128" s="68">
        <f t="shared" si="315"/>
        <v>3.1203349172676809E-2</v>
      </c>
      <c r="CO128" s="68">
        <f t="shared" si="315"/>
        <v>8.9097783158683996E-2</v>
      </c>
      <c r="CP128" s="68">
        <f t="shared" si="316"/>
        <v>0.1203011323313608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7.275156403048616E-2</v>
      </c>
      <c r="C129" s="27">
        <f t="shared" si="299"/>
        <v>7.6554621446295545E-2</v>
      </c>
      <c r="D129" s="27">
        <f t="shared" si="299"/>
        <v>9.8406057676359904E-2</v>
      </c>
      <c r="E129" s="27">
        <f t="shared" si="299"/>
        <v>0.22677030565739253</v>
      </c>
      <c r="F129" s="27">
        <f t="shared" si="300"/>
        <v>0.32517636333375244</v>
      </c>
      <c r="L129" t="str">
        <f t="shared" si="317"/>
        <v>35 Business and public service associate professionals</v>
      </c>
      <c r="M129" s="27">
        <f t="shared" si="301"/>
        <v>0.87037371043971135</v>
      </c>
      <c r="N129" s="27">
        <f t="shared" si="301"/>
        <v>0.41567391438061652</v>
      </c>
      <c r="O129" s="27">
        <f t="shared" si="301"/>
        <v>0.84364439303422767</v>
      </c>
      <c r="P129" s="27">
        <f t="shared" si="301"/>
        <v>1.6032637599336184</v>
      </c>
      <c r="Q129" s="27">
        <f t="shared" si="302"/>
        <v>2.446908152967846</v>
      </c>
      <c r="W129" t="str">
        <f t="shared" si="318"/>
        <v>35 Business and public service associate professionals</v>
      </c>
      <c r="X129" s="27">
        <f t="shared" si="303"/>
        <v>0.64575311698736115</v>
      </c>
      <c r="Y129" s="27">
        <f t="shared" si="303"/>
        <v>1.6880320792836301E-2</v>
      </c>
      <c r="Z129" s="27">
        <f t="shared" si="303"/>
        <v>0.32018529077964963</v>
      </c>
      <c r="AA129" s="27">
        <f t="shared" si="303"/>
        <v>0.91417588897534685</v>
      </c>
      <c r="AB129" s="27">
        <f t="shared" si="304"/>
        <v>1.2343611797549965</v>
      </c>
      <c r="AH129" t="str">
        <f t="shared" si="319"/>
        <v>35 Business and public service associate professionals</v>
      </c>
      <c r="AI129" s="27">
        <f t="shared" si="305"/>
        <v>0.20225529501557604</v>
      </c>
      <c r="AJ129" s="27">
        <f t="shared" si="305"/>
        <v>0.11958116423069898</v>
      </c>
      <c r="AK129" s="27">
        <f t="shared" si="305"/>
        <v>0.10341371539142052</v>
      </c>
      <c r="AL129" s="27">
        <f t="shared" si="305"/>
        <v>0.38791803031256489</v>
      </c>
      <c r="AM129" s="27">
        <f t="shared" si="306"/>
        <v>0.49133174570398541</v>
      </c>
      <c r="AS129" t="str">
        <f t="shared" si="320"/>
        <v>35 Business and public service associate professionals</v>
      </c>
      <c r="AT129" s="27">
        <f t="shared" si="307"/>
        <v>0.15275046053090735</v>
      </c>
      <c r="AU129" s="27">
        <f t="shared" si="307"/>
        <v>7.299673550918051E-2</v>
      </c>
      <c r="AV129" s="27">
        <f t="shared" si="307"/>
        <v>3.3965217086751931E-2</v>
      </c>
      <c r="AW129" s="27">
        <f t="shared" si="307"/>
        <v>0.33517364599773147</v>
      </c>
      <c r="AX129" s="27">
        <f t="shared" si="308"/>
        <v>0.3691388630844834</v>
      </c>
      <c r="BD129" t="str">
        <f t="shared" si="321"/>
        <v>35 Business and public service associate professionals</v>
      </c>
      <c r="BE129" s="27">
        <f t="shared" si="309"/>
        <v>-0.44647163555108094</v>
      </c>
      <c r="BF129" s="27">
        <f t="shared" si="309"/>
        <v>0.77134545730650217</v>
      </c>
      <c r="BG129" s="27">
        <f t="shared" si="309"/>
        <v>-0.31535858672055728</v>
      </c>
      <c r="BH129" s="27">
        <f t="shared" si="309"/>
        <v>-1.4206368973429306E-2</v>
      </c>
      <c r="BI129" s="27">
        <f t="shared" si="310"/>
        <v>-0.32956495569398658</v>
      </c>
      <c r="BO129" t="str">
        <f t="shared" si="322"/>
        <v>35 Business and public service associate professionals</v>
      </c>
      <c r="BP129" s="27">
        <f t="shared" si="311"/>
        <v>-0.20930675938532417</v>
      </c>
      <c r="BQ129" s="27">
        <f t="shared" si="311"/>
        <v>-0.15799325829540756</v>
      </c>
      <c r="BR129" s="27">
        <f t="shared" si="311"/>
        <v>-0.18751272225413551</v>
      </c>
      <c r="BS129" s="27">
        <f t="shared" si="311"/>
        <v>-0.69167991063678613</v>
      </c>
      <c r="BT129" s="27">
        <f t="shared" si="312"/>
        <v>-0.87919263289092164</v>
      </c>
      <c r="BZ129" t="str">
        <f t="shared" si="323"/>
        <v>35 Business and public service associate professionals</v>
      </c>
      <c r="CA129" s="68">
        <f t="shared" si="313"/>
        <v>-0.34890437940207786</v>
      </c>
      <c r="CB129" s="68">
        <f t="shared" si="313"/>
        <v>-0.23451695019774155</v>
      </c>
      <c r="CC129" s="68">
        <f t="shared" si="313"/>
        <v>-0.19862276266295265</v>
      </c>
      <c r="CD129" s="68">
        <f t="shared" si="313"/>
        <v>-0.99005641032452907</v>
      </c>
      <c r="CE129" s="68">
        <f t="shared" si="314"/>
        <v>-1.1886791729874817</v>
      </c>
      <c r="CK129" t="str">
        <f t="shared" si="324"/>
        <v>35 Business and public service associate professionals</v>
      </c>
      <c r="CL129" s="68">
        <f t="shared" si="315"/>
        <v>5.283717791404996E-2</v>
      </c>
      <c r="CM129" s="68">
        <f t="shared" si="315"/>
        <v>-2.1678167263557979E-3</v>
      </c>
      <c r="CN129" s="68">
        <f t="shared" si="315"/>
        <v>4.408949853869748E-2</v>
      </c>
      <c r="CO129" s="68">
        <f t="shared" si="315"/>
        <v>0.21038997216759947</v>
      </c>
      <c r="CP129" s="68">
        <f t="shared" si="316"/>
        <v>0.25447947070629695</v>
      </c>
    </row>
    <row r="130" spans="1:94" x14ac:dyDescent="0.2">
      <c r="A130" t="str">
        <f t="shared" si="298"/>
        <v>41 Administrative occupations</v>
      </c>
      <c r="B130" s="27">
        <f t="shared" si="299"/>
        <v>2.5909839459524464E-2</v>
      </c>
      <c r="C130" s="27">
        <f t="shared" si="299"/>
        <v>5.6639358325444977E-2</v>
      </c>
      <c r="D130" s="27">
        <f t="shared" si="299"/>
        <v>7.5447429123052134E-2</v>
      </c>
      <c r="E130" s="27">
        <f t="shared" si="299"/>
        <v>0.15959176668417596</v>
      </c>
      <c r="F130" s="27">
        <f t="shared" si="300"/>
        <v>0.2350391958072281</v>
      </c>
      <c r="L130" t="str">
        <f t="shared" si="317"/>
        <v>41 Administrative occupations</v>
      </c>
      <c r="M130" s="27">
        <f t="shared" si="301"/>
        <v>0.46226730239355085</v>
      </c>
      <c r="N130" s="27">
        <f t="shared" si="301"/>
        <v>0.28183377066944271</v>
      </c>
      <c r="O130" s="27">
        <f t="shared" si="301"/>
        <v>0.89223724149808792</v>
      </c>
      <c r="P130" s="27">
        <f t="shared" si="301"/>
        <v>1.3991269484791342</v>
      </c>
      <c r="Q130" s="27">
        <f t="shared" si="302"/>
        <v>2.2913641899772221</v>
      </c>
      <c r="W130" t="str">
        <f t="shared" si="318"/>
        <v>41 Administrative occupations</v>
      </c>
      <c r="X130" s="27">
        <f t="shared" si="303"/>
        <v>0.43234849641102002</v>
      </c>
      <c r="Y130" s="27">
        <f t="shared" si="303"/>
        <v>0.40210676922695932</v>
      </c>
      <c r="Z130" s="27">
        <f t="shared" si="303"/>
        <v>1.7037790315852828</v>
      </c>
      <c r="AA130" s="27">
        <f t="shared" si="303"/>
        <v>2.3702957185636642</v>
      </c>
      <c r="AB130" s="27">
        <f t="shared" si="304"/>
        <v>4.0740747501489469</v>
      </c>
      <c r="AH130" t="str">
        <f t="shared" si="319"/>
        <v>41 Administrative occupations</v>
      </c>
      <c r="AI130" s="27">
        <f t="shared" si="305"/>
        <v>0.24428766982816308</v>
      </c>
      <c r="AJ130" s="27">
        <f t="shared" si="305"/>
        <v>0.22455612588316765</v>
      </c>
      <c r="AK130" s="27">
        <f t="shared" si="305"/>
        <v>0.56189576854285939</v>
      </c>
      <c r="AL130" s="27">
        <f t="shared" si="305"/>
        <v>0.83175497235983631</v>
      </c>
      <c r="AM130" s="27">
        <f t="shared" si="306"/>
        <v>1.3936507409026957</v>
      </c>
      <c r="AS130" t="str">
        <f t="shared" si="320"/>
        <v>41 Administrative occupations</v>
      </c>
      <c r="AT130" s="27">
        <f t="shared" si="307"/>
        <v>0.1037625880288191</v>
      </c>
      <c r="AU130" s="27">
        <f t="shared" si="307"/>
        <v>0.17889624878106503</v>
      </c>
      <c r="AV130" s="27">
        <f t="shared" si="307"/>
        <v>0.21580654248223974</v>
      </c>
      <c r="AW130" s="27">
        <f t="shared" si="307"/>
        <v>0.57681247779772438</v>
      </c>
      <c r="AX130" s="27">
        <f t="shared" si="308"/>
        <v>0.79261902027996411</v>
      </c>
      <c r="BD130" t="str">
        <f t="shared" si="321"/>
        <v>41 Administrative occupations</v>
      </c>
      <c r="BE130" s="27">
        <f t="shared" si="309"/>
        <v>-1.2217476958719757</v>
      </c>
      <c r="BF130" s="27">
        <f t="shared" si="309"/>
        <v>0.92283111233848025</v>
      </c>
      <c r="BG130" s="27">
        <f t="shared" si="309"/>
        <v>-0.4548036535536788</v>
      </c>
      <c r="BH130" s="27">
        <f t="shared" si="309"/>
        <v>-2.1067447699819741</v>
      </c>
      <c r="BI130" s="27">
        <f t="shared" si="310"/>
        <v>-2.5615484235356529</v>
      </c>
      <c r="BO130" t="str">
        <f t="shared" si="322"/>
        <v>41 Administrative occupations</v>
      </c>
      <c r="BP130" s="27">
        <f t="shared" si="311"/>
        <v>-1.7705059219748343</v>
      </c>
      <c r="BQ130" s="27">
        <f t="shared" si="311"/>
        <v>4.7812254059195425E-2</v>
      </c>
      <c r="BR130" s="27">
        <f t="shared" si="311"/>
        <v>-0.55749960429853296</v>
      </c>
      <c r="BS130" s="27">
        <f t="shared" si="311"/>
        <v>-3.3020361279663026</v>
      </c>
      <c r="BT130" s="27">
        <f t="shared" si="312"/>
        <v>-3.8595357322648356</v>
      </c>
      <c r="BZ130" t="str">
        <f t="shared" si="323"/>
        <v>41 Administrative occupations</v>
      </c>
      <c r="CA130" s="68">
        <f t="shared" si="313"/>
        <v>-1.0013992356169501</v>
      </c>
      <c r="CB130" s="68">
        <f t="shared" si="313"/>
        <v>-0.78632931897687453</v>
      </c>
      <c r="CC130" s="68">
        <f t="shared" si="313"/>
        <v>-1.154963899497742</v>
      </c>
      <c r="CD130" s="68">
        <f t="shared" si="313"/>
        <v>-2.5174488732455873</v>
      </c>
      <c r="CE130" s="68">
        <f t="shared" si="314"/>
        <v>-3.6724127727433293</v>
      </c>
      <c r="CK130" t="str">
        <f t="shared" si="324"/>
        <v>41 Administrative occupations</v>
      </c>
      <c r="CL130" s="68">
        <f t="shared" si="315"/>
        <v>4.2560966165948955E-2</v>
      </c>
      <c r="CM130" s="68">
        <f t="shared" si="315"/>
        <v>-8.1238487058384878E-2</v>
      </c>
      <c r="CN130" s="68">
        <f t="shared" si="315"/>
        <v>-0.2424876353182609</v>
      </c>
      <c r="CO130" s="68">
        <f t="shared" si="315"/>
        <v>-0.20279943644236009</v>
      </c>
      <c r="CP130" s="68">
        <f t="shared" si="316"/>
        <v>-0.44528707176062099</v>
      </c>
    </row>
    <row r="131" spans="1:94" x14ac:dyDescent="0.2">
      <c r="A131" t="str">
        <f t="shared" si="298"/>
        <v>42 Secretarial and related occupations</v>
      </c>
      <c r="B131" s="27">
        <f t="shared" si="299"/>
        <v>7.3916551330714571E-3</v>
      </c>
      <c r="C131" s="27">
        <f t="shared" si="299"/>
        <v>3.457070315518937E-4</v>
      </c>
      <c r="D131" s="27">
        <f t="shared" si="299"/>
        <v>2.0577258685846644E-2</v>
      </c>
      <c r="E131" s="27">
        <f t="shared" si="299"/>
        <v>5.0909509527131386E-2</v>
      </c>
      <c r="F131" s="27">
        <f t="shared" si="300"/>
        <v>7.148676821297803E-2</v>
      </c>
      <c r="L131" t="str">
        <f t="shared" si="317"/>
        <v>42 Secretarial and related occupations</v>
      </c>
      <c r="M131" s="27">
        <f t="shared" si="301"/>
        <v>7.0573800033087664E-2</v>
      </c>
      <c r="N131" s="27">
        <f t="shared" si="301"/>
        <v>3.4440720963287097E-2</v>
      </c>
      <c r="O131" s="27">
        <f t="shared" si="301"/>
        <v>0.27433487766120823</v>
      </c>
      <c r="P131" s="27">
        <f t="shared" si="301"/>
        <v>0.23127285251346341</v>
      </c>
      <c r="Q131" s="27">
        <f t="shared" si="302"/>
        <v>0.50560773017467164</v>
      </c>
      <c r="W131" t="str">
        <f t="shared" si="318"/>
        <v>42 Secretarial and related occupations</v>
      </c>
      <c r="X131" s="27">
        <f t="shared" si="303"/>
        <v>-1.2368955645043478E-2</v>
      </c>
      <c r="Y131" s="27">
        <f t="shared" si="303"/>
        <v>3.6404821042061108E-2</v>
      </c>
      <c r="Z131" s="27">
        <f t="shared" si="303"/>
        <v>0.57354953870700243</v>
      </c>
      <c r="AA131" s="27">
        <f t="shared" si="303"/>
        <v>1.20462553066305</v>
      </c>
      <c r="AB131" s="27">
        <f t="shared" si="304"/>
        <v>1.7781750693700524</v>
      </c>
      <c r="AH131" t="str">
        <f t="shared" si="319"/>
        <v>42 Secretarial and related occupations</v>
      </c>
      <c r="AI131" s="27">
        <f t="shared" si="305"/>
        <v>3.2740063122158602E-3</v>
      </c>
      <c r="AJ131" s="27">
        <f t="shared" si="305"/>
        <v>3.7221590579558539E-2</v>
      </c>
      <c r="AK131" s="27">
        <f t="shared" si="305"/>
        <v>0.17591205454181336</v>
      </c>
      <c r="AL131" s="27">
        <f t="shared" si="305"/>
        <v>0.19969124936476201</v>
      </c>
      <c r="AM131" s="27">
        <f t="shared" si="306"/>
        <v>0.37560330390657537</v>
      </c>
      <c r="AS131" t="str">
        <f t="shared" si="320"/>
        <v>42 Secretarial and related occupations</v>
      </c>
      <c r="AT131" s="27">
        <f t="shared" si="307"/>
        <v>-4.0710175727935449E-2</v>
      </c>
      <c r="AU131" s="27">
        <f t="shared" si="307"/>
        <v>2.9524523465570662E-2</v>
      </c>
      <c r="AV131" s="27">
        <f t="shared" si="307"/>
        <v>0.11660541247783041</v>
      </c>
      <c r="AW131" s="27">
        <f t="shared" si="307"/>
        <v>1.8032660900394792E-2</v>
      </c>
      <c r="AX131" s="27">
        <f t="shared" si="308"/>
        <v>0.1346380733782252</v>
      </c>
      <c r="BD131" t="str">
        <f t="shared" si="321"/>
        <v>42 Secretarial and related occupations</v>
      </c>
      <c r="BE131" s="27">
        <f t="shared" si="309"/>
        <v>-0.41560455845182753</v>
      </c>
      <c r="BF131" s="27">
        <f t="shared" si="309"/>
        <v>0.11755577524439742</v>
      </c>
      <c r="BG131" s="27">
        <f t="shared" si="309"/>
        <v>-0.18208611850527756</v>
      </c>
      <c r="BH131" s="27">
        <f t="shared" si="309"/>
        <v>-2.0082034785055938</v>
      </c>
      <c r="BI131" s="27">
        <f t="shared" si="310"/>
        <v>-2.1902895970108713</v>
      </c>
      <c r="BO131" t="str">
        <f t="shared" si="322"/>
        <v>42 Secretarial and related occupations</v>
      </c>
      <c r="BP131" s="27">
        <f t="shared" si="311"/>
        <v>-1.0281693460998289</v>
      </c>
      <c r="BQ131" s="27">
        <f t="shared" si="311"/>
        <v>-7.2703680603520393E-2</v>
      </c>
      <c r="BR131" s="27">
        <f t="shared" si="311"/>
        <v>-0.74282636744834041</v>
      </c>
      <c r="BS131" s="27">
        <f t="shared" si="311"/>
        <v>-1.6017324313860559</v>
      </c>
      <c r="BT131" s="27">
        <f t="shared" si="312"/>
        <v>-2.3445587988343966</v>
      </c>
      <c r="BZ131" t="str">
        <f t="shared" si="323"/>
        <v>42 Secretarial and related occupations</v>
      </c>
      <c r="CA131" s="68">
        <f t="shared" si="313"/>
        <v>-0.41228380951561405</v>
      </c>
      <c r="CB131" s="68">
        <f t="shared" si="313"/>
        <v>-0.47934393887646465</v>
      </c>
      <c r="CC131" s="68">
        <f t="shared" si="313"/>
        <v>-1.216028103918432</v>
      </c>
      <c r="CD131" s="68">
        <f t="shared" si="313"/>
        <v>-0.78909412216794417</v>
      </c>
      <c r="CE131" s="68">
        <f t="shared" si="314"/>
        <v>-2.0051222260863764</v>
      </c>
      <c r="CK131" t="str">
        <f t="shared" si="324"/>
        <v>42 Secretarial and related occupations</v>
      </c>
      <c r="CL131" s="68">
        <f t="shared" si="315"/>
        <v>2.6389497747919655E-2</v>
      </c>
      <c r="CM131" s="68">
        <f t="shared" si="315"/>
        <v>-2.7953389076812996E-2</v>
      </c>
      <c r="CN131" s="68">
        <f t="shared" si="315"/>
        <v>-0.11794819411951224</v>
      </c>
      <c r="CO131" s="68">
        <f t="shared" si="315"/>
        <v>-0.17276318814720779</v>
      </c>
      <c r="CP131" s="68">
        <f t="shared" si="316"/>
        <v>-0.29071138226672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3.7337828128337826E-3</v>
      </c>
      <c r="C132" s="27">
        <f t="shared" si="299"/>
        <v>-9.4743245411784902E-4</v>
      </c>
      <c r="D132" s="27">
        <f t="shared" si="299"/>
        <v>3.0690976455133821E-3</v>
      </c>
      <c r="E132" s="27">
        <f t="shared" si="299"/>
        <v>6.0149764584525069E-3</v>
      </c>
      <c r="F132" s="27">
        <f t="shared" si="300"/>
        <v>9.084074103965889E-3</v>
      </c>
      <c r="L132" t="str">
        <f t="shared" si="317"/>
        <v>51 Skilled agricultural and related trades</v>
      </c>
      <c r="M132" s="27">
        <f t="shared" si="301"/>
        <v>2.2168397347805652E-2</v>
      </c>
      <c r="N132" s="27">
        <f t="shared" si="301"/>
        <v>-2.2119192254367787E-2</v>
      </c>
      <c r="O132" s="27">
        <f t="shared" si="301"/>
        <v>7.2306817894363939E-3</v>
      </c>
      <c r="P132" s="27">
        <f t="shared" si="301"/>
        <v>2.8360946238975185E-2</v>
      </c>
      <c r="Q132" s="27">
        <f t="shared" si="302"/>
        <v>3.5591628028411579E-2</v>
      </c>
      <c r="W132" t="str">
        <f t="shared" si="318"/>
        <v>51 Skilled agricultural and related trades</v>
      </c>
      <c r="X132" s="27">
        <f t="shared" si="303"/>
        <v>6.5843231935419078E-2</v>
      </c>
      <c r="Y132" s="27">
        <f t="shared" si="303"/>
        <v>-1.5100464921709911E-2</v>
      </c>
      <c r="Z132" s="27">
        <f t="shared" si="303"/>
        <v>9.9990608471776987E-2</v>
      </c>
      <c r="AA132" s="27">
        <f t="shared" si="303"/>
        <v>0.39837339130719496</v>
      </c>
      <c r="AB132" s="27">
        <f t="shared" si="304"/>
        <v>0.49836399977897194</v>
      </c>
      <c r="AH132" t="str">
        <f t="shared" si="319"/>
        <v>51 Skilled agricultural and related trades</v>
      </c>
      <c r="AI132" s="27">
        <f t="shared" si="305"/>
        <v>5.8758279733946595E-2</v>
      </c>
      <c r="AJ132" s="27">
        <f t="shared" si="305"/>
        <v>-8.1317688980654501E-2</v>
      </c>
      <c r="AK132" s="27">
        <f t="shared" si="305"/>
        <v>2.0332216028826622E-2</v>
      </c>
      <c r="AL132" s="27">
        <f t="shared" si="305"/>
        <v>0.10583111124087041</v>
      </c>
      <c r="AM132" s="27">
        <f t="shared" si="306"/>
        <v>0.12616332726969703</v>
      </c>
      <c r="AS132" t="str">
        <f t="shared" si="320"/>
        <v>51 Skilled agricultural and related trades</v>
      </c>
      <c r="AT132" s="27">
        <f t="shared" si="307"/>
        <v>0.13706810819501908</v>
      </c>
      <c r="AU132" s="27">
        <f t="shared" si="307"/>
        <v>-0.12784262293720927</v>
      </c>
      <c r="AV132" s="27">
        <f t="shared" si="307"/>
        <v>1.5082093008110253E-3</v>
      </c>
      <c r="AW132" s="27">
        <f t="shared" si="307"/>
        <v>0.16325448417000427</v>
      </c>
      <c r="AX132" s="27">
        <f t="shared" si="308"/>
        <v>0.16476269347081529</v>
      </c>
      <c r="BD132" t="str">
        <f t="shared" si="321"/>
        <v>51 Skilled agricultural and related trades</v>
      </c>
      <c r="BE132" s="27">
        <f t="shared" si="309"/>
        <v>-2.8900859714026672E-2</v>
      </c>
      <c r="BF132" s="27">
        <f t="shared" si="309"/>
        <v>-0.13886854562637385</v>
      </c>
      <c r="BG132" s="27">
        <f t="shared" si="309"/>
        <v>-5.2753553142122489E-2</v>
      </c>
      <c r="BH132" s="27">
        <f t="shared" si="309"/>
        <v>6.6288961671794322E-3</v>
      </c>
      <c r="BI132" s="27">
        <f t="shared" si="310"/>
        <v>-4.6124656974943057E-2</v>
      </c>
      <c r="BO132" t="str">
        <f t="shared" si="322"/>
        <v>51 Skilled agricultural and related trades</v>
      </c>
      <c r="BP132" s="27">
        <f t="shared" si="311"/>
        <v>8.6468025851167418E-2</v>
      </c>
      <c r="BQ132" s="27">
        <f t="shared" si="311"/>
        <v>-0.37356576198287172</v>
      </c>
      <c r="BR132" s="27">
        <f t="shared" si="311"/>
        <v>-5.2046605411395497E-3</v>
      </c>
      <c r="BS132" s="27">
        <f t="shared" si="311"/>
        <v>8.1079509939120387E-3</v>
      </c>
      <c r="BT132" s="27">
        <f t="shared" si="312"/>
        <v>2.903290452772489E-3</v>
      </c>
      <c r="BZ132" t="str">
        <f t="shared" si="323"/>
        <v>51 Skilled agricultural and related trades</v>
      </c>
      <c r="CA132" s="68">
        <f t="shared" si="313"/>
        <v>-0.10806762475389919</v>
      </c>
      <c r="CB132" s="68">
        <f t="shared" si="313"/>
        <v>-0.15865828877530719</v>
      </c>
      <c r="CC132" s="68">
        <f t="shared" si="313"/>
        <v>-1.7169611818971142E-2</v>
      </c>
      <c r="CD132" s="68">
        <f t="shared" si="313"/>
        <v>0.14439313322493252</v>
      </c>
      <c r="CE132" s="68">
        <f t="shared" si="314"/>
        <v>0.12722352140596138</v>
      </c>
      <c r="CK132" t="str">
        <f t="shared" si="324"/>
        <v>51 Skilled agricultural and related trades</v>
      </c>
      <c r="CL132" s="68">
        <f t="shared" si="315"/>
        <v>9.7022960199198205E-2</v>
      </c>
      <c r="CM132" s="68">
        <f t="shared" si="315"/>
        <v>-0.21710773653585275</v>
      </c>
      <c r="CN132" s="68">
        <f t="shared" si="315"/>
        <v>3.1880560188864093E-2</v>
      </c>
      <c r="CO132" s="68">
        <f t="shared" si="315"/>
        <v>-0.13319915618604217</v>
      </c>
      <c r="CP132" s="68">
        <f t="shared" si="316"/>
        <v>-0.10131859599717807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3.7449196347619854E-3</v>
      </c>
      <c r="C133" s="27">
        <f t="shared" si="299"/>
        <v>2.6077560875541438E-3</v>
      </c>
      <c r="D133" s="27">
        <f t="shared" si="299"/>
        <v>1.0018637538739376E-3</v>
      </c>
      <c r="E133" s="27">
        <f t="shared" si="299"/>
        <v>8.9396137715066458E-3</v>
      </c>
      <c r="F133" s="27">
        <f t="shared" si="300"/>
        <v>9.9414775253805834E-3</v>
      </c>
      <c r="L133" t="str">
        <f t="shared" si="317"/>
        <v>52 Skilled metal, electrical and electronic trades</v>
      </c>
      <c r="M133" s="27">
        <f t="shared" si="301"/>
        <v>7.4963476589419209E-2</v>
      </c>
      <c r="N133" s="27">
        <f t="shared" si="301"/>
        <v>-4.4425141432966775E-2</v>
      </c>
      <c r="O133" s="27">
        <f t="shared" si="301"/>
        <v>0.14623279124656791</v>
      </c>
      <c r="P133" s="27">
        <f t="shared" si="301"/>
        <v>0.35834720750980098</v>
      </c>
      <c r="Q133" s="27">
        <f t="shared" si="302"/>
        <v>0.50457999875636883</v>
      </c>
      <c r="W133" t="str">
        <f t="shared" si="318"/>
        <v>52 Skilled metal, electrical and electronic trades</v>
      </c>
      <c r="X133" s="27">
        <f t="shared" si="303"/>
        <v>0.14128761141543955</v>
      </c>
      <c r="Y133" s="27">
        <f t="shared" si="303"/>
        <v>-0.22692484752425957</v>
      </c>
      <c r="Z133" s="27">
        <f t="shared" si="303"/>
        <v>0.16547336598369777</v>
      </c>
      <c r="AA133" s="27">
        <f t="shared" si="303"/>
        <v>0.32415861550784975</v>
      </c>
      <c r="AB133" s="27">
        <f t="shared" si="304"/>
        <v>0.48963198149154752</v>
      </c>
      <c r="AH133" t="str">
        <f t="shared" si="319"/>
        <v>52 Skilled metal, electrical and electronic trades</v>
      </c>
      <c r="AI133" s="27">
        <f t="shared" si="305"/>
        <v>5.8693276769182345E-2</v>
      </c>
      <c r="AJ133" s="27">
        <f t="shared" si="305"/>
        <v>-7.3613352295738788E-2</v>
      </c>
      <c r="AK133" s="27">
        <f t="shared" si="305"/>
        <v>4.0423786692871999E-2</v>
      </c>
      <c r="AL133" s="27">
        <f t="shared" si="305"/>
        <v>0.11586133006850924</v>
      </c>
      <c r="AM133" s="27">
        <f t="shared" si="306"/>
        <v>0.15628511676138124</v>
      </c>
      <c r="AS133" t="str">
        <f t="shared" si="320"/>
        <v>52 Skilled metal, electrical and electronic trades</v>
      </c>
      <c r="AT133" s="27">
        <f t="shared" si="307"/>
        <v>0.16171763171898945</v>
      </c>
      <c r="AU133" s="27">
        <f t="shared" si="307"/>
        <v>-0.22141092241750071</v>
      </c>
      <c r="AV133" s="27">
        <f t="shared" si="307"/>
        <v>2.2511406018285607E-2</v>
      </c>
      <c r="AW133" s="27">
        <f t="shared" si="307"/>
        <v>0.29905151712365541</v>
      </c>
      <c r="AX133" s="27">
        <f t="shared" si="308"/>
        <v>0.32156292314194102</v>
      </c>
      <c r="BD133" t="str">
        <f t="shared" si="321"/>
        <v>52 Skilled metal, electrical and electronic trades</v>
      </c>
      <c r="BE133" s="27">
        <f t="shared" si="309"/>
        <v>-0.39374853569142587</v>
      </c>
      <c r="BF133" s="27">
        <f t="shared" si="309"/>
        <v>-0.45582177548959102</v>
      </c>
      <c r="BG133" s="27">
        <f t="shared" si="309"/>
        <v>-0.21244087389801081</v>
      </c>
      <c r="BH133" s="27">
        <f t="shared" si="309"/>
        <v>-0.31308703063971155</v>
      </c>
      <c r="BI133" s="27">
        <f t="shared" si="310"/>
        <v>-0.52552790453772236</v>
      </c>
      <c r="BO133" t="str">
        <f t="shared" si="322"/>
        <v>52 Skilled metal, electrical and electronic trades</v>
      </c>
      <c r="BP133" s="27">
        <f t="shared" si="311"/>
        <v>0.29907594476730015</v>
      </c>
      <c r="BQ133" s="27">
        <f t="shared" si="311"/>
        <v>-1.0086262130448453</v>
      </c>
      <c r="BR133" s="27">
        <f t="shared" si="311"/>
        <v>-9.1500749793316238E-2</v>
      </c>
      <c r="BS133" s="27">
        <f t="shared" si="311"/>
        <v>-0.56651199082265613</v>
      </c>
      <c r="BT133" s="27">
        <f t="shared" si="312"/>
        <v>-0.65801274061597237</v>
      </c>
      <c r="BZ133" t="str">
        <f t="shared" si="323"/>
        <v>52 Skilled metal, electrical and electronic trades</v>
      </c>
      <c r="CA133" s="68">
        <f t="shared" si="313"/>
        <v>-0.44631833007187893</v>
      </c>
      <c r="CB133" s="68">
        <f t="shared" si="313"/>
        <v>-0.37288332681725733</v>
      </c>
      <c r="CC133" s="68">
        <f t="shared" si="313"/>
        <v>-1.8266311533629009E-2</v>
      </c>
      <c r="CD133" s="68">
        <f t="shared" si="313"/>
        <v>-0.77737918140986406</v>
      </c>
      <c r="CE133" s="68">
        <f t="shared" si="314"/>
        <v>-0.79564549294349307</v>
      </c>
      <c r="CK133" t="str">
        <f t="shared" si="324"/>
        <v>52 Skilled metal, electrical and electronic trades</v>
      </c>
      <c r="CL133" s="68">
        <f t="shared" si="315"/>
        <v>6.2605574953553789E-2</v>
      </c>
      <c r="CM133" s="68">
        <f t="shared" si="315"/>
        <v>-0.17181947919746265</v>
      </c>
      <c r="CN133" s="68">
        <f t="shared" si="315"/>
        <v>4.5809202179233899E-2</v>
      </c>
      <c r="CO133" s="68">
        <f t="shared" si="315"/>
        <v>-0.19688769427491359</v>
      </c>
      <c r="CP133" s="68">
        <f t="shared" si="316"/>
        <v>-0.1510784920956797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-3.4443958312902539E-3</v>
      </c>
      <c r="C134" s="27">
        <f t="shared" si="299"/>
        <v>-8.2491700689542227E-4</v>
      </c>
      <c r="D134" s="27">
        <f t="shared" si="299"/>
        <v>2.7291245289164517E-3</v>
      </c>
      <c r="E134" s="27">
        <f t="shared" si="299"/>
        <v>5.5039533192200937E-4</v>
      </c>
      <c r="F134" s="27">
        <f t="shared" si="300"/>
        <v>3.2795198608384611E-3</v>
      </c>
      <c r="L134" t="str">
        <f t="shared" si="317"/>
        <v>53 Skilled construction and building trades</v>
      </c>
      <c r="M134" s="27">
        <f t="shared" si="301"/>
        <v>1.6964887712325794E-2</v>
      </c>
      <c r="N134" s="27">
        <f t="shared" si="301"/>
        <v>-9.8769541489798773E-4</v>
      </c>
      <c r="O134" s="27">
        <f t="shared" si="301"/>
        <v>2.6812419430457007E-2</v>
      </c>
      <c r="P134" s="27">
        <f t="shared" si="301"/>
        <v>4.9800692686311321E-2</v>
      </c>
      <c r="Q134" s="27">
        <f t="shared" si="302"/>
        <v>7.6613112116768328E-2</v>
      </c>
      <c r="W134" t="str">
        <f t="shared" si="318"/>
        <v>53 Skilled construction and building trades</v>
      </c>
      <c r="X134" s="27">
        <f t="shared" si="303"/>
        <v>-7.7633209295718819E-3</v>
      </c>
      <c r="Y134" s="27">
        <f t="shared" si="303"/>
        <v>-7.5728467012330603E-2</v>
      </c>
      <c r="Z134" s="27">
        <f t="shared" si="303"/>
        <v>6.0132600971232297E-2</v>
      </c>
      <c r="AA134" s="27">
        <f t="shared" si="303"/>
        <v>6.3953760487477584E-2</v>
      </c>
      <c r="AB134" s="27">
        <f t="shared" si="304"/>
        <v>0.12408636145870988</v>
      </c>
      <c r="AH134" t="str">
        <f t="shared" si="319"/>
        <v>53 Skilled construction and building trades</v>
      </c>
      <c r="AI134" s="27">
        <f t="shared" si="305"/>
        <v>6.1300664282061768E-2</v>
      </c>
      <c r="AJ134" s="27">
        <f t="shared" si="305"/>
        <v>-5.7832494793809475E-2</v>
      </c>
      <c r="AK134" s="27">
        <f t="shared" si="305"/>
        <v>4.3968704988460894E-2</v>
      </c>
      <c r="AL134" s="27">
        <f t="shared" si="305"/>
        <v>6.5056871870059929E-2</v>
      </c>
      <c r="AM134" s="27">
        <f t="shared" si="306"/>
        <v>0.10902557685852082</v>
      </c>
      <c r="AS134" t="str">
        <f t="shared" si="320"/>
        <v>53 Skilled construction and building trades</v>
      </c>
      <c r="AT134" s="27">
        <f t="shared" si="307"/>
        <v>-2.2846166161622716E-2</v>
      </c>
      <c r="AU134" s="27">
        <f t="shared" si="307"/>
        <v>-3.2836890603741953E-2</v>
      </c>
      <c r="AV134" s="27">
        <f t="shared" si="307"/>
        <v>6.4856019146582233E-2</v>
      </c>
      <c r="AW134" s="27">
        <f t="shared" si="307"/>
        <v>2.11799767955414E-2</v>
      </c>
      <c r="AX134" s="27">
        <f t="shared" si="308"/>
        <v>8.6035995942123633E-2</v>
      </c>
      <c r="BD134" t="str">
        <f t="shared" si="321"/>
        <v>53 Skilled construction and building trades</v>
      </c>
      <c r="BE134" s="27">
        <f t="shared" si="309"/>
        <v>-1.0113580170277059</v>
      </c>
      <c r="BF134" s="27">
        <f t="shared" si="309"/>
        <v>-0.17730676368502341</v>
      </c>
      <c r="BG134" s="27">
        <f t="shared" si="309"/>
        <v>-0.24439942483239641</v>
      </c>
      <c r="BH134" s="27">
        <f t="shared" si="309"/>
        <v>-0.68554800460499088</v>
      </c>
      <c r="BI134" s="27">
        <f t="shared" si="310"/>
        <v>-0.92994742943738729</v>
      </c>
      <c r="BO134" t="str">
        <f t="shared" si="322"/>
        <v>53 Skilled construction and building trades</v>
      </c>
      <c r="BP134" s="27">
        <f t="shared" si="311"/>
        <v>0.27402461076424167</v>
      </c>
      <c r="BQ134" s="27">
        <f t="shared" si="311"/>
        <v>-0.86777564118749417</v>
      </c>
      <c r="BR134" s="27">
        <f t="shared" si="311"/>
        <v>0.29916235321367068</v>
      </c>
      <c r="BS134" s="27">
        <f t="shared" si="311"/>
        <v>-0.15888780862624241</v>
      </c>
      <c r="BT134" s="27">
        <f t="shared" si="312"/>
        <v>0.14027454458742827</v>
      </c>
      <c r="BZ134" t="str">
        <f t="shared" si="323"/>
        <v>53 Skilled construction and building trades</v>
      </c>
      <c r="CA134" s="68">
        <f t="shared" si="313"/>
        <v>-0.5868631581953152</v>
      </c>
      <c r="CB134" s="68">
        <f t="shared" si="313"/>
        <v>-0.2287879819589258</v>
      </c>
      <c r="CC134" s="68">
        <f t="shared" si="313"/>
        <v>0.16594550888590742</v>
      </c>
      <c r="CD134" s="68">
        <f t="shared" si="313"/>
        <v>-0.12430912290479101</v>
      </c>
      <c r="CE134" s="68">
        <f t="shared" si="314"/>
        <v>4.1636385981116408E-2</v>
      </c>
      <c r="CK134" t="str">
        <f t="shared" si="324"/>
        <v>53 Skilled construction and building trades</v>
      </c>
      <c r="CL134" s="68">
        <f t="shared" si="315"/>
        <v>-0.14443659420069932</v>
      </c>
      <c r="CM134" s="68">
        <f t="shared" si="315"/>
        <v>-0.21839323413281675</v>
      </c>
      <c r="CN134" s="68">
        <f t="shared" si="315"/>
        <v>-0.12958739543662301</v>
      </c>
      <c r="CO134" s="68">
        <f t="shared" si="315"/>
        <v>-0.53175706361037556</v>
      </c>
      <c r="CP134" s="68">
        <f t="shared" si="316"/>
        <v>-0.66134445904699857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1.8787373061906198E-3</v>
      </c>
      <c r="C135" s="27">
        <f t="shared" si="299"/>
        <v>3.6982028055756525E-3</v>
      </c>
      <c r="D135" s="27">
        <f t="shared" si="299"/>
        <v>1.6935349912784899E-2</v>
      </c>
      <c r="E135" s="27">
        <f t="shared" si="299"/>
        <v>2.4925613287548318E-2</v>
      </c>
      <c r="F135" s="27">
        <f t="shared" si="300"/>
        <v>4.1860963200333216E-2</v>
      </c>
      <c r="L135" t="str">
        <f t="shared" si="317"/>
        <v>54 Textiles, printing and other skilled trades</v>
      </c>
      <c r="M135" s="27">
        <f t="shared" si="301"/>
        <v>4.1702184395628672E-2</v>
      </c>
      <c r="N135" s="27">
        <f t="shared" si="301"/>
        <v>3.1480256925431382E-2</v>
      </c>
      <c r="O135" s="27">
        <f t="shared" si="301"/>
        <v>0.15017226435822978</v>
      </c>
      <c r="P135" s="27">
        <f t="shared" si="301"/>
        <v>0.33194813528939615</v>
      </c>
      <c r="Q135" s="27">
        <f t="shared" si="302"/>
        <v>0.48212039964762593</v>
      </c>
      <c r="W135" t="str">
        <f t="shared" si="318"/>
        <v>54 Textiles, printing and other skilled trades</v>
      </c>
      <c r="X135" s="27">
        <f t="shared" si="303"/>
        <v>1.5559443202296519E-2</v>
      </c>
      <c r="Y135" s="27">
        <f t="shared" si="303"/>
        <v>-9.5078118125349276E-2</v>
      </c>
      <c r="Z135" s="27">
        <f t="shared" si="303"/>
        <v>0.3100442030898094</v>
      </c>
      <c r="AA135" s="27">
        <f t="shared" si="303"/>
        <v>0.49478543990189583</v>
      </c>
      <c r="AB135" s="27">
        <f t="shared" si="304"/>
        <v>0.80482964299170523</v>
      </c>
      <c r="AH135" t="str">
        <f t="shared" si="319"/>
        <v>54 Textiles, printing and other skilled trades</v>
      </c>
      <c r="AI135" s="27">
        <f t="shared" si="305"/>
        <v>-2.2427559992874435E-2</v>
      </c>
      <c r="AJ135" s="27">
        <f t="shared" si="305"/>
        <v>-1.9748898470130172E-2</v>
      </c>
      <c r="AK135" s="27">
        <f t="shared" si="305"/>
        <v>5.0682030728134764E-2</v>
      </c>
      <c r="AL135" s="27">
        <f t="shared" si="305"/>
        <v>0.14399027754074278</v>
      </c>
      <c r="AM135" s="27">
        <f t="shared" si="306"/>
        <v>0.19467230826887755</v>
      </c>
      <c r="AS135" t="str">
        <f t="shared" si="320"/>
        <v>54 Textiles, printing and other skilled trades</v>
      </c>
      <c r="AT135" s="27">
        <f t="shared" si="307"/>
        <v>-1.1599648309515764E-2</v>
      </c>
      <c r="AU135" s="27">
        <f t="shared" si="307"/>
        <v>-2.8815715898379168E-2</v>
      </c>
      <c r="AV135" s="27">
        <f t="shared" si="307"/>
        <v>9.302945578941535E-2</v>
      </c>
      <c r="AW135" s="27">
        <f t="shared" si="307"/>
        <v>0.15732662370052197</v>
      </c>
      <c r="AX135" s="27">
        <f t="shared" si="308"/>
        <v>0.25035607948993732</v>
      </c>
      <c r="BD135" t="str">
        <f t="shared" si="321"/>
        <v>54 Textiles, printing and other skilled trades</v>
      </c>
      <c r="BE135" s="27">
        <f t="shared" si="309"/>
        <v>-0.43063350143949064</v>
      </c>
      <c r="BF135" s="27">
        <f t="shared" si="309"/>
        <v>-0.15578043114535411</v>
      </c>
      <c r="BG135" s="27">
        <f t="shared" si="309"/>
        <v>0.44551789558575772</v>
      </c>
      <c r="BH135" s="27">
        <f t="shared" si="309"/>
        <v>0.46427169248297062</v>
      </c>
      <c r="BI135" s="27">
        <f t="shared" si="310"/>
        <v>0.90978958806872834</v>
      </c>
      <c r="BO135" t="str">
        <f t="shared" si="322"/>
        <v>54 Textiles, printing and other skilled trades</v>
      </c>
      <c r="BP135" s="27">
        <f t="shared" si="311"/>
        <v>-0.6639696607571155</v>
      </c>
      <c r="BQ135" s="27">
        <f t="shared" si="311"/>
        <v>-0.30215974513862998</v>
      </c>
      <c r="BR135" s="27">
        <f t="shared" si="311"/>
        <v>-0.15056139600791463</v>
      </c>
      <c r="BS135" s="27">
        <f t="shared" si="311"/>
        <v>-0.32175033339943271</v>
      </c>
      <c r="BT135" s="27">
        <f t="shared" si="312"/>
        <v>-0.47231172940734734</v>
      </c>
      <c r="BZ135" t="str">
        <f t="shared" si="323"/>
        <v>54 Textiles, printing and other skilled trades</v>
      </c>
      <c r="CA135" s="68">
        <f t="shared" si="313"/>
        <v>-0.62861918635387637</v>
      </c>
      <c r="CB135" s="68">
        <f t="shared" si="313"/>
        <v>-0.39207114402136467</v>
      </c>
      <c r="CC135" s="68">
        <f t="shared" si="313"/>
        <v>0.28473627758297404</v>
      </c>
      <c r="CD135" s="68">
        <f t="shared" si="313"/>
        <v>-0.49891279570232827</v>
      </c>
      <c r="CE135" s="68">
        <f t="shared" si="314"/>
        <v>-0.21417651811935423</v>
      </c>
      <c r="CK135" t="str">
        <f t="shared" si="324"/>
        <v>54 Textiles, printing and other skilled trades</v>
      </c>
      <c r="CL135" s="68">
        <f t="shared" si="315"/>
        <v>-9.8496418180154421E-2</v>
      </c>
      <c r="CM135" s="68">
        <f t="shared" si="315"/>
        <v>-0.13820422317712733</v>
      </c>
      <c r="CN135" s="68">
        <f t="shared" si="315"/>
        <v>-0.21044988970409328</v>
      </c>
      <c r="CO135" s="68">
        <f t="shared" si="315"/>
        <v>-0.2399985402407841</v>
      </c>
      <c r="CP135" s="68">
        <f t="shared" si="316"/>
        <v>-0.45044842994487738</v>
      </c>
    </row>
    <row r="136" spans="1:94" x14ac:dyDescent="0.2">
      <c r="A136" t="str">
        <f t="shared" si="298"/>
        <v>61 Caring personal service occupations</v>
      </c>
      <c r="B136" s="27">
        <f t="shared" si="299"/>
        <v>7.3446621017640018E-3</v>
      </c>
      <c r="C136" s="27">
        <f t="shared" si="299"/>
        <v>3.9983755302099022E-4</v>
      </c>
      <c r="D136" s="27">
        <f t="shared" si="299"/>
        <v>1.5144473483417853E-2</v>
      </c>
      <c r="E136" s="27">
        <f t="shared" si="299"/>
        <v>2.2718596513929788E-2</v>
      </c>
      <c r="F136" s="27">
        <f t="shared" si="300"/>
        <v>3.7863069997347641E-2</v>
      </c>
      <c r="L136" t="str">
        <f t="shared" si="317"/>
        <v>61 Caring personal service occupations</v>
      </c>
      <c r="M136" s="27">
        <f t="shared" si="301"/>
        <v>0.49769396288572754</v>
      </c>
      <c r="N136" s="27">
        <f t="shared" si="301"/>
        <v>4.3955077647360952E-2</v>
      </c>
      <c r="O136" s="27">
        <f t="shared" si="301"/>
        <v>0.70065519698691237</v>
      </c>
      <c r="P136" s="27">
        <f t="shared" si="301"/>
        <v>0.9561693561618152</v>
      </c>
      <c r="Q136" s="27">
        <f t="shared" si="302"/>
        <v>1.6568245531487276</v>
      </c>
      <c r="W136" t="str">
        <f t="shared" si="318"/>
        <v>61 Caring personal service occupations</v>
      </c>
      <c r="X136" s="27">
        <f t="shared" si="303"/>
        <v>0.83536139488563421</v>
      </c>
      <c r="Y136" s="27">
        <f t="shared" si="303"/>
        <v>-0.32967449438075302</v>
      </c>
      <c r="Z136" s="27">
        <f t="shared" si="303"/>
        <v>0.93928706894918257</v>
      </c>
      <c r="AA136" s="27">
        <f t="shared" si="303"/>
        <v>1.1787238760345522</v>
      </c>
      <c r="AB136" s="27">
        <f t="shared" si="304"/>
        <v>2.1180109449837348</v>
      </c>
      <c r="AH136" t="str">
        <f t="shared" si="319"/>
        <v>61 Caring personal service occupations</v>
      </c>
      <c r="AI136" s="27">
        <f t="shared" si="305"/>
        <v>0.13985150788176082</v>
      </c>
      <c r="AJ136" s="27">
        <f t="shared" si="305"/>
        <v>-0.21735584568651767</v>
      </c>
      <c r="AK136" s="27">
        <f t="shared" si="305"/>
        <v>1.0784038220650771E-2</v>
      </c>
      <c r="AL136" s="27">
        <f t="shared" si="305"/>
        <v>0.18485400997209833</v>
      </c>
      <c r="AM136" s="27">
        <f t="shared" si="306"/>
        <v>0.1956380481927491</v>
      </c>
      <c r="AS136" t="str">
        <f t="shared" si="320"/>
        <v>61 Caring personal service occupations</v>
      </c>
      <c r="AT136" s="27">
        <f t="shared" si="307"/>
        <v>0.31677855539830002</v>
      </c>
      <c r="AU136" s="27">
        <f t="shared" si="307"/>
        <v>-9.5082305477042439E-2</v>
      </c>
      <c r="AV136" s="27">
        <f t="shared" si="307"/>
        <v>7.6495970746139008E-2</v>
      </c>
      <c r="AW136" s="27">
        <f t="shared" si="307"/>
        <v>0.18133130278741794</v>
      </c>
      <c r="AX136" s="27">
        <f t="shared" si="308"/>
        <v>0.25782727353355694</v>
      </c>
      <c r="BD136" t="str">
        <f t="shared" si="321"/>
        <v>61 Caring personal service occupations</v>
      </c>
      <c r="BE136" s="27">
        <f t="shared" si="309"/>
        <v>0.658298317841993</v>
      </c>
      <c r="BF136" s="27">
        <f t="shared" si="309"/>
        <v>5.044995799590879E-2</v>
      </c>
      <c r="BG136" s="27">
        <f t="shared" si="309"/>
        <v>0.44349713939779534</v>
      </c>
      <c r="BH136" s="27">
        <f t="shared" si="309"/>
        <v>1.9867513937639103</v>
      </c>
      <c r="BI136" s="27">
        <f t="shared" si="310"/>
        <v>2.4302485331617056</v>
      </c>
      <c r="BO136" t="str">
        <f t="shared" si="322"/>
        <v>61 Caring personal service occupations</v>
      </c>
      <c r="BP136" s="27">
        <f t="shared" si="311"/>
        <v>-0.73411622308578295</v>
      </c>
      <c r="BQ136" s="27">
        <f t="shared" si="311"/>
        <v>-0.93107028755216881</v>
      </c>
      <c r="BR136" s="27">
        <f t="shared" si="311"/>
        <v>-0.27875195938282893</v>
      </c>
      <c r="BS136" s="27">
        <f t="shared" si="311"/>
        <v>-1.7236660287036294</v>
      </c>
      <c r="BT136" s="27">
        <f t="shared" si="312"/>
        <v>-2.0024179880864583</v>
      </c>
      <c r="BZ136" t="str">
        <f t="shared" si="323"/>
        <v>61 Caring personal service occupations</v>
      </c>
      <c r="CA136" s="68">
        <f t="shared" si="313"/>
        <v>-1.5284858618988064</v>
      </c>
      <c r="CB136" s="68">
        <f t="shared" si="313"/>
        <v>-0.3522937100847634</v>
      </c>
      <c r="CC136" s="68">
        <f t="shared" si="313"/>
        <v>-0.28518617149726366</v>
      </c>
      <c r="CD136" s="68">
        <f t="shared" si="313"/>
        <v>-0.25316557975480469</v>
      </c>
      <c r="CE136" s="68">
        <f t="shared" si="314"/>
        <v>-0.53835175125206836</v>
      </c>
      <c r="CK136" t="str">
        <f t="shared" si="324"/>
        <v>61 Caring personal service occupations</v>
      </c>
      <c r="CL136" s="68">
        <f t="shared" si="315"/>
        <v>-8.5800073221767581E-2</v>
      </c>
      <c r="CM136" s="68">
        <f t="shared" si="315"/>
        <v>2.8093309738774774E-4</v>
      </c>
      <c r="CN136" s="68">
        <f t="shared" si="315"/>
        <v>8.5979701630290783E-2</v>
      </c>
      <c r="CO136" s="68">
        <f t="shared" si="315"/>
        <v>0.11979164974436002</v>
      </c>
      <c r="CP136" s="68">
        <f t="shared" si="316"/>
        <v>0.2057713513746508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9.0048001066924364E-3</v>
      </c>
      <c r="C137" s="27">
        <f t="shared" si="299"/>
        <v>1.753032076008635E-3</v>
      </c>
      <c r="D137" s="27">
        <f t="shared" si="299"/>
        <v>4.3311317916598646E-3</v>
      </c>
      <c r="E137" s="27">
        <f t="shared" si="299"/>
        <v>9.5012358313510403E-3</v>
      </c>
      <c r="F137" s="27">
        <f t="shared" si="300"/>
        <v>1.3832367623010905E-2</v>
      </c>
      <c r="L137" t="str">
        <f t="shared" si="317"/>
        <v>62 Leisure, travel and related personal service occupations</v>
      </c>
      <c r="M137" s="27">
        <f t="shared" si="301"/>
        <v>8.0504769290532963E-2</v>
      </c>
      <c r="N137" s="27">
        <f t="shared" si="301"/>
        <v>-2.0186761976145939E-2</v>
      </c>
      <c r="O137" s="27">
        <f t="shared" si="301"/>
        <v>3.7337428356289337E-2</v>
      </c>
      <c r="P137" s="27">
        <f t="shared" si="301"/>
        <v>0.12642189300528833</v>
      </c>
      <c r="Q137" s="27">
        <f t="shared" si="302"/>
        <v>0.16375932136157767</v>
      </c>
      <c r="W137" t="str">
        <f t="shared" si="318"/>
        <v>62 Leisure, travel and related personal service occupations</v>
      </c>
      <c r="X137" s="27">
        <f t="shared" si="303"/>
        <v>0.34375245227391993</v>
      </c>
      <c r="Y137" s="27">
        <f t="shared" si="303"/>
        <v>-0.20430257430739807</v>
      </c>
      <c r="Z137" s="27">
        <f t="shared" si="303"/>
        <v>0.20575329463457637</v>
      </c>
      <c r="AA137" s="27">
        <f t="shared" si="303"/>
        <v>0.60474606900128713</v>
      </c>
      <c r="AB137" s="27">
        <f t="shared" si="304"/>
        <v>0.8104993636358635</v>
      </c>
      <c r="AH137" t="str">
        <f t="shared" si="319"/>
        <v>62 Leisure, travel and related personal service occupations</v>
      </c>
      <c r="AI137" s="27">
        <f t="shared" si="305"/>
        <v>0.18150481914924632</v>
      </c>
      <c r="AJ137" s="27">
        <f t="shared" si="305"/>
        <v>-9.8709329007743429E-2</v>
      </c>
      <c r="AK137" s="27">
        <f t="shared" si="305"/>
        <v>3.2623587472395021E-2</v>
      </c>
      <c r="AL137" s="27">
        <f t="shared" si="305"/>
        <v>0.32762870586922621</v>
      </c>
      <c r="AM137" s="27">
        <f t="shared" si="306"/>
        <v>0.36025229334162123</v>
      </c>
      <c r="AS137" t="str">
        <f t="shared" si="320"/>
        <v>62 Leisure, travel and related personal service occupations</v>
      </c>
      <c r="AT137" s="27">
        <f t="shared" si="307"/>
        <v>0.2424625493398489</v>
      </c>
      <c r="AU137" s="27">
        <f t="shared" si="307"/>
        <v>-2.0199385241574719E-2</v>
      </c>
      <c r="AV137" s="27">
        <f t="shared" si="307"/>
        <v>6.3571345304497484E-2</v>
      </c>
      <c r="AW137" s="27">
        <f t="shared" si="307"/>
        <v>0.53098358525571321</v>
      </c>
      <c r="AX137" s="27">
        <f t="shared" si="308"/>
        <v>0.59455493056021069</v>
      </c>
      <c r="BD137" t="str">
        <f t="shared" si="321"/>
        <v>62 Leisure, travel and related personal service occupations</v>
      </c>
      <c r="BE137" s="27">
        <f t="shared" si="309"/>
        <v>-0.28050812712457285</v>
      </c>
      <c r="BF137" s="27">
        <f t="shared" si="309"/>
        <v>-0.10074373576528295</v>
      </c>
      <c r="BG137" s="27">
        <f t="shared" si="309"/>
        <v>-0.40664885763431213</v>
      </c>
      <c r="BH137" s="27">
        <f t="shared" si="309"/>
        <v>-0.28924321760915106</v>
      </c>
      <c r="BI137" s="27">
        <f t="shared" si="310"/>
        <v>-0.69589207524346319</v>
      </c>
      <c r="BO137" t="str">
        <f t="shared" si="322"/>
        <v>62 Leisure, travel and related personal service occupations</v>
      </c>
      <c r="BP137" s="27">
        <f t="shared" si="311"/>
        <v>-0.37154410562361262</v>
      </c>
      <c r="BQ137" s="27">
        <f t="shared" si="311"/>
        <v>-0.36455886955915595</v>
      </c>
      <c r="BR137" s="27">
        <f t="shared" si="311"/>
        <v>-0.4771448469496935</v>
      </c>
      <c r="BS137" s="27">
        <f t="shared" si="311"/>
        <v>-0.48993161334094548</v>
      </c>
      <c r="BT137" s="27">
        <f t="shared" si="312"/>
        <v>-0.96707646029063898</v>
      </c>
      <c r="BZ137" t="str">
        <f t="shared" si="323"/>
        <v>62 Leisure, travel and related personal service occupations</v>
      </c>
      <c r="CA137" s="68">
        <f t="shared" si="313"/>
        <v>-8.0187568392567687E-2</v>
      </c>
      <c r="CB137" s="68">
        <f t="shared" si="313"/>
        <v>-0.44048654034641599</v>
      </c>
      <c r="CC137" s="68">
        <f t="shared" si="313"/>
        <v>-0.20386103995999605</v>
      </c>
      <c r="CD137" s="68">
        <f t="shared" si="313"/>
        <v>-0.48982839241267229</v>
      </c>
      <c r="CE137" s="68">
        <f t="shared" si="314"/>
        <v>-0.69368943237266834</v>
      </c>
      <c r="CK137" t="str">
        <f t="shared" si="324"/>
        <v>62 Leisure, travel and related personal service occupations</v>
      </c>
      <c r="CL137" s="68">
        <f t="shared" si="315"/>
        <v>5.7259657715240664E-3</v>
      </c>
      <c r="CM137" s="68">
        <f t="shared" si="315"/>
        <v>-0.10088153991993376</v>
      </c>
      <c r="CN137" s="68">
        <f t="shared" si="315"/>
        <v>-0.17692245298526549</v>
      </c>
      <c r="CO137" s="68">
        <f t="shared" si="315"/>
        <v>-7.6323859631104718E-2</v>
      </c>
      <c r="CP137" s="68">
        <f t="shared" si="316"/>
        <v>-0.25324631261637021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-1.0364338252854752E-4</v>
      </c>
      <c r="C138" s="27">
        <f t="shared" si="299"/>
        <v>2.0679386050062565E-4</v>
      </c>
      <c r="D138" s="27">
        <f t="shared" si="299"/>
        <v>-4.2962339832614644E-5</v>
      </c>
      <c r="E138" s="27">
        <f t="shared" si="299"/>
        <v>5.7382309031707955E-4</v>
      </c>
      <c r="F138" s="27">
        <f t="shared" si="300"/>
        <v>5.3086075048446491E-4</v>
      </c>
      <c r="L138" t="str">
        <f t="shared" si="317"/>
        <v>63 Community and civil enforcement occupations</v>
      </c>
      <c r="M138" s="27">
        <f t="shared" si="301"/>
        <v>-2.4312217295306589E-3</v>
      </c>
      <c r="N138" s="27">
        <f t="shared" si="301"/>
        <v>1.2151498800504555E-2</v>
      </c>
      <c r="O138" s="27">
        <f t="shared" si="301"/>
        <v>-6.7751347557045982E-3</v>
      </c>
      <c r="P138" s="27">
        <f t="shared" si="301"/>
        <v>1.5002662975198068E-2</v>
      </c>
      <c r="Q138" s="27">
        <f t="shared" si="302"/>
        <v>8.2275282194934699E-3</v>
      </c>
      <c r="W138" t="str">
        <f t="shared" si="318"/>
        <v>63 Community and civil enforcement occupations</v>
      </c>
      <c r="X138" s="27">
        <f t="shared" si="303"/>
        <v>6.7552754780365876E-3</v>
      </c>
      <c r="Y138" s="27">
        <f t="shared" si="303"/>
        <v>7.2367519114256429E-3</v>
      </c>
      <c r="Z138" s="27">
        <f t="shared" si="303"/>
        <v>1.3687237325910179E-2</v>
      </c>
      <c r="AA138" s="27">
        <f t="shared" si="303"/>
        <v>3.6395431616803336E-2</v>
      </c>
      <c r="AB138" s="27">
        <f t="shared" si="304"/>
        <v>5.0082668942713515E-2</v>
      </c>
      <c r="AH138" t="str">
        <f t="shared" si="319"/>
        <v>63 Community and civil enforcement occupations</v>
      </c>
      <c r="AI138" s="27">
        <f t="shared" si="305"/>
        <v>-1.6529626667672465E-3</v>
      </c>
      <c r="AJ138" s="27">
        <f t="shared" si="305"/>
        <v>8.6966327073456848E-3</v>
      </c>
      <c r="AK138" s="27">
        <f t="shared" si="305"/>
        <v>-7.8937274965836038E-3</v>
      </c>
      <c r="AL138" s="27">
        <f t="shared" si="305"/>
        <v>7.1907048409430019E-3</v>
      </c>
      <c r="AM138" s="27">
        <f t="shared" si="306"/>
        <v>-7.030226556406019E-4</v>
      </c>
      <c r="AS138" t="str">
        <f t="shared" si="320"/>
        <v>63 Community and civil enforcement occupations</v>
      </c>
      <c r="AT138" s="27">
        <f t="shared" si="307"/>
        <v>-5.236251083058828E-3</v>
      </c>
      <c r="AU138" s="27">
        <f t="shared" si="307"/>
        <v>6.0885929461945709E-3</v>
      </c>
      <c r="AV138" s="27">
        <f t="shared" si="307"/>
        <v>-9.778509396646682E-3</v>
      </c>
      <c r="AW138" s="27">
        <f t="shared" si="307"/>
        <v>1.0377455690222491E-3</v>
      </c>
      <c r="AX138" s="27">
        <f t="shared" si="308"/>
        <v>-8.7407638276244329E-3</v>
      </c>
      <c r="BD138" t="str">
        <f t="shared" si="321"/>
        <v>63 Community and civil enforcement occupations</v>
      </c>
      <c r="BE138" s="27">
        <f t="shared" si="309"/>
        <v>-5.6157570182058913E-2</v>
      </c>
      <c r="BF138" s="27">
        <f t="shared" si="309"/>
        <v>4.3191192728584432E-2</v>
      </c>
      <c r="BG138" s="27">
        <f t="shared" si="309"/>
        <v>-4.6050145791215358E-2</v>
      </c>
      <c r="BH138" s="27">
        <f t="shared" si="309"/>
        <v>6.3974060848377839E-3</v>
      </c>
      <c r="BI138" s="27">
        <f t="shared" si="310"/>
        <v>-3.9652739706377574E-2</v>
      </c>
      <c r="BO138" t="str">
        <f t="shared" si="322"/>
        <v>63 Community and civil enforcement occupations</v>
      </c>
      <c r="BP138" s="27">
        <f t="shared" si="311"/>
        <v>-3.3601978202178334E-2</v>
      </c>
      <c r="BQ138" s="27">
        <f t="shared" si="311"/>
        <v>2.3423362322172542E-2</v>
      </c>
      <c r="BR138" s="27">
        <f t="shared" si="311"/>
        <v>-4.8062429999517681E-2</v>
      </c>
      <c r="BS138" s="27">
        <f t="shared" si="311"/>
        <v>-9.4421364933690716E-3</v>
      </c>
      <c r="BT138" s="27">
        <f t="shared" si="312"/>
        <v>-5.7504566492886752E-2</v>
      </c>
      <c r="BZ138" t="str">
        <f t="shared" si="323"/>
        <v>63 Community and civil enforcement occupations</v>
      </c>
      <c r="CA138" s="68">
        <f t="shared" si="313"/>
        <v>-2.8407764531770172E-2</v>
      </c>
      <c r="CB138" s="68">
        <f t="shared" si="313"/>
        <v>1.3435447312090745E-2</v>
      </c>
      <c r="CC138" s="68">
        <f t="shared" si="313"/>
        <v>-2.4559560736025041E-2</v>
      </c>
      <c r="CD138" s="68">
        <f t="shared" si="313"/>
        <v>-2.0629349051116519E-2</v>
      </c>
      <c r="CE138" s="68">
        <f t="shared" si="314"/>
        <v>-4.518890978714156E-2</v>
      </c>
      <c r="CK138" t="str">
        <f t="shared" si="324"/>
        <v>63 Community and civil enforcement occupations</v>
      </c>
      <c r="CL138" s="68">
        <f t="shared" si="315"/>
        <v>-1.0626998289589629E-2</v>
      </c>
      <c r="CM138" s="68">
        <f t="shared" si="315"/>
        <v>8.7512202618800217E-3</v>
      </c>
      <c r="CN138" s="68">
        <f t="shared" si="315"/>
        <v>-2.0633872376903714E-2</v>
      </c>
      <c r="CO138" s="68">
        <f t="shared" si="315"/>
        <v>-4.7777928347319133E-3</v>
      </c>
      <c r="CP138" s="68">
        <f t="shared" si="316"/>
        <v>-2.5411665211635629E-2</v>
      </c>
    </row>
    <row r="139" spans="1:94" x14ac:dyDescent="0.2">
      <c r="A139" t="str">
        <f t="shared" si="298"/>
        <v>71 Sales occupations</v>
      </c>
      <c r="B139" s="27">
        <f t="shared" si="299"/>
        <v>1.1213897480872037E-2</v>
      </c>
      <c r="C139" s="27">
        <f t="shared" si="299"/>
        <v>-7.2701849874395041E-3</v>
      </c>
      <c r="D139" s="27">
        <f t="shared" si="299"/>
        <v>1.0924306177260673E-2</v>
      </c>
      <c r="E139" s="27">
        <f t="shared" si="299"/>
        <v>2.8804546398775416E-2</v>
      </c>
      <c r="F139" s="27">
        <f t="shared" si="300"/>
        <v>3.9728852576036089E-2</v>
      </c>
      <c r="L139" t="str">
        <f t="shared" si="317"/>
        <v>71 Sales occupations</v>
      </c>
      <c r="M139" s="27">
        <f t="shared" si="301"/>
        <v>0.18386873211401378</v>
      </c>
      <c r="N139" s="27">
        <f t="shared" si="301"/>
        <v>0.14594180563884929</v>
      </c>
      <c r="O139" s="27">
        <f t="shared" si="301"/>
        <v>0.31257906867703888</v>
      </c>
      <c r="P139" s="27">
        <f t="shared" si="301"/>
        <v>0.79800894842789694</v>
      </c>
      <c r="Q139" s="27">
        <f t="shared" si="302"/>
        <v>1.1105880171049358</v>
      </c>
      <c r="W139" t="str">
        <f t="shared" si="318"/>
        <v>71 Sales occupations</v>
      </c>
      <c r="X139" s="27">
        <f t="shared" si="303"/>
        <v>0.44700819759193511</v>
      </c>
      <c r="Y139" s="27">
        <f t="shared" si="303"/>
        <v>0.17766618541122536</v>
      </c>
      <c r="Z139" s="27">
        <f t="shared" si="303"/>
        <v>0.53512068206872065</v>
      </c>
      <c r="AA139" s="27">
        <f t="shared" si="303"/>
        <v>1.5480254371764595</v>
      </c>
      <c r="AB139" s="27">
        <f t="shared" si="304"/>
        <v>2.0831461192451801</v>
      </c>
      <c r="AH139" t="str">
        <f t="shared" si="319"/>
        <v>71 Sales occupations</v>
      </c>
      <c r="AI139" s="27">
        <f t="shared" si="305"/>
        <v>3.4327115336022951E-2</v>
      </c>
      <c r="AJ139" s="27">
        <f t="shared" si="305"/>
        <v>5.0220674567737156E-2</v>
      </c>
      <c r="AK139" s="27">
        <f t="shared" si="305"/>
        <v>6.5826321463543724E-2</v>
      </c>
      <c r="AL139" s="27">
        <f t="shared" si="305"/>
        <v>0.34849790487209353</v>
      </c>
      <c r="AM139" s="27">
        <f t="shared" si="306"/>
        <v>0.41432422633563726</v>
      </c>
      <c r="AS139" t="str">
        <f t="shared" si="320"/>
        <v>71 Sales occupations</v>
      </c>
      <c r="AT139" s="27">
        <f t="shared" si="307"/>
        <v>-5.8247036498588756E-3</v>
      </c>
      <c r="AU139" s="27">
        <f t="shared" si="307"/>
        <v>3.3970881891675964E-2</v>
      </c>
      <c r="AV139" s="27">
        <f t="shared" si="307"/>
        <v>1.3675634885730759E-2</v>
      </c>
      <c r="AW139" s="27">
        <f t="shared" si="307"/>
        <v>0.27368389580489882</v>
      </c>
      <c r="AX139" s="27">
        <f t="shared" si="308"/>
        <v>0.28735953069062958</v>
      </c>
      <c r="BD139" t="str">
        <f t="shared" si="321"/>
        <v>71 Sales occupations</v>
      </c>
      <c r="BE139" s="27">
        <f t="shared" si="309"/>
        <v>-0.68827846929026748</v>
      </c>
      <c r="BF139" s="27">
        <f t="shared" si="309"/>
        <v>0.93594681675237545</v>
      </c>
      <c r="BG139" s="27">
        <f t="shared" si="309"/>
        <v>-7.0143192515764952E-2</v>
      </c>
      <c r="BH139" s="27">
        <f t="shared" si="309"/>
        <v>0.35571422228923133</v>
      </c>
      <c r="BI139" s="27">
        <f t="shared" si="310"/>
        <v>0.28557102977346638</v>
      </c>
      <c r="BO139" t="str">
        <f t="shared" si="322"/>
        <v>71 Sales occupations</v>
      </c>
      <c r="BP139" s="27">
        <f t="shared" si="311"/>
        <v>-1.1139971421134955</v>
      </c>
      <c r="BQ139" s="27">
        <f t="shared" si="311"/>
        <v>-0.31150749234658193</v>
      </c>
      <c r="BR139" s="27">
        <f t="shared" si="311"/>
        <v>-0.35599699657285377</v>
      </c>
      <c r="BS139" s="27">
        <f t="shared" si="311"/>
        <v>-1.3012935812798121</v>
      </c>
      <c r="BT139" s="27">
        <f t="shared" si="312"/>
        <v>-1.6572905778526659</v>
      </c>
      <c r="BZ139" t="str">
        <f t="shared" si="323"/>
        <v>71 Sales occupations</v>
      </c>
      <c r="CA139" s="68">
        <f t="shared" si="313"/>
        <v>-0.56732963077946685</v>
      </c>
      <c r="CB139" s="68">
        <f t="shared" si="313"/>
        <v>-0.66041199441694509</v>
      </c>
      <c r="CC139" s="68">
        <f t="shared" si="313"/>
        <v>-0.64097587868112615</v>
      </c>
      <c r="CD139" s="68">
        <f t="shared" si="313"/>
        <v>-2.6084663507176589</v>
      </c>
      <c r="CE139" s="68">
        <f t="shared" si="314"/>
        <v>-3.249442229398785</v>
      </c>
      <c r="CK139" t="str">
        <f t="shared" si="324"/>
        <v>71 Sales occupations</v>
      </c>
      <c r="CL139" s="68">
        <f t="shared" si="315"/>
        <v>-9.0720082029597471E-2</v>
      </c>
      <c r="CM139" s="68">
        <f t="shared" si="315"/>
        <v>-0.21167352489163482</v>
      </c>
      <c r="CN139" s="68">
        <f t="shared" si="315"/>
        <v>-0.20122475183072108</v>
      </c>
      <c r="CO139" s="68">
        <f t="shared" si="315"/>
        <v>-0.32219356403079091</v>
      </c>
      <c r="CP139" s="68">
        <f t="shared" si="316"/>
        <v>-0.523418315861512</v>
      </c>
    </row>
    <row r="140" spans="1:94" x14ac:dyDescent="0.2">
      <c r="A140" t="str">
        <f t="shared" si="298"/>
        <v>72 Customer service occupations</v>
      </c>
      <c r="B140" s="27">
        <f t="shared" si="299"/>
        <v>3.9618244329287754E-3</v>
      </c>
      <c r="C140" s="27">
        <f t="shared" si="299"/>
        <v>5.5387850771743408E-3</v>
      </c>
      <c r="D140" s="27">
        <f t="shared" si="299"/>
        <v>1.2732644001790208E-2</v>
      </c>
      <c r="E140" s="27">
        <f t="shared" si="299"/>
        <v>1.675262040613925E-2</v>
      </c>
      <c r="F140" s="27">
        <f t="shared" si="300"/>
        <v>2.9485264407929458E-2</v>
      </c>
      <c r="L140" t="str">
        <f t="shared" si="317"/>
        <v>72 Customer service occupations</v>
      </c>
      <c r="M140" s="27">
        <f t="shared" si="301"/>
        <v>7.8433111055153992E-2</v>
      </c>
      <c r="N140" s="27">
        <f t="shared" si="301"/>
        <v>2.115831583378025E-2</v>
      </c>
      <c r="O140" s="27">
        <f t="shared" si="301"/>
        <v>0.1301335643869368</v>
      </c>
      <c r="P140" s="27">
        <f t="shared" si="301"/>
        <v>0.18979759164609267</v>
      </c>
      <c r="Q140" s="27">
        <f t="shared" si="302"/>
        <v>0.31993115603302946</v>
      </c>
      <c r="W140" t="str">
        <f t="shared" si="318"/>
        <v>72 Customer service occupations</v>
      </c>
      <c r="X140" s="27">
        <f t="shared" si="303"/>
        <v>0.21031091253579004</v>
      </c>
      <c r="Y140" s="27">
        <f t="shared" si="303"/>
        <v>4.9918908643191484E-2</v>
      </c>
      <c r="Z140" s="27">
        <f t="shared" si="303"/>
        <v>0.32057499146243318</v>
      </c>
      <c r="AA140" s="27">
        <f t="shared" si="303"/>
        <v>0.59538657467220446</v>
      </c>
      <c r="AB140" s="27">
        <f t="shared" si="304"/>
        <v>0.91596156613463764</v>
      </c>
      <c r="AH140" t="str">
        <f t="shared" si="319"/>
        <v>72 Customer service occupations</v>
      </c>
      <c r="AI140" s="27">
        <f t="shared" si="305"/>
        <v>9.6821699021237273E-2</v>
      </c>
      <c r="AJ140" s="27">
        <f t="shared" si="305"/>
        <v>6.1211651499664343E-2</v>
      </c>
      <c r="AK140" s="27">
        <f t="shared" si="305"/>
        <v>0.1027908381876208</v>
      </c>
      <c r="AL140" s="27">
        <f t="shared" si="305"/>
        <v>0.15615899333370553</v>
      </c>
      <c r="AM140" s="27">
        <f t="shared" si="306"/>
        <v>0.25894983152132633</v>
      </c>
      <c r="AS140" t="str">
        <f t="shared" si="320"/>
        <v>72 Customer service occupations</v>
      </c>
      <c r="AT140" s="27">
        <f t="shared" si="307"/>
        <v>6.1778709796096565E-2</v>
      </c>
      <c r="AU140" s="27">
        <f t="shared" si="307"/>
        <v>1.1710873851189851E-2</v>
      </c>
      <c r="AV140" s="27">
        <f t="shared" si="307"/>
        <v>6.8094055731618197E-2</v>
      </c>
      <c r="AW140" s="27">
        <f t="shared" si="307"/>
        <v>8.6664454631523724E-2</v>
      </c>
      <c r="AX140" s="27">
        <f t="shared" si="308"/>
        <v>0.15475851036314192</v>
      </c>
      <c r="BD140" t="str">
        <f t="shared" si="321"/>
        <v>72 Customer service occupations</v>
      </c>
      <c r="BE140" s="27">
        <f t="shared" si="309"/>
        <v>-1.8898248963671538E-2</v>
      </c>
      <c r="BF140" s="27">
        <f t="shared" si="309"/>
        <v>0.18601821320412659</v>
      </c>
      <c r="BG140" s="27">
        <f t="shared" si="309"/>
        <v>8.1648377532781424E-2</v>
      </c>
      <c r="BH140" s="27">
        <f t="shared" si="309"/>
        <v>0.18584333286873678</v>
      </c>
      <c r="BI140" s="27">
        <f t="shared" si="310"/>
        <v>0.2674917104015182</v>
      </c>
      <c r="BO140" t="str">
        <f t="shared" si="322"/>
        <v>72 Customer service occupations</v>
      </c>
      <c r="BP140" s="27">
        <f t="shared" si="311"/>
        <v>-4.0837496068714341E-2</v>
      </c>
      <c r="BQ140" s="27">
        <f t="shared" si="311"/>
        <v>-4.322719760038618E-2</v>
      </c>
      <c r="BR140" s="27">
        <f t="shared" si="311"/>
        <v>0.14914521035942441</v>
      </c>
      <c r="BS140" s="27">
        <f t="shared" si="311"/>
        <v>-0.16786049414599713</v>
      </c>
      <c r="BT140" s="27">
        <f t="shared" si="312"/>
        <v>-1.8715283786572723E-2</v>
      </c>
      <c r="BZ140" t="str">
        <f t="shared" si="323"/>
        <v>72 Customer service occupations</v>
      </c>
      <c r="CA140" s="68">
        <f t="shared" si="313"/>
        <v>-9.0913337308001774E-2</v>
      </c>
      <c r="CB140" s="68">
        <f t="shared" si="313"/>
        <v>-8.5295608305487547E-2</v>
      </c>
      <c r="CC140" s="68">
        <f t="shared" si="313"/>
        <v>2.1432014424167201E-2</v>
      </c>
      <c r="CD140" s="68">
        <f t="shared" si="313"/>
        <v>-6.899045466495779E-2</v>
      </c>
      <c r="CE140" s="68">
        <f t="shared" si="314"/>
        <v>-4.7558440240790589E-2</v>
      </c>
      <c r="CK140" t="str">
        <f t="shared" si="324"/>
        <v>72 Customer service occupations</v>
      </c>
      <c r="CL140" s="68">
        <f t="shared" si="315"/>
        <v>7.7609199770329873E-2</v>
      </c>
      <c r="CM140" s="68">
        <f t="shared" si="315"/>
        <v>1.5665460967249079E-3</v>
      </c>
      <c r="CN140" s="68">
        <f t="shared" si="315"/>
        <v>0.13393467543270476</v>
      </c>
      <c r="CO140" s="68">
        <f t="shared" si="315"/>
        <v>0.15256674450829438</v>
      </c>
      <c r="CP140" s="68">
        <f t="shared" si="316"/>
        <v>0.28650141994099915</v>
      </c>
    </row>
    <row r="141" spans="1:94" x14ac:dyDescent="0.2">
      <c r="A141" t="str">
        <f t="shared" si="298"/>
        <v>81 Process, plant and machine operatives</v>
      </c>
      <c r="B141" s="27">
        <f t="shared" si="299"/>
        <v>4.7663733656015533E-3</v>
      </c>
      <c r="C141" s="27">
        <f t="shared" si="299"/>
        <v>-1.2133298862538854E-3</v>
      </c>
      <c r="D141" s="27">
        <f t="shared" si="299"/>
        <v>6.3273262443085052E-3</v>
      </c>
      <c r="E141" s="27">
        <f t="shared" si="299"/>
        <v>1.3964854582386159E-2</v>
      </c>
      <c r="F141" s="27">
        <f t="shared" si="300"/>
        <v>2.0292180826694664E-2</v>
      </c>
      <c r="L141" t="str">
        <f t="shared" si="317"/>
        <v>81 Process, plant and machine operatives</v>
      </c>
      <c r="M141" s="27">
        <f t="shared" si="301"/>
        <v>2.6322262848429159E-2</v>
      </c>
      <c r="N141" s="27">
        <f t="shared" si="301"/>
        <v>1.6851194867380515E-3</v>
      </c>
      <c r="O141" s="27">
        <f t="shared" si="301"/>
        <v>5.4057535570894821E-2</v>
      </c>
      <c r="P141" s="27">
        <f t="shared" si="301"/>
        <v>0.10095377341552464</v>
      </c>
      <c r="Q141" s="27">
        <f t="shared" si="302"/>
        <v>0.15501130898641946</v>
      </c>
      <c r="W141" t="str">
        <f t="shared" si="318"/>
        <v>81 Process, plant and machine operatives</v>
      </c>
      <c r="X141" s="27">
        <f t="shared" si="303"/>
        <v>1.478378394849017E-2</v>
      </c>
      <c r="Y141" s="27">
        <f t="shared" si="303"/>
        <v>-2.2845797605524909E-2</v>
      </c>
      <c r="Z141" s="27">
        <f t="shared" si="303"/>
        <v>0.15226809649859335</v>
      </c>
      <c r="AA141" s="27">
        <f t="shared" si="303"/>
        <v>0.26185927450140778</v>
      </c>
      <c r="AB141" s="27">
        <f t="shared" si="304"/>
        <v>0.41412737100000113</v>
      </c>
      <c r="AH141" t="str">
        <f t="shared" si="319"/>
        <v>81 Process, plant and machine operatives</v>
      </c>
      <c r="AI141" s="27">
        <f t="shared" si="305"/>
        <v>1.9984381753082037E-2</v>
      </c>
      <c r="AJ141" s="27">
        <f t="shared" si="305"/>
        <v>-8.1697867036695793E-3</v>
      </c>
      <c r="AK141" s="27">
        <f t="shared" si="305"/>
        <v>6.7174261554427073E-2</v>
      </c>
      <c r="AL141" s="27">
        <f t="shared" si="305"/>
        <v>0.13673512506773886</v>
      </c>
      <c r="AM141" s="27">
        <f t="shared" si="306"/>
        <v>0.20390938662216593</v>
      </c>
      <c r="AS141" t="str">
        <f t="shared" si="320"/>
        <v>81 Process, plant and machine operatives</v>
      </c>
      <c r="AT141" s="27">
        <f t="shared" si="307"/>
        <v>3.6155601168165075E-2</v>
      </c>
      <c r="AU141" s="27">
        <f t="shared" si="307"/>
        <v>-3.0848828368329029E-2</v>
      </c>
      <c r="AV141" s="27">
        <f t="shared" si="307"/>
        <v>6.9475889052193429E-2</v>
      </c>
      <c r="AW141" s="27">
        <f t="shared" si="307"/>
        <v>0.10852755478252979</v>
      </c>
      <c r="AX141" s="27">
        <f t="shared" si="308"/>
        <v>0.17800344383472322</v>
      </c>
      <c r="BD141" t="str">
        <f t="shared" si="321"/>
        <v>81 Process, plant and machine operatives</v>
      </c>
      <c r="BE141" s="27">
        <f t="shared" si="309"/>
        <v>-5.1628369289375531E-2</v>
      </c>
      <c r="BF141" s="27">
        <f t="shared" si="309"/>
        <v>-7.0051817399784611E-2</v>
      </c>
      <c r="BG141" s="27">
        <f t="shared" si="309"/>
        <v>0.24189438779871608</v>
      </c>
      <c r="BH141" s="27">
        <f t="shared" si="309"/>
        <v>0.21669388222464603</v>
      </c>
      <c r="BI141" s="27">
        <f t="shared" si="310"/>
        <v>0.45858827002336211</v>
      </c>
      <c r="BO141" t="str">
        <f t="shared" si="322"/>
        <v>81 Process, plant and machine operatives</v>
      </c>
      <c r="BP141" s="27">
        <f t="shared" si="311"/>
        <v>0.25135354200642457</v>
      </c>
      <c r="BQ141" s="27">
        <f t="shared" si="311"/>
        <v>-0.53348744633307454</v>
      </c>
      <c r="BR141" s="27">
        <f t="shared" si="311"/>
        <v>0.24456320652472829</v>
      </c>
      <c r="BS141" s="27">
        <f t="shared" si="311"/>
        <v>-0.26577035072185939</v>
      </c>
      <c r="BT141" s="27">
        <f t="shared" si="312"/>
        <v>-2.12071441971311E-2</v>
      </c>
      <c r="BZ141" t="str">
        <f t="shared" si="323"/>
        <v>81 Process, plant and machine operatives</v>
      </c>
      <c r="CA141" s="68">
        <f t="shared" si="313"/>
        <v>-0.40583842013251203</v>
      </c>
      <c r="CB141" s="68">
        <f t="shared" si="313"/>
        <v>-0.30335438700835327</v>
      </c>
      <c r="CC141" s="68">
        <f t="shared" si="313"/>
        <v>-0.11763554755155781</v>
      </c>
      <c r="CD141" s="68">
        <f t="shared" si="313"/>
        <v>-1.0101841172935515</v>
      </c>
      <c r="CE141" s="68">
        <f t="shared" si="314"/>
        <v>-1.1278196648451093</v>
      </c>
      <c r="CK141" t="str">
        <f t="shared" si="324"/>
        <v>81 Process, plant and machine operatives</v>
      </c>
      <c r="CL141" s="68">
        <f t="shared" si="315"/>
        <v>-0.13972137828834619</v>
      </c>
      <c r="CM141" s="68">
        <f t="shared" si="315"/>
        <v>-0.16114638682947768</v>
      </c>
      <c r="CN141" s="68">
        <f t="shared" si="315"/>
        <v>-0.3002305085825962</v>
      </c>
      <c r="CO141" s="68">
        <f t="shared" si="315"/>
        <v>-9.947287455014836E-2</v>
      </c>
      <c r="CP141" s="68">
        <f t="shared" si="316"/>
        <v>-0.39970338313274456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1.7187967048538817E-2</v>
      </c>
      <c r="C142" s="27">
        <f t="shared" si="299"/>
        <v>-6.704106430439935E-3</v>
      </c>
      <c r="D142" s="27">
        <f t="shared" si="299"/>
        <v>1.3815984522584215E-2</v>
      </c>
      <c r="E142" s="27">
        <f t="shared" si="299"/>
        <v>2.6317585041079547E-2</v>
      </c>
      <c r="F142" s="27">
        <f t="shared" si="300"/>
        <v>4.0133569563663762E-2</v>
      </c>
      <c r="L142" t="str">
        <f t="shared" si="317"/>
        <v>82 Transport and mobile machine drivers and operatives</v>
      </c>
      <c r="M142" s="27">
        <f t="shared" si="301"/>
        <v>0.12967150434071462</v>
      </c>
      <c r="N142" s="27">
        <f t="shared" si="301"/>
        <v>-1.5466351442621595E-2</v>
      </c>
      <c r="O142" s="27">
        <f t="shared" si="301"/>
        <v>6.4685887733367031E-2</v>
      </c>
      <c r="P142" s="27">
        <f t="shared" si="301"/>
        <v>0.19379293453685476</v>
      </c>
      <c r="Q142" s="27">
        <f t="shared" si="302"/>
        <v>0.25847882227022179</v>
      </c>
      <c r="W142" t="str">
        <f t="shared" si="318"/>
        <v>82 Transport and mobile machine drivers and operatives</v>
      </c>
      <c r="X142" s="27">
        <f t="shared" si="303"/>
        <v>0.30184045548066618</v>
      </c>
      <c r="Y142" s="27">
        <f t="shared" si="303"/>
        <v>-0.16741926161600462</v>
      </c>
      <c r="Z142" s="27">
        <f t="shared" si="303"/>
        <v>0.11753574691977797</v>
      </c>
      <c r="AA142" s="27">
        <f t="shared" si="303"/>
        <v>0.4396189152935619</v>
      </c>
      <c r="AB142" s="27">
        <f t="shared" si="304"/>
        <v>0.55715466221333987</v>
      </c>
      <c r="AH142" t="str">
        <f t="shared" si="319"/>
        <v>82 Transport and mobile machine drivers and operatives</v>
      </c>
      <c r="AI142" s="27">
        <f t="shared" si="305"/>
        <v>0.130653263236026</v>
      </c>
      <c r="AJ142" s="27">
        <f t="shared" si="305"/>
        <v>-7.9756123234575926E-2</v>
      </c>
      <c r="AK142" s="27">
        <f t="shared" si="305"/>
        <v>4.4437367163157826E-2</v>
      </c>
      <c r="AL142" s="27">
        <f t="shared" si="305"/>
        <v>0.11285614463664417</v>
      </c>
      <c r="AM142" s="27">
        <f t="shared" si="306"/>
        <v>0.157293511799802</v>
      </c>
      <c r="AS142" t="str">
        <f t="shared" si="320"/>
        <v>82 Transport and mobile machine drivers and operatives</v>
      </c>
      <c r="AT142" s="27">
        <f t="shared" si="307"/>
        <v>0.1733149623195428</v>
      </c>
      <c r="AU142" s="27">
        <f t="shared" si="307"/>
        <v>-7.7018270134669553E-2</v>
      </c>
      <c r="AV142" s="27">
        <f t="shared" si="307"/>
        <v>3.2546193912433963E-2</v>
      </c>
      <c r="AW142" s="27">
        <f t="shared" si="307"/>
        <v>0.1372507704175937</v>
      </c>
      <c r="AX142" s="27">
        <f t="shared" si="308"/>
        <v>0.16979696433002767</v>
      </c>
      <c r="BD142" t="str">
        <f t="shared" si="321"/>
        <v>82 Transport and mobile machine drivers and operatives</v>
      </c>
      <c r="BE142" s="27">
        <f t="shared" si="309"/>
        <v>9.50749451373607E-2</v>
      </c>
      <c r="BF142" s="27">
        <f t="shared" si="309"/>
        <v>-0.28164503098372418</v>
      </c>
      <c r="BG142" s="27">
        <f t="shared" si="309"/>
        <v>0.18491617453538822</v>
      </c>
      <c r="BH142" s="27">
        <f t="shared" si="309"/>
        <v>0.40599244248659527</v>
      </c>
      <c r="BI142" s="27">
        <f t="shared" si="310"/>
        <v>0.5909086170219835</v>
      </c>
      <c r="BO142" t="str">
        <f t="shared" si="322"/>
        <v>82 Transport and mobile machine drivers and operatives</v>
      </c>
      <c r="BP142" s="27">
        <f t="shared" si="311"/>
        <v>0.80466188139877737</v>
      </c>
      <c r="BQ142" s="27">
        <f t="shared" si="311"/>
        <v>-1.5414208688967665</v>
      </c>
      <c r="BR142" s="27">
        <f t="shared" si="311"/>
        <v>3.680498412290234E-2</v>
      </c>
      <c r="BS142" s="27">
        <f t="shared" si="311"/>
        <v>-0.39648683627739167</v>
      </c>
      <c r="BT142" s="27">
        <f t="shared" si="312"/>
        <v>-0.35968185215448933</v>
      </c>
      <c r="BZ142" t="str">
        <f t="shared" si="323"/>
        <v>82 Transport and mobile machine drivers and operatives</v>
      </c>
      <c r="CA142" s="68">
        <f t="shared" si="313"/>
        <v>-0.69412624904578468</v>
      </c>
      <c r="CB142" s="68">
        <f t="shared" si="313"/>
        <v>-1.222586275752914</v>
      </c>
      <c r="CC142" s="68">
        <f t="shared" si="313"/>
        <v>-0.34980997470686281</v>
      </c>
      <c r="CD142" s="68">
        <f t="shared" si="313"/>
        <v>-1.0084856814979859</v>
      </c>
      <c r="CE142" s="68">
        <f t="shared" si="314"/>
        <v>-1.3582956562048487</v>
      </c>
      <c r="CK142" t="str">
        <f t="shared" si="324"/>
        <v>82 Transport and mobile machine drivers and operatives</v>
      </c>
      <c r="CL142" s="68">
        <f t="shared" si="315"/>
        <v>0.29642390860641177</v>
      </c>
      <c r="CM142" s="68">
        <f t="shared" si="315"/>
        <v>-0.48754207176073505</v>
      </c>
      <c r="CN142" s="68">
        <f t="shared" si="315"/>
        <v>-9.9230612613340652E-2</v>
      </c>
      <c r="CO142" s="68">
        <f t="shared" si="315"/>
        <v>-0.44849037732496866</v>
      </c>
      <c r="CP142" s="68">
        <f t="shared" si="316"/>
        <v>-0.54772098993830931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-1.1529412983462412E-4</v>
      </c>
      <c r="C143" s="27">
        <f t="shared" si="299"/>
        <v>-1.8765794044326833E-6</v>
      </c>
      <c r="D143" s="27">
        <f t="shared" si="299"/>
        <v>1.4589912367299986E-3</v>
      </c>
      <c r="E143" s="27">
        <f t="shared" si="299"/>
        <v>1.0465703341494231E-3</v>
      </c>
      <c r="F143" s="27">
        <f t="shared" si="300"/>
        <v>2.5055615708794218E-3</v>
      </c>
      <c r="L143" t="str">
        <f t="shared" si="317"/>
        <v>91 Elementary trades and related occupations</v>
      </c>
      <c r="M143" s="27">
        <f t="shared" si="301"/>
        <v>1.3940116525123253E-2</v>
      </c>
      <c r="N143" s="27">
        <f t="shared" si="301"/>
        <v>-5.4697884887881937E-3</v>
      </c>
      <c r="O143" s="27">
        <f t="shared" si="301"/>
        <v>9.1822052437101273E-2</v>
      </c>
      <c r="P143" s="27">
        <f t="shared" si="301"/>
        <v>0.11594972667381753</v>
      </c>
      <c r="Q143" s="27">
        <f t="shared" si="302"/>
        <v>0.20777177911091882</v>
      </c>
      <c r="W143" t="str">
        <f t="shared" si="318"/>
        <v>91 Elementary trades and related occupations</v>
      </c>
      <c r="X143" s="27">
        <f t="shared" si="303"/>
        <v>4.1947430719354584E-3</v>
      </c>
      <c r="Y143" s="27">
        <f t="shared" si="303"/>
        <v>-4.0979652074381312E-2</v>
      </c>
      <c r="Z143" s="27">
        <f t="shared" si="303"/>
        <v>0.4337394182912056</v>
      </c>
      <c r="AA143" s="27">
        <f t="shared" si="303"/>
        <v>0.31003786686601742</v>
      </c>
      <c r="AB143" s="27">
        <f t="shared" si="304"/>
        <v>0.74377728515722308</v>
      </c>
      <c r="AH143" t="str">
        <f t="shared" si="319"/>
        <v>91 Elementary trades and related occupations</v>
      </c>
      <c r="AI143" s="27">
        <f t="shared" si="305"/>
        <v>1.6850124573684427E-2</v>
      </c>
      <c r="AJ143" s="27">
        <f t="shared" si="305"/>
        <v>-4.0020607777958017E-2</v>
      </c>
      <c r="AK143" s="27">
        <f t="shared" si="305"/>
        <v>0.29087946824950944</v>
      </c>
      <c r="AL143" s="27">
        <f t="shared" si="305"/>
        <v>0.23424520524018544</v>
      </c>
      <c r="AM143" s="27">
        <f t="shared" si="306"/>
        <v>0.52512467348969483</v>
      </c>
      <c r="AS143" t="str">
        <f t="shared" si="320"/>
        <v>91 Elementary trades and related occupations</v>
      </c>
      <c r="AT143" s="27">
        <f t="shared" si="307"/>
        <v>-1.2112252022877357E-2</v>
      </c>
      <c r="AU143" s="27">
        <f t="shared" si="307"/>
        <v>3.0406791449313353E-3</v>
      </c>
      <c r="AV143" s="27">
        <f t="shared" si="307"/>
        <v>0.34003018260323697</v>
      </c>
      <c r="AW143" s="27">
        <f t="shared" si="307"/>
        <v>0.21714879358016193</v>
      </c>
      <c r="AX143" s="27">
        <f t="shared" si="308"/>
        <v>0.55717897618339896</v>
      </c>
      <c r="BD143" t="str">
        <f t="shared" si="321"/>
        <v>91 Elementary trades and related occupations</v>
      </c>
      <c r="BE143" s="27">
        <f t="shared" si="309"/>
        <v>-0.25438675190762572</v>
      </c>
      <c r="BF143" s="27">
        <f t="shared" si="309"/>
        <v>-3.0145651334783752E-2</v>
      </c>
      <c r="BG143" s="27">
        <f t="shared" si="309"/>
        <v>0.91170399804098223</v>
      </c>
      <c r="BH143" s="27">
        <f t="shared" si="309"/>
        <v>0.47852958595468298</v>
      </c>
      <c r="BI143" s="27">
        <f t="shared" si="310"/>
        <v>1.3902335839956652</v>
      </c>
      <c r="BO143" t="str">
        <f t="shared" si="322"/>
        <v>91 Elementary trades and related occupations</v>
      </c>
      <c r="BP143" s="27">
        <f t="shared" si="311"/>
        <v>-0.17868299286180633</v>
      </c>
      <c r="BQ143" s="27">
        <f t="shared" si="311"/>
        <v>-0.30668781358419439</v>
      </c>
      <c r="BR143" s="27">
        <f t="shared" si="311"/>
        <v>1.1809088192606008</v>
      </c>
      <c r="BS143" s="27">
        <f t="shared" si="311"/>
        <v>0.11536905366961658</v>
      </c>
      <c r="BT143" s="27">
        <f t="shared" si="312"/>
        <v>1.2962778729302173</v>
      </c>
      <c r="BZ143" t="str">
        <f t="shared" si="323"/>
        <v>91 Elementary trades and related occupations</v>
      </c>
      <c r="CA143" s="68">
        <f t="shared" si="313"/>
        <v>-0.64470554499102395</v>
      </c>
      <c r="CB143" s="68">
        <f t="shared" si="313"/>
        <v>-0.30925889252804839</v>
      </c>
      <c r="CC143" s="68">
        <f t="shared" si="313"/>
        <v>1.1795415711627804</v>
      </c>
      <c r="CD143" s="68">
        <f t="shared" si="313"/>
        <v>-0.46920215129860887</v>
      </c>
      <c r="CE143" s="68">
        <f t="shared" si="314"/>
        <v>0.71033941986417148</v>
      </c>
      <c r="CK143" t="str">
        <f t="shared" si="324"/>
        <v>91 Elementary trades and related occupations</v>
      </c>
      <c r="CL143" s="68">
        <f t="shared" si="315"/>
        <v>-0.16621578474922027</v>
      </c>
      <c r="CM143" s="68">
        <f t="shared" si="315"/>
        <v>-8.4813146526546035E-2</v>
      </c>
      <c r="CN143" s="68">
        <f t="shared" si="315"/>
        <v>0.76290545584699232</v>
      </c>
      <c r="CO143" s="68">
        <f t="shared" si="315"/>
        <v>0.19803326421423528</v>
      </c>
      <c r="CP143" s="68">
        <f t="shared" si="316"/>
        <v>0.9609387200612276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6.5601797039121015E-3</v>
      </c>
      <c r="C144" s="27">
        <f t="shared" si="299"/>
        <v>3.6127910482039866E-3</v>
      </c>
      <c r="D144" s="27">
        <f t="shared" si="299"/>
        <v>1.0582407930939605E-3</v>
      </c>
      <c r="E144" s="27">
        <f t="shared" si="299"/>
        <v>9.5777729385056326E-3</v>
      </c>
      <c r="F144" s="27">
        <f t="shared" si="300"/>
        <v>1.0636013731599593E-2</v>
      </c>
      <c r="L144" t="str">
        <f t="shared" ref="L144" si="325">A144</f>
        <v>92 Elementary administration and service occupations</v>
      </c>
      <c r="M144" s="27">
        <f t="shared" si="301"/>
        <v>0.37799323611816571</v>
      </c>
      <c r="N144" s="27">
        <f t="shared" si="301"/>
        <v>0.11818976956919758</v>
      </c>
      <c r="O144" s="27">
        <f t="shared" si="301"/>
        <v>0.25764413152896215</v>
      </c>
      <c r="P144" s="27">
        <f t="shared" si="301"/>
        <v>0.70574467685164444</v>
      </c>
      <c r="Q144" s="27">
        <f t="shared" si="302"/>
        <v>0.96338880838060659</v>
      </c>
      <c r="W144" t="str">
        <f t="shared" ref="W144" si="326">A144</f>
        <v>92 Elementary administration and service occupations</v>
      </c>
      <c r="X144" s="27">
        <f t="shared" si="303"/>
        <v>0.94575279679867119</v>
      </c>
      <c r="Y144" s="27">
        <f t="shared" si="303"/>
        <v>-0.10967569411733447</v>
      </c>
      <c r="Z144" s="27">
        <f t="shared" si="303"/>
        <v>0.35159672711232215</v>
      </c>
      <c r="AA144" s="27">
        <f t="shared" si="303"/>
        <v>1.5492002624709951</v>
      </c>
      <c r="AB144" s="27">
        <f t="shared" si="304"/>
        <v>1.9007969895833172</v>
      </c>
      <c r="AH144" t="str">
        <f t="shared" ref="AH144" si="327">L144</f>
        <v>92 Elementary administration and service occupations</v>
      </c>
      <c r="AI144" s="27">
        <f t="shared" si="305"/>
        <v>0.49501032418459756</v>
      </c>
      <c r="AJ144" s="27">
        <f t="shared" si="305"/>
        <v>-9.8760564793067829E-3</v>
      </c>
      <c r="AK144" s="27">
        <f t="shared" si="305"/>
        <v>7.5944944652567514E-2</v>
      </c>
      <c r="AL144" s="27">
        <f t="shared" si="305"/>
        <v>0.7322004364665986</v>
      </c>
      <c r="AM144" s="27">
        <f t="shared" si="306"/>
        <v>0.80814538111916612</v>
      </c>
      <c r="AS144" t="str">
        <f t="shared" ref="AS144" si="328">W144</f>
        <v>92 Elementary administration and service occupations</v>
      </c>
      <c r="AT144" s="27">
        <f t="shared" si="307"/>
        <v>0.31827403939528054</v>
      </c>
      <c r="AU144" s="27">
        <f t="shared" si="307"/>
        <v>7.3585348066136813E-2</v>
      </c>
      <c r="AV144" s="27">
        <f t="shared" si="307"/>
        <v>4.7092364768670514E-2</v>
      </c>
      <c r="AW144" s="27">
        <f t="shared" si="307"/>
        <v>0.71412830931854598</v>
      </c>
      <c r="AX144" s="27">
        <f t="shared" si="308"/>
        <v>0.7612206740872165</v>
      </c>
      <c r="BD144" t="str">
        <f t="shared" ref="BD144" si="329">AH144</f>
        <v>92 Elementary administration and service occupations</v>
      </c>
      <c r="BE144" s="27">
        <f t="shared" si="309"/>
        <v>-1.3785101495346179</v>
      </c>
      <c r="BF144" s="27">
        <f t="shared" si="309"/>
        <v>7.270984058156138E-2</v>
      </c>
      <c r="BG144" s="27">
        <f t="shared" si="309"/>
        <v>-1.88931819059815</v>
      </c>
      <c r="BH144" s="27">
        <f t="shared" si="309"/>
        <v>-0.72453342515433405</v>
      </c>
      <c r="BI144" s="27">
        <f t="shared" si="310"/>
        <v>-2.613851615752484</v>
      </c>
      <c r="BO144" t="str">
        <f t="shared" ref="BO144" si="330">AS144</f>
        <v>92 Elementary administration and service occupations</v>
      </c>
      <c r="BP144" s="27">
        <f t="shared" si="311"/>
        <v>-0.35052268438013812</v>
      </c>
      <c r="BQ144" s="27">
        <f t="shared" si="311"/>
        <v>-2.0712222473240125</v>
      </c>
      <c r="BR144" s="27">
        <f t="shared" si="311"/>
        <v>-1.1635061052755002</v>
      </c>
      <c r="BS144" s="27">
        <f t="shared" si="311"/>
        <v>-1.9112709093186151</v>
      </c>
      <c r="BT144" s="27">
        <f t="shared" si="312"/>
        <v>-3.0747770145941153</v>
      </c>
      <c r="BZ144" t="str">
        <f t="shared" ref="BZ144" si="331">BD144</f>
        <v>92 Elementary administration and service occupations</v>
      </c>
      <c r="CA144" s="68">
        <f t="shared" si="313"/>
        <v>-1.2081763648894714</v>
      </c>
      <c r="CB144" s="68">
        <f t="shared" si="313"/>
        <v>-2.4812251804721477</v>
      </c>
      <c r="CC144" s="68">
        <f t="shared" si="313"/>
        <v>-1.2301666328610938</v>
      </c>
      <c r="CD144" s="68">
        <f t="shared" si="313"/>
        <v>-3.7711440996357846</v>
      </c>
      <c r="CE144" s="68">
        <f t="shared" si="314"/>
        <v>-5.0013107324968784</v>
      </c>
      <c r="CK144" t="str">
        <f t="shared" ref="CK144" si="332">BO144</f>
        <v>92 Elementary administration and service occupations</v>
      </c>
      <c r="CL144" s="68">
        <f t="shared" si="315"/>
        <v>-0.77641695893837248</v>
      </c>
      <c r="CM144" s="68">
        <f t="shared" si="315"/>
        <v>-0.88654806556896926</v>
      </c>
      <c r="CN144" s="68">
        <f t="shared" si="315"/>
        <v>-1.6398656495220592</v>
      </c>
      <c r="CO144" s="68">
        <f t="shared" si="315"/>
        <v>-0.69765366140955898</v>
      </c>
      <c r="CP144" s="68">
        <f t="shared" si="316"/>
        <v>-2.3375193109316181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1.6155743914682166</v>
      </c>
      <c r="C146" s="29">
        <f>D35-C35</f>
        <v>0.78414409779177774</v>
      </c>
      <c r="D146" s="29">
        <f>E35-D35</f>
        <v>1.5580940955756208</v>
      </c>
      <c r="E146" s="29">
        <f>F35-E35</f>
        <v>3.1070908790104266</v>
      </c>
      <c r="F146" s="29">
        <f t="shared" ref="F146" si="334">F35-D35</f>
        <v>4.6651849745860474</v>
      </c>
      <c r="L146" s="24" t="str">
        <f t="shared" ref="L146" si="335">L35</f>
        <v>All occupations</v>
      </c>
      <c r="M146" s="29">
        <f>N35-M35</f>
        <v>11.428328591225402</v>
      </c>
      <c r="N146" s="29">
        <f t="shared" ref="N146" si="336">O35-N35</f>
        <v>5.4663805626507269</v>
      </c>
      <c r="O146" s="29">
        <f>P35-O35</f>
        <v>11.423918909226515</v>
      </c>
      <c r="P146" s="29">
        <f>Q35-P35</f>
        <v>22.378653667407178</v>
      </c>
      <c r="Q146" s="29">
        <f>Q35-O35</f>
        <v>33.802572576633693</v>
      </c>
      <c r="W146" s="24" t="str">
        <f t="shared" ref="W146" si="337">W35</f>
        <v>All occupations</v>
      </c>
      <c r="X146" s="29">
        <f>Y35-X35</f>
        <v>10.721969408876021</v>
      </c>
      <c r="Y146" s="29">
        <f t="shared" ref="Y146" si="338">Z35-Y35</f>
        <v>-0.14884559431470734</v>
      </c>
      <c r="Z146" s="29">
        <f>AA35-Z35</f>
        <v>9.0661524443160033</v>
      </c>
      <c r="AA146" s="29">
        <f>AB35-AA35</f>
        <v>20.646695867663368</v>
      </c>
      <c r="AB146" s="29">
        <f>AB35-Z35</f>
        <v>29.712848311979371</v>
      </c>
      <c r="AH146" s="24" t="str">
        <f t="shared" ref="AH146" si="339">AH35</f>
        <v>All occupations</v>
      </c>
      <c r="AI146" s="29">
        <f>AJ35-AI35</f>
        <v>0.99056185952312603</v>
      </c>
      <c r="AJ146" s="29">
        <f t="shared" ref="AJ146" si="340">AK35-AJ35</f>
        <v>-0.32753061623535018</v>
      </c>
      <c r="AK146" s="29">
        <f>AL35-AK35</f>
        <v>-9.6725878001400645E-2</v>
      </c>
      <c r="AL146" s="29">
        <f>AM35-AL35</f>
        <v>3.7949791285439147</v>
      </c>
      <c r="AM146" s="29">
        <f>AM35-AK35</f>
        <v>3.6982532505425141</v>
      </c>
      <c r="AS146" s="24" t="str">
        <f t="shared" ref="AS146" si="341">AS35</f>
        <v>All occupations</v>
      </c>
      <c r="AT146" s="29">
        <f>AU35-AT35</f>
        <v>2.714142420505901</v>
      </c>
      <c r="AU146" s="29">
        <f t="shared" ref="AU146" si="342">AV35-AU35</f>
        <v>0.14282279012608967</v>
      </c>
      <c r="AV146" s="29">
        <f>AW35-AV35</f>
        <v>0.91499335497638867</v>
      </c>
      <c r="AW146" s="29">
        <f>AX35-AW35</f>
        <v>4.9902378233665061</v>
      </c>
      <c r="AX146" s="29">
        <f>AX35-AV35</f>
        <v>5.9052311783428948</v>
      </c>
      <c r="BD146" s="24" t="str">
        <f t="shared" ref="BD146" si="343">BD35</f>
        <v>All occupations</v>
      </c>
      <c r="BE146" s="29">
        <f>BF35-BE35</f>
        <v>-6.8668133424650506</v>
      </c>
      <c r="BF146" s="29">
        <f t="shared" ref="BF146" si="344">BG35-BF35</f>
        <v>5.1631887797376947</v>
      </c>
      <c r="BG146" s="29">
        <f>BH35-BG35</f>
        <v>-2.2003093752375946</v>
      </c>
      <c r="BH146" s="29">
        <f>BI35-BH35</f>
        <v>-0.50236613295831489</v>
      </c>
      <c r="BI146" s="29">
        <f>BI35-BG35</f>
        <v>-2.7026755081959095</v>
      </c>
      <c r="BO146" s="24" t="str">
        <f t="shared" ref="BO146" si="345">BO35</f>
        <v>All occupations</v>
      </c>
      <c r="BP146" s="29">
        <f>BQ35-BP35</f>
        <v>-4.5801836111748457</v>
      </c>
      <c r="BQ146" s="29">
        <f t="shared" ref="BQ146" si="346">BR35-BQ35</f>
        <v>-9.5917398226455077</v>
      </c>
      <c r="BR146" s="29">
        <f>BS35-BR35</f>
        <v>-2.5998755435591789</v>
      </c>
      <c r="BS146" s="29">
        <f>BT35-BS35</f>
        <v>-15.986039658950844</v>
      </c>
      <c r="BT146" s="29">
        <f>BT35-BR35</f>
        <v>-18.585915202510023</v>
      </c>
      <c r="BZ146" s="24" t="str">
        <f t="shared" ref="BZ146" si="347">BZ35</f>
        <v>All occupations</v>
      </c>
      <c r="CA146" s="70">
        <f>CB35-CA35</f>
        <v>-9.7802280990856048</v>
      </c>
      <c r="CB146" s="70">
        <f t="shared" ref="CB146" si="348">CC35-CB35</f>
        <v>-9.2808140384474882</v>
      </c>
      <c r="CC146" s="70">
        <f>CD35-CC35</f>
        <v>-3.8511346269378919</v>
      </c>
      <c r="CD146" s="70">
        <f>CE35-CD35</f>
        <v>-19.063317135791515</v>
      </c>
      <c r="CE146" s="70">
        <f>CE35-CC35</f>
        <v>-22.914451762729406</v>
      </c>
      <c r="CK146" s="24" t="str">
        <f t="shared" ref="CK146" si="349">CK35</f>
        <v>All occupations</v>
      </c>
      <c r="CL146" s="70">
        <f>CM35-CL35</f>
        <v>-0.42035161887286776</v>
      </c>
      <c r="CM146" s="70">
        <f t="shared" ref="CM146" si="350">CN35-CM35</f>
        <v>-2.8956061586631741</v>
      </c>
      <c r="CN146" s="70">
        <f>CO35-CN35</f>
        <v>-1.2311133803589627</v>
      </c>
      <c r="CO146" s="70">
        <f>CP35-CO35</f>
        <v>-0.92393443829051947</v>
      </c>
      <c r="CP146" s="70">
        <f>CP35-CN35</f>
        <v>-2.1550478186494821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Solent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0.82509961528381193</v>
      </c>
      <c r="C8" s="69">
        <f>'Basic T2'!O8</f>
        <v>7.2326294510749003</v>
      </c>
      <c r="D8" s="69">
        <f>'Basic T2'!Z8</f>
        <v>14.953312352841325</v>
      </c>
      <c r="E8" s="69">
        <f>'Basic T2'!AK8</f>
        <v>3.097971608995937</v>
      </c>
      <c r="F8" s="69">
        <f>'Basic T2'!AV8</f>
        <v>4.3825809698622002</v>
      </c>
      <c r="G8" s="69">
        <f>'Basic T2'!BG8</f>
        <v>9.131035672757351</v>
      </c>
      <c r="H8" s="69">
        <f>'Basic T2'!BR8</f>
        <v>6.5110537192653961</v>
      </c>
      <c r="I8" s="69">
        <f>'Basic T2'!CC8</f>
        <v>4.279187006801398</v>
      </c>
      <c r="J8" s="69">
        <f>'Basic T2'!CN8</f>
        <v>0.77847245148737831</v>
      </c>
      <c r="K8" s="309">
        <f>SUM(B8:J8)</f>
        <v>51.191342848369707</v>
      </c>
      <c r="L8" s="97"/>
      <c r="M8" s="97">
        <f t="shared" ref="M8:M33" si="0">B8/B$35*100</f>
        <v>8.0296216364456878</v>
      </c>
      <c r="N8" s="97">
        <f t="shared" ref="N8:N33" si="1">C8/C$35*100</f>
        <v>9.87235750903214</v>
      </c>
      <c r="O8" s="97">
        <f t="shared" ref="O8:O33" si="2">D8/D$35*100</f>
        <v>11.498844531175926</v>
      </c>
      <c r="P8" s="97">
        <f t="shared" ref="P8:P33" si="3">E8/E$35*100</f>
        <v>8.4220135532251348</v>
      </c>
      <c r="Q8" s="97">
        <f t="shared" ref="Q8:Q33" si="4">F8/F$35*100</f>
        <v>11.855159484325014</v>
      </c>
      <c r="R8" s="97">
        <f t="shared" ref="R8:R33" si="5">G8/G$35*100</f>
        <v>7.4902462766214777</v>
      </c>
      <c r="S8" s="97">
        <f t="shared" ref="S8:S33" si="6">H8/H$35*100</f>
        <v>6.223172973150044</v>
      </c>
      <c r="T8" s="97">
        <f t="shared" ref="T8:T33" si="7">I8/I$35*100</f>
        <v>6.9175066161922079</v>
      </c>
      <c r="U8" s="97">
        <f t="shared" ref="U8:U33" si="8">J8/J$35*100</f>
        <v>4.0042393584882578</v>
      </c>
      <c r="V8" s="97">
        <f t="shared" ref="V8:V33" si="9">K8/K$35*100</f>
        <v>8.6012162779283852</v>
      </c>
      <c r="W8" s="97"/>
      <c r="X8" s="97">
        <f t="shared" ref="X8:X32" si="10">IF($K8&gt;0,B8/$K8*100,0)</f>
        <v>1.6117952164837357</v>
      </c>
      <c r="Y8" s="97">
        <f t="shared" ref="Y8:AG23" si="11">IF($K8&gt;0,C8/$K8*100,0)</f>
        <v>14.128618333959642</v>
      </c>
      <c r="Z8" s="97">
        <f t="shared" si="11"/>
        <v>29.210627267843869</v>
      </c>
      <c r="AA8" s="97">
        <f t="shared" si="11"/>
        <v>6.0517490587660916</v>
      </c>
      <c r="AB8" s="97">
        <f t="shared" si="11"/>
        <v>8.5611760231481639</v>
      </c>
      <c r="AC8" s="97">
        <f t="shared" si="11"/>
        <v>17.83707002921129</v>
      </c>
      <c r="AD8" s="97">
        <f t="shared" si="11"/>
        <v>12.719052396322816</v>
      </c>
      <c r="AE8" s="97">
        <f t="shared" si="11"/>
        <v>8.3592005380215912</v>
      </c>
      <c r="AF8" s="97">
        <f>IF($K8&gt;0,J8/$K8*100,0)</f>
        <v>1.5207111362427765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0.29279770854405107</v>
      </c>
      <c r="C9" s="69">
        <f>'Basic T2'!O9</f>
        <v>2.6409730464594525</v>
      </c>
      <c r="D9" s="69">
        <f>'Basic T2'!Z9</f>
        <v>4.9985644525075648</v>
      </c>
      <c r="E9" s="69">
        <f>'Basic T2'!AK9</f>
        <v>1.5967023902972262</v>
      </c>
      <c r="F9" s="69">
        <f>'Basic T2'!AV9</f>
        <v>1.6549052871461112</v>
      </c>
      <c r="G9" s="69">
        <f>'Basic T2'!BG9</f>
        <v>3.6626653844248449</v>
      </c>
      <c r="H9" s="69">
        <f>'Basic T2'!BR9</f>
        <v>3.5320997090960193</v>
      </c>
      <c r="I9" s="69">
        <f>'Basic T2'!CC9</f>
        <v>1.8864559599845392</v>
      </c>
      <c r="J9" s="69">
        <f>'Basic T2'!CN9</f>
        <v>0.60403229702603711</v>
      </c>
      <c r="K9" s="309">
        <f>SUM(B9:J9)</f>
        <v>20.869196235485845</v>
      </c>
      <c r="L9" s="97"/>
      <c r="M9" s="97">
        <f t="shared" si="0"/>
        <v>2.8494193574655</v>
      </c>
      <c r="N9" s="97">
        <f t="shared" si="1"/>
        <v>3.6048618642408945</v>
      </c>
      <c r="O9" s="97">
        <f t="shared" si="2"/>
        <v>3.8438116025527611</v>
      </c>
      <c r="P9" s="97">
        <f t="shared" si="3"/>
        <v>4.340727052662877</v>
      </c>
      <c r="Q9" s="97">
        <f t="shared" si="4"/>
        <v>4.4766237624553709</v>
      </c>
      <c r="R9" s="97">
        <f t="shared" si="5"/>
        <v>3.0045075653410613</v>
      </c>
      <c r="S9" s="97">
        <f t="shared" si="6"/>
        <v>3.3759309008738221</v>
      </c>
      <c r="T9" s="97">
        <f t="shared" si="7"/>
        <v>3.0495445895697264</v>
      </c>
      <c r="U9" s="97">
        <f t="shared" si="8"/>
        <v>3.1069691585469585</v>
      </c>
      <c r="V9" s="97">
        <f t="shared" si="9"/>
        <v>3.5064614518831512</v>
      </c>
      <c r="W9" s="97"/>
      <c r="X9" s="97">
        <f t="shared" si="10"/>
        <v>1.403013825928666</v>
      </c>
      <c r="Y9" s="97">
        <f t="shared" si="11"/>
        <v>12.654886257520351</v>
      </c>
      <c r="Z9" s="97">
        <f t="shared" si="11"/>
        <v>23.951878146643896</v>
      </c>
      <c r="AA9" s="97">
        <f t="shared" si="11"/>
        <v>7.6510008928000968</v>
      </c>
      <c r="AB9" s="97">
        <f t="shared" si="11"/>
        <v>7.9298947044837362</v>
      </c>
      <c r="AC9" s="97">
        <f t="shared" si="11"/>
        <v>17.550581934712334</v>
      </c>
      <c r="AD9" s="97">
        <f t="shared" si="11"/>
        <v>16.924943678904413</v>
      </c>
      <c r="AE9" s="97">
        <f t="shared" si="11"/>
        <v>9.0394279621407829</v>
      </c>
      <c r="AF9" s="97">
        <f t="shared" si="11"/>
        <v>2.8943725968657312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2.1318845463751126</v>
      </c>
      <c r="C10" s="69">
        <f>'Basic T2'!O10</f>
        <v>8.8134458759569601</v>
      </c>
      <c r="D10" s="69">
        <f>'Basic T2'!Z10</f>
        <v>13.143515980900666</v>
      </c>
      <c r="E10" s="69">
        <f>'Basic T2'!AK10</f>
        <v>1.4642668508565848</v>
      </c>
      <c r="F10" s="69">
        <f>'Basic T2'!AV10</f>
        <v>3.5551617594195148</v>
      </c>
      <c r="G10" s="69">
        <f>'Basic T2'!BG10</f>
        <v>4.7146814159385517</v>
      </c>
      <c r="H10" s="69">
        <f>'Basic T2'!BR10</f>
        <v>3.1379804596661209</v>
      </c>
      <c r="I10" s="69">
        <f>'Basic T2'!CC10</f>
        <v>1.8004493438358962</v>
      </c>
      <c r="J10" s="69">
        <f>'Basic T2'!CN10</f>
        <v>0.42824753282674</v>
      </c>
      <c r="K10" s="309">
        <f t="shared" ref="K10:K32" si="12">SUM(B10:J10)</f>
        <v>39.189633765776144</v>
      </c>
      <c r="L10" s="97"/>
      <c r="M10" s="97">
        <f t="shared" si="0"/>
        <v>20.746860091662501</v>
      </c>
      <c r="N10" s="97">
        <f t="shared" si="1"/>
        <v>12.030132217131744</v>
      </c>
      <c r="O10" s="97">
        <f t="shared" si="2"/>
        <v>10.107141701529786</v>
      </c>
      <c r="P10" s="97">
        <f t="shared" si="3"/>
        <v>3.98069344071533</v>
      </c>
      <c r="Q10" s="97">
        <f t="shared" si="4"/>
        <v>9.6169380418354429</v>
      </c>
      <c r="R10" s="97">
        <f t="shared" si="5"/>
        <v>3.8674829654373926</v>
      </c>
      <c r="S10" s="97">
        <f t="shared" si="6"/>
        <v>2.9992373014963247</v>
      </c>
      <c r="T10" s="97">
        <f t="shared" si="7"/>
        <v>2.9105108583261705</v>
      </c>
      <c r="U10" s="97">
        <f t="shared" si="8"/>
        <v>2.2027826711708984</v>
      </c>
      <c r="V10" s="97">
        <f t="shared" si="9"/>
        <v>6.5846781333844335</v>
      </c>
      <c r="W10" s="97"/>
      <c r="X10" s="97">
        <f t="shared" si="10"/>
        <v>5.4399195438178927</v>
      </c>
      <c r="Y10" s="97">
        <f t="shared" si="11"/>
        <v>22.489227453954012</v>
      </c>
      <c r="Z10" s="97">
        <f t="shared" si="11"/>
        <v>33.538246515533267</v>
      </c>
      <c r="AA10" s="97">
        <f t="shared" si="11"/>
        <v>3.7363626810294726</v>
      </c>
      <c r="AB10" s="97">
        <f t="shared" si="11"/>
        <v>9.0716891631791583</v>
      </c>
      <c r="AC10" s="97">
        <f t="shared" si="11"/>
        <v>12.030429894080379</v>
      </c>
      <c r="AD10" s="97">
        <f t="shared" si="11"/>
        <v>8.0071696470062008</v>
      </c>
      <c r="AE10" s="97">
        <f t="shared" si="11"/>
        <v>4.5941979315157768</v>
      </c>
      <c r="AF10" s="97">
        <f t="shared" si="11"/>
        <v>1.0927571698838474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1.6755494185143867</v>
      </c>
      <c r="C11" s="69">
        <f>'Basic T2'!O11</f>
        <v>5.1689965530450959</v>
      </c>
      <c r="D11" s="69">
        <f>'Basic T2'!Z11</f>
        <v>9.8423680011218995</v>
      </c>
      <c r="E11" s="69">
        <f>'Basic T2'!AK11</f>
        <v>3.1398764820117386</v>
      </c>
      <c r="F11" s="69">
        <f>'Basic T2'!AV11</f>
        <v>0.74538067018407195</v>
      </c>
      <c r="G11" s="69">
        <f>'Basic T2'!BG11</f>
        <v>2.6982097385143069</v>
      </c>
      <c r="H11" s="69">
        <f>'Basic T2'!BR11</f>
        <v>1.6959992621937483</v>
      </c>
      <c r="I11" s="69">
        <f>'Basic T2'!CC11</f>
        <v>0.88380084457855657</v>
      </c>
      <c r="J11" s="69">
        <f>'Basic T2'!CN11</f>
        <v>0.13319858455222139</v>
      </c>
      <c r="K11" s="309">
        <f t="shared" si="12"/>
        <v>25.983379554716027</v>
      </c>
      <c r="L11" s="97"/>
      <c r="M11" s="97">
        <f t="shared" si="0"/>
        <v>16.305943688034912</v>
      </c>
      <c r="N11" s="97">
        <f t="shared" si="1"/>
        <v>7.0555504439719332</v>
      </c>
      <c r="O11" s="97">
        <f t="shared" si="2"/>
        <v>7.568614685027736</v>
      </c>
      <c r="P11" s="97">
        <f t="shared" si="3"/>
        <v>8.535934354649017</v>
      </c>
      <c r="Q11" s="97">
        <f t="shared" si="4"/>
        <v>2.0163019878770392</v>
      </c>
      <c r="R11" s="97">
        <f t="shared" si="5"/>
        <v>2.2133585029952676</v>
      </c>
      <c r="S11" s="97">
        <f t="shared" si="6"/>
        <v>1.6210120859143136</v>
      </c>
      <c r="T11" s="97">
        <f t="shared" si="7"/>
        <v>1.428705541508523</v>
      </c>
      <c r="U11" s="97">
        <f t="shared" si="8"/>
        <v>0.68513537471990882</v>
      </c>
      <c r="V11" s="97">
        <f t="shared" si="9"/>
        <v>4.3657512139033976</v>
      </c>
      <c r="W11" s="97"/>
      <c r="X11" s="97">
        <f t="shared" si="10"/>
        <v>6.4485430580190695</v>
      </c>
      <c r="Y11" s="97">
        <f t="shared" si="11"/>
        <v>19.893472833894364</v>
      </c>
      <c r="Z11" s="97">
        <f t="shared" si="11"/>
        <v>37.879475918041209</v>
      </c>
      <c r="AA11" s="97">
        <f t="shared" si="11"/>
        <v>12.084172789762622</v>
      </c>
      <c r="AB11" s="97">
        <f t="shared" si="11"/>
        <v>2.8686825307479453</v>
      </c>
      <c r="AC11" s="97">
        <f t="shared" si="11"/>
        <v>10.384367948874369</v>
      </c>
      <c r="AD11" s="97">
        <f t="shared" si="11"/>
        <v>6.5272466140222374</v>
      </c>
      <c r="AE11" s="97">
        <f t="shared" si="11"/>
        <v>3.401408360746303</v>
      </c>
      <c r="AF11" s="97">
        <f t="shared" si="11"/>
        <v>0.51262994589187549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2.5911818365189374</v>
      </c>
      <c r="C12" s="69">
        <f>'Basic T2'!O12</f>
        <v>14.923371496398117</v>
      </c>
      <c r="D12" s="69">
        <f>'Basic T2'!Z12</f>
        <v>8.3126158189253125</v>
      </c>
      <c r="E12" s="69">
        <f>'Basic T2'!AK12</f>
        <v>0.64034293288136324</v>
      </c>
      <c r="F12" s="69">
        <f>'Basic T2'!AV12</f>
        <v>0.31643516972811142</v>
      </c>
      <c r="G12" s="69">
        <f>'Basic T2'!BG12</f>
        <v>1.1752142373057191</v>
      </c>
      <c r="H12" s="69">
        <f>'Basic T2'!BR12</f>
        <v>0.8597923260134982</v>
      </c>
      <c r="I12" s="69">
        <f>'Basic T2'!CC12</f>
        <v>0.52959005466733911</v>
      </c>
      <c r="J12" s="69">
        <f>'Basic T2'!CN12</f>
        <v>0.11870417377598712</v>
      </c>
      <c r="K12" s="309">
        <f t="shared" si="12"/>
        <v>29.467248046214387</v>
      </c>
      <c r="L12" s="97"/>
      <c r="M12" s="97">
        <f t="shared" si="0"/>
        <v>25.216603368940799</v>
      </c>
      <c r="N12" s="97">
        <f t="shared" si="1"/>
        <v>20.370027200916038</v>
      </c>
      <c r="O12" s="97">
        <f t="shared" si="2"/>
        <v>6.3922611053499017</v>
      </c>
      <c r="P12" s="97">
        <f t="shared" si="3"/>
        <v>1.7408090002434384</v>
      </c>
      <c r="Q12" s="97">
        <f t="shared" si="4"/>
        <v>0.85597720370108066</v>
      </c>
      <c r="R12" s="97">
        <f t="shared" si="5"/>
        <v>0.96403566700265964</v>
      </c>
      <c r="S12" s="97">
        <f t="shared" si="6"/>
        <v>0.82177733381881768</v>
      </c>
      <c r="T12" s="97">
        <f t="shared" si="7"/>
        <v>0.85610717671562053</v>
      </c>
      <c r="U12" s="97">
        <f t="shared" si="8"/>
        <v>0.61058027646639712</v>
      </c>
      <c r="V12" s="97">
        <f t="shared" si="9"/>
        <v>4.9511139864330467</v>
      </c>
      <c r="W12" s="97"/>
      <c r="X12" s="97">
        <f t="shared" si="10"/>
        <v>8.793430022563042</v>
      </c>
      <c r="Y12" s="97">
        <f t="shared" si="11"/>
        <v>50.643926684274476</v>
      </c>
      <c r="Z12" s="97">
        <f t="shared" si="11"/>
        <v>28.209678100541939</v>
      </c>
      <c r="AA12" s="97">
        <f t="shared" si="11"/>
        <v>2.1730666259607743</v>
      </c>
      <c r="AB12" s="97">
        <f t="shared" si="11"/>
        <v>1.0738538231728882</v>
      </c>
      <c r="AC12" s="97">
        <f t="shared" si="11"/>
        <v>3.9882049231831718</v>
      </c>
      <c r="AD12" s="97">
        <f t="shared" si="11"/>
        <v>2.9177896920169117</v>
      </c>
      <c r="AE12" s="97">
        <f t="shared" si="11"/>
        <v>1.7972158575404356</v>
      </c>
      <c r="AF12" s="97">
        <f t="shared" si="11"/>
        <v>0.40283427074635453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0.83017806889541845</v>
      </c>
      <c r="C13" s="69">
        <f>'Basic T2'!O13</f>
        <v>9.9128050465311066</v>
      </c>
      <c r="D13" s="69">
        <f>'Basic T2'!Z13</f>
        <v>15.521575491164977</v>
      </c>
      <c r="E13" s="69">
        <f>'Basic T2'!AK13</f>
        <v>1.6140363753876772</v>
      </c>
      <c r="F13" s="69">
        <f>'Basic T2'!AV13</f>
        <v>2.5042006021190786</v>
      </c>
      <c r="G13" s="69">
        <f>'Basic T2'!BG13</f>
        <v>5.4324663024200035</v>
      </c>
      <c r="H13" s="69">
        <f>'Basic T2'!BR13</f>
        <v>3.3720064891662949</v>
      </c>
      <c r="I13" s="69">
        <f>'Basic T2'!CC13</f>
        <v>1.9745830631939694</v>
      </c>
      <c r="J13" s="69">
        <f>'Basic T2'!CN13</f>
        <v>0.43813538563015197</v>
      </c>
      <c r="K13" s="309">
        <f t="shared" si="12"/>
        <v>41.599986824508676</v>
      </c>
      <c r="L13" s="97"/>
      <c r="M13" s="97">
        <f t="shared" si="0"/>
        <v>8.0790436216752095</v>
      </c>
      <c r="N13" s="97">
        <f t="shared" si="1"/>
        <v>13.530729867842032</v>
      </c>
      <c r="O13" s="97">
        <f t="shared" si="2"/>
        <v>11.935829282527035</v>
      </c>
      <c r="P13" s="97">
        <f t="shared" si="3"/>
        <v>4.3878504856017919</v>
      </c>
      <c r="Q13" s="97">
        <f t="shared" si="4"/>
        <v>6.7740214551695699</v>
      </c>
      <c r="R13" s="97">
        <f t="shared" si="5"/>
        <v>4.4562864446991615</v>
      </c>
      <c r="S13" s="97">
        <f t="shared" si="6"/>
        <v>3.2229160675752828</v>
      </c>
      <c r="T13" s="97">
        <f t="shared" si="7"/>
        <v>3.1920061876602395</v>
      </c>
      <c r="U13" s="97">
        <f t="shared" si="8"/>
        <v>2.2536429543969936</v>
      </c>
      <c r="V13" s="97">
        <f t="shared" si="9"/>
        <v>6.9896678603727143</v>
      </c>
      <c r="W13" s="97"/>
      <c r="X13" s="97">
        <f t="shared" si="10"/>
        <v>1.9956209899718482</v>
      </c>
      <c r="Y13" s="97">
        <f t="shared" si="11"/>
        <v>23.828865831974174</v>
      </c>
      <c r="Z13" s="97">
        <f t="shared" si="11"/>
        <v>37.311491363310786</v>
      </c>
      <c r="AA13" s="97">
        <f t="shared" si="11"/>
        <v>3.8798963619785716</v>
      </c>
      <c r="AB13" s="97">
        <f t="shared" si="11"/>
        <v>6.0197148924184898</v>
      </c>
      <c r="AC13" s="97">
        <f t="shared" si="11"/>
        <v>13.058817362940751</v>
      </c>
      <c r="AD13" s="97">
        <f t="shared" si="11"/>
        <v>8.1057873969798315</v>
      </c>
      <c r="AE13" s="97">
        <f t="shared" si="11"/>
        <v>4.7465954052433545</v>
      </c>
      <c r="AF13" s="97">
        <f t="shared" si="11"/>
        <v>1.0532103951822025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0.26491462565681689</v>
      </c>
      <c r="C14" s="69">
        <f>'Basic T2'!O14</f>
        <v>1.5171523080932758</v>
      </c>
      <c r="D14" s="69">
        <f>'Basic T2'!Z14</f>
        <v>2.9195082157505525</v>
      </c>
      <c r="E14" s="69">
        <f>'Basic T2'!AK14</f>
        <v>0.56083074823176615</v>
      </c>
      <c r="F14" s="69">
        <f>'Basic T2'!AV14</f>
        <v>1.2423100212861271</v>
      </c>
      <c r="G14" s="69">
        <f>'Basic T2'!BG14</f>
        <v>1.9686446306923446</v>
      </c>
      <c r="H14" s="69">
        <f>'Basic T2'!BR14</f>
        <v>1.4328626694840318</v>
      </c>
      <c r="I14" s="69">
        <f>'Basic T2'!CC14</f>
        <v>1.0297161494883647</v>
      </c>
      <c r="J14" s="69">
        <f>'Basic T2'!CN14</f>
        <v>0.2374702162931483</v>
      </c>
      <c r="K14" s="309">
        <f t="shared" si="12"/>
        <v>11.173409584976428</v>
      </c>
      <c r="L14" s="97"/>
      <c r="M14" s="97">
        <f t="shared" si="0"/>
        <v>2.5780695695188269</v>
      </c>
      <c r="N14" s="97">
        <f t="shared" si="1"/>
        <v>2.0708747879962397</v>
      </c>
      <c r="O14" s="97">
        <f t="shared" si="2"/>
        <v>2.2450524865835164</v>
      </c>
      <c r="P14" s="97">
        <f t="shared" si="3"/>
        <v>1.5246505645686572</v>
      </c>
      <c r="Q14" s="97">
        <f t="shared" si="4"/>
        <v>3.3605273998589285</v>
      </c>
      <c r="R14" s="97">
        <f t="shared" si="5"/>
        <v>1.6148916337089914</v>
      </c>
      <c r="S14" s="97">
        <f t="shared" si="6"/>
        <v>1.3695098556143841</v>
      </c>
      <c r="T14" s="97">
        <f t="shared" si="7"/>
        <v>1.6645844796135869</v>
      </c>
      <c r="U14" s="97">
        <f t="shared" si="8"/>
        <v>1.221478788019978</v>
      </c>
      <c r="V14" s="97">
        <f t="shared" si="9"/>
        <v>1.8773665048585642</v>
      </c>
      <c r="W14" s="97"/>
      <c r="X14" s="97">
        <f t="shared" si="10"/>
        <v>2.3709381066010193</v>
      </c>
      <c r="Y14" s="97">
        <f t="shared" si="11"/>
        <v>13.578239449247546</v>
      </c>
      <c r="Z14" s="97">
        <f t="shared" si="11"/>
        <v>26.129071824916117</v>
      </c>
      <c r="AA14" s="97">
        <f t="shared" si="11"/>
        <v>5.019334017665023</v>
      </c>
      <c r="AB14" s="97">
        <f t="shared" si="11"/>
        <v>11.118450566392156</v>
      </c>
      <c r="AC14" s="97">
        <f t="shared" si="11"/>
        <v>17.619014283154446</v>
      </c>
      <c r="AD14" s="97">
        <f t="shared" si="11"/>
        <v>12.823862390318478</v>
      </c>
      <c r="AE14" s="97">
        <f t="shared" si="11"/>
        <v>9.2157737676859455</v>
      </c>
      <c r="AF14" s="97">
        <f t="shared" si="11"/>
        <v>2.1253155940192743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6.049277276654362E-2</v>
      </c>
      <c r="C15" s="69">
        <f>'Basic T2'!O15</f>
        <v>1.3455435351151128</v>
      </c>
      <c r="D15" s="69">
        <f>'Basic T2'!Z15</f>
        <v>3.6342970160772969</v>
      </c>
      <c r="E15" s="69">
        <f>'Basic T2'!AK15</f>
        <v>1.7470824143933295</v>
      </c>
      <c r="F15" s="69">
        <f>'Basic T2'!AV15</f>
        <v>0.58437696273574058</v>
      </c>
      <c r="G15" s="69">
        <f>'Basic T2'!BG15</f>
        <v>2.1658685867304168</v>
      </c>
      <c r="H15" s="69">
        <f>'Basic T2'!BR15</f>
        <v>1.4236736061317692</v>
      </c>
      <c r="I15" s="69">
        <f>'Basic T2'!CC15</f>
        <v>0.4226131719863645</v>
      </c>
      <c r="J15" s="69">
        <f>'Basic T2'!CN15</f>
        <v>8.1280665729815627E-2</v>
      </c>
      <c r="K15" s="309">
        <f t="shared" si="12"/>
        <v>11.465228731666391</v>
      </c>
      <c r="L15" s="97"/>
      <c r="M15" s="97">
        <f t="shared" si="0"/>
        <v>0.5886974954990758</v>
      </c>
      <c r="N15" s="97">
        <f t="shared" si="1"/>
        <v>1.8366331238840305</v>
      </c>
      <c r="O15" s="97">
        <f t="shared" si="2"/>
        <v>2.7947129961508983</v>
      </c>
      <c r="P15" s="97">
        <f t="shared" si="3"/>
        <v>4.7495437756418788</v>
      </c>
      <c r="Q15" s="97">
        <f t="shared" si="4"/>
        <v>1.5807767477289736</v>
      </c>
      <c r="R15" s="97">
        <f t="shared" si="5"/>
        <v>1.7766756914344644</v>
      </c>
      <c r="S15" s="97">
        <f t="shared" si="6"/>
        <v>1.3607270789444326</v>
      </c>
      <c r="T15" s="97">
        <f t="shared" si="7"/>
        <v>0.68317402550043127</v>
      </c>
      <c r="U15" s="97">
        <f t="shared" si="8"/>
        <v>0.41808446808567951</v>
      </c>
      <c r="V15" s="97">
        <f t="shared" si="9"/>
        <v>1.9263982249709974</v>
      </c>
      <c r="W15" s="97"/>
      <c r="X15" s="97">
        <f t="shared" si="10"/>
        <v>0.52761941503587795</v>
      </c>
      <c r="Y15" s="97">
        <f t="shared" si="11"/>
        <v>11.735862987179562</v>
      </c>
      <c r="Z15" s="97">
        <f t="shared" si="11"/>
        <v>31.698425745659563</v>
      </c>
      <c r="AA15" s="97">
        <f t="shared" si="11"/>
        <v>15.238094723465698</v>
      </c>
      <c r="AB15" s="97">
        <f t="shared" si="11"/>
        <v>5.0969498857159339</v>
      </c>
      <c r="AC15" s="97">
        <f t="shared" si="11"/>
        <v>18.890757763501007</v>
      </c>
      <c r="AD15" s="97">
        <f t="shared" si="11"/>
        <v>12.417315340597206</v>
      </c>
      <c r="AE15" s="97">
        <f t="shared" si="11"/>
        <v>3.6860422227698599</v>
      </c>
      <c r="AF15" s="97">
        <f t="shared" si="11"/>
        <v>0.70893191607527606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2.6886124654871731E-2</v>
      </c>
      <c r="C16" s="69">
        <f>'Basic T2'!O16</f>
        <v>0.63296528455484691</v>
      </c>
      <c r="D16" s="69">
        <f>'Basic T2'!Z16</f>
        <v>2.6181303681338459</v>
      </c>
      <c r="E16" s="69">
        <f>'Basic T2'!AK16</f>
        <v>0.69078634154365848</v>
      </c>
      <c r="F16" s="69">
        <f>'Basic T2'!AV16</f>
        <v>0.54898794962211395</v>
      </c>
      <c r="G16" s="69">
        <f>'Basic T2'!BG16</f>
        <v>1.7821100137092218</v>
      </c>
      <c r="H16" s="69">
        <f>'Basic T2'!BR16</f>
        <v>1.8384782025758664</v>
      </c>
      <c r="I16" s="69">
        <f>'Basic T2'!CC16</f>
        <v>0.99237703396016275</v>
      </c>
      <c r="J16" s="69">
        <f>'Basic T2'!CN16</f>
        <v>0.12613988203825105</v>
      </c>
      <c r="K16" s="309">
        <f t="shared" si="12"/>
        <v>9.2568612007928373</v>
      </c>
      <c r="L16" s="97"/>
      <c r="M16" s="97">
        <f t="shared" si="0"/>
        <v>0.26164768986672615</v>
      </c>
      <c r="N16" s="97">
        <f t="shared" si="1"/>
        <v>0.8639817126263829</v>
      </c>
      <c r="O16" s="97">
        <f t="shared" si="2"/>
        <v>2.0132980141888801</v>
      </c>
      <c r="P16" s="97">
        <f t="shared" si="3"/>
        <v>1.8779423006878588</v>
      </c>
      <c r="Q16" s="97">
        <f t="shared" si="4"/>
        <v>1.4850472227435849</v>
      </c>
      <c r="R16" s="97">
        <f t="shared" si="5"/>
        <v>1.4618761083740728</v>
      </c>
      <c r="S16" s="97">
        <f t="shared" si="6"/>
        <v>1.7571914401723663</v>
      </c>
      <c r="T16" s="97">
        <f t="shared" si="7"/>
        <v>1.6042240470597942</v>
      </c>
      <c r="U16" s="97">
        <f t="shared" si="8"/>
        <v>0.64882743039600066</v>
      </c>
      <c r="V16" s="97">
        <f t="shared" si="9"/>
        <v>1.5553462912395295</v>
      </c>
      <c r="W16" s="97"/>
      <c r="X16" s="97">
        <f t="shared" si="10"/>
        <v>0.29044536880999111</v>
      </c>
      <c r="Y16" s="97">
        <f t="shared" si="11"/>
        <v>6.8377959961270065</v>
      </c>
      <c r="Z16" s="97">
        <f t="shared" si="11"/>
        <v>28.283133033361317</v>
      </c>
      <c r="AA16" s="97">
        <f t="shared" si="11"/>
        <v>7.4624251845160385</v>
      </c>
      <c r="AB16" s="97">
        <f t="shared" si="11"/>
        <v>5.9306058253859737</v>
      </c>
      <c r="AC16" s="97">
        <f t="shared" si="11"/>
        <v>19.251774171104419</v>
      </c>
      <c r="AD16" s="97">
        <f t="shared" si="11"/>
        <v>19.860708318910554</v>
      </c>
      <c r="AE16" s="97">
        <f t="shared" si="11"/>
        <v>10.720448459086402</v>
      </c>
      <c r="AF16" s="97">
        <f t="shared" si="11"/>
        <v>1.3626636426983192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0.18372875444300837</v>
      </c>
      <c r="C17" s="69">
        <f>'Basic T2'!O17</f>
        <v>2.9437440080170107</v>
      </c>
      <c r="D17" s="69">
        <f>'Basic T2'!Z17</f>
        <v>5.0689392263884478</v>
      </c>
      <c r="E17" s="69">
        <f>'Basic T2'!AK17</f>
        <v>0.66027065082733472</v>
      </c>
      <c r="F17" s="69">
        <f>'Basic T2'!AV17</f>
        <v>0.79066395672774958</v>
      </c>
      <c r="G17" s="69">
        <f>'Basic T2'!BG17</f>
        <v>1.8487906142779922</v>
      </c>
      <c r="H17" s="69">
        <f>'Basic T2'!BR17</f>
        <v>0.86239357373914782</v>
      </c>
      <c r="I17" s="69">
        <f>'Basic T2'!CC17</f>
        <v>0.66981264566358623</v>
      </c>
      <c r="J17" s="69">
        <f>'Basic T2'!CN17</f>
        <v>0.22399576266335491</v>
      </c>
      <c r="K17" s="309">
        <f t="shared" si="12"/>
        <v>13.252339192747632</v>
      </c>
      <c r="L17" s="97"/>
      <c r="M17" s="97">
        <f t="shared" si="0"/>
        <v>1.7879930551238266</v>
      </c>
      <c r="N17" s="97">
        <f t="shared" si="1"/>
        <v>4.0181366208241194</v>
      </c>
      <c r="O17" s="97">
        <f t="shared" si="2"/>
        <v>3.8979286145350032</v>
      </c>
      <c r="P17" s="97">
        <f t="shared" si="3"/>
        <v>1.7949836447555014</v>
      </c>
      <c r="Q17" s="97">
        <f t="shared" si="4"/>
        <v>2.1387961500251866</v>
      </c>
      <c r="R17" s="97">
        <f t="shared" si="5"/>
        <v>1.5165746264866728</v>
      </c>
      <c r="S17" s="97">
        <f t="shared" si="6"/>
        <v>0.82426356957123226</v>
      </c>
      <c r="T17" s="97">
        <f t="shared" si="7"/>
        <v>1.0827835756237394</v>
      </c>
      <c r="U17" s="97">
        <f t="shared" si="8"/>
        <v>1.1521700572415732</v>
      </c>
      <c r="V17" s="97">
        <f t="shared" si="9"/>
        <v>2.2266701602831533</v>
      </c>
      <c r="W17" s="97"/>
      <c r="X17" s="97">
        <f t="shared" si="10"/>
        <v>1.3863873522310257</v>
      </c>
      <c r="Y17" s="97">
        <f t="shared" si="11"/>
        <v>22.213014360724937</v>
      </c>
      <c r="Z17" s="97">
        <f t="shared" si="11"/>
        <v>38.249392448107841</v>
      </c>
      <c r="AA17" s="97">
        <f t="shared" si="11"/>
        <v>4.9822951346481466</v>
      </c>
      <c r="AB17" s="97">
        <f t="shared" si="11"/>
        <v>5.9662218513124223</v>
      </c>
      <c r="AC17" s="97">
        <f t="shared" si="11"/>
        <v>13.950673819832096</v>
      </c>
      <c r="AD17" s="97">
        <f t="shared" si="11"/>
        <v>6.5074818958082075</v>
      </c>
      <c r="AE17" s="97">
        <f t="shared" si="11"/>
        <v>5.0542974785171699</v>
      </c>
      <c r="AF17" s="97">
        <f t="shared" si="11"/>
        <v>1.690235658818158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0.58984583384286737</v>
      </c>
      <c r="C18" s="69">
        <f>'Basic T2'!O18</f>
        <v>5.7788840099458634</v>
      </c>
      <c r="D18" s="69">
        <f>'Basic T2'!Z18</f>
        <v>11.049274738258664</v>
      </c>
      <c r="E18" s="69">
        <f>'Basic T2'!AK18</f>
        <v>3.1564744367971587</v>
      </c>
      <c r="F18" s="69">
        <f>'Basic T2'!AV18</f>
        <v>2.8272128399428214</v>
      </c>
      <c r="G18" s="69">
        <f>'Basic T2'!BG18</f>
        <v>7.5378633788574252</v>
      </c>
      <c r="H18" s="69">
        <f>'Basic T2'!BR18</f>
        <v>5.4329473866225859</v>
      </c>
      <c r="I18" s="69">
        <f>'Basic T2'!CC18</f>
        <v>2.9385079640611571</v>
      </c>
      <c r="J18" s="69">
        <f>'Basic T2'!CN18</f>
        <v>0.61959010706253703</v>
      </c>
      <c r="K18" s="309">
        <f t="shared" si="12"/>
        <v>39.930600695391078</v>
      </c>
      <c r="L18" s="97"/>
      <c r="M18" s="97">
        <f t="shared" si="0"/>
        <v>5.7402024941714433</v>
      </c>
      <c r="N18" s="97">
        <f t="shared" si="1"/>
        <v>7.8880315015911613</v>
      </c>
      <c r="O18" s="97">
        <f t="shared" si="2"/>
        <v>8.4967055726181009</v>
      </c>
      <c r="P18" s="97">
        <f t="shared" si="3"/>
        <v>8.5810568469768054</v>
      </c>
      <c r="Q18" s="97">
        <f t="shared" si="4"/>
        <v>7.6477900452133483</v>
      </c>
      <c r="R18" s="97">
        <f t="shared" si="5"/>
        <v>6.1833569740198522</v>
      </c>
      <c r="S18" s="97">
        <f t="shared" si="6"/>
        <v>5.1927342022898317</v>
      </c>
      <c r="T18" s="97">
        <f t="shared" si="7"/>
        <v>4.7502360263335781</v>
      </c>
      <c r="U18" s="97">
        <f t="shared" si="8"/>
        <v>3.1869940780685289</v>
      </c>
      <c r="V18" s="97">
        <f t="shared" si="9"/>
        <v>6.7091760750635219</v>
      </c>
      <c r="W18" s="97"/>
      <c r="X18" s="97">
        <f t="shared" si="10"/>
        <v>1.4771774618230307</v>
      </c>
      <c r="Y18" s="97">
        <f t="shared" si="11"/>
        <v>14.47231924716044</v>
      </c>
      <c r="Z18" s="97">
        <f t="shared" si="11"/>
        <v>27.671195889457302</v>
      </c>
      <c r="AA18" s="97">
        <f t="shared" si="11"/>
        <v>7.904900957729617</v>
      </c>
      <c r="AB18" s="97">
        <f t="shared" si="11"/>
        <v>7.0803163255922357</v>
      </c>
      <c r="AC18" s="97">
        <f t="shared" si="11"/>
        <v>18.877410426053196</v>
      </c>
      <c r="AD18" s="97">
        <f t="shared" si="11"/>
        <v>13.605974595943593</v>
      </c>
      <c r="AE18" s="97">
        <f t="shared" si="11"/>
        <v>7.3590377126491093</v>
      </c>
      <c r="AF18" s="97">
        <f t="shared" si="11"/>
        <v>1.5516673835914825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0.33048996683984311</v>
      </c>
      <c r="C19" s="69">
        <f>'Basic T2'!O19</f>
        <v>3.5380799014701863</v>
      </c>
      <c r="D19" s="69">
        <f>'Basic T2'!Z19</f>
        <v>10.421392371395994</v>
      </c>
      <c r="E19" s="69">
        <f>'Basic T2'!AK19</f>
        <v>4.122540013428357</v>
      </c>
      <c r="F19" s="69">
        <f>'Basic T2'!AV19</f>
        <v>3.5836254679824768</v>
      </c>
      <c r="G19" s="69">
        <f>'Basic T2'!BG19</f>
        <v>10.502625325902498</v>
      </c>
      <c r="H19" s="69">
        <f>'Basic T2'!BR19</f>
        <v>10.448055466470651</v>
      </c>
      <c r="I19" s="69">
        <f>'Basic T2'!CC19</f>
        <v>4.8402858197886269</v>
      </c>
      <c r="J19" s="69">
        <f>'Basic T2'!CN19</f>
        <v>1.091625614025868</v>
      </c>
      <c r="K19" s="309">
        <f t="shared" si="12"/>
        <v>48.878719947304496</v>
      </c>
      <c r="L19" s="97"/>
      <c r="M19" s="97">
        <f t="shared" si="0"/>
        <v>3.2162290942925935</v>
      </c>
      <c r="N19" s="97">
        <f t="shared" si="1"/>
        <v>4.8293901850099301</v>
      </c>
      <c r="O19" s="97">
        <f t="shared" si="2"/>
        <v>8.0138746419147289</v>
      </c>
      <c r="P19" s="97">
        <f t="shared" si="3"/>
        <v>11.207361541334281</v>
      </c>
      <c r="Q19" s="97">
        <f t="shared" si="4"/>
        <v>9.6939341787807187</v>
      </c>
      <c r="R19" s="97">
        <f t="shared" si="5"/>
        <v>8.6153699384613205</v>
      </c>
      <c r="S19" s="97">
        <f t="shared" si="6"/>
        <v>9.9861035101778519</v>
      </c>
      <c r="T19" s="97">
        <f t="shared" si="7"/>
        <v>7.8245491794191935</v>
      </c>
      <c r="U19" s="97">
        <f t="shared" si="8"/>
        <v>5.6150095485905114</v>
      </c>
      <c r="V19" s="97">
        <f t="shared" si="9"/>
        <v>8.21264726147826</v>
      </c>
      <c r="W19" s="97"/>
      <c r="X19" s="97">
        <f t="shared" si="10"/>
        <v>0.67614284333988284</v>
      </c>
      <c r="Y19" s="97">
        <f t="shared" si="11"/>
        <v>7.2384872297894534</v>
      </c>
      <c r="Z19" s="97">
        <f t="shared" si="11"/>
        <v>21.320919170205684</v>
      </c>
      <c r="AA19" s="97">
        <f t="shared" si="11"/>
        <v>8.4342225366638353</v>
      </c>
      <c r="AB19" s="97">
        <f t="shared" si="11"/>
        <v>7.3316679975374486</v>
      </c>
      <c r="AC19" s="97">
        <f t="shared" si="11"/>
        <v>21.487112054540788</v>
      </c>
      <c r="AD19" s="97">
        <f t="shared" si="11"/>
        <v>21.375468665575863</v>
      </c>
      <c r="AE19" s="97">
        <f t="shared" si="11"/>
        <v>9.9026443920930731</v>
      </c>
      <c r="AF19" s="97">
        <f t="shared" si="11"/>
        <v>2.2333351102539822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3.4697892831908203E-2</v>
      </c>
      <c r="C20" s="69">
        <f>'Basic T2'!O20</f>
        <v>0.71331496676353112</v>
      </c>
      <c r="D20" s="69">
        <f>'Basic T2'!Z20</f>
        <v>2.0764126634442772</v>
      </c>
      <c r="E20" s="69">
        <f>'Basic T2'!AK20</f>
        <v>1.0644285715405262</v>
      </c>
      <c r="F20" s="69">
        <f>'Basic T2'!AV20</f>
        <v>0.81773376504125517</v>
      </c>
      <c r="G20" s="69">
        <f>'Basic T2'!BG20</f>
        <v>2.687635872308185</v>
      </c>
      <c r="H20" s="69">
        <f>'Basic T2'!BR20</f>
        <v>2.7375978739601812</v>
      </c>
      <c r="I20" s="69">
        <f>'Basic T2'!CC20</f>
        <v>2.1293349097323797</v>
      </c>
      <c r="J20" s="69">
        <f>'Basic T2'!CN20</f>
        <v>0.50640251302269013</v>
      </c>
      <c r="K20" s="309">
        <f t="shared" si="12"/>
        <v>12.767559028644934</v>
      </c>
      <c r="L20" s="97"/>
      <c r="M20" s="97">
        <f t="shared" si="0"/>
        <v>0.33766947149324411</v>
      </c>
      <c r="N20" s="97">
        <f t="shared" si="1"/>
        <v>0.97365701036797525</v>
      </c>
      <c r="O20" s="97">
        <f t="shared" si="2"/>
        <v>1.5967262527605699</v>
      </c>
      <c r="P20" s="97">
        <f t="shared" si="3"/>
        <v>2.8937101392158491</v>
      </c>
      <c r="Q20" s="97">
        <f t="shared" si="4"/>
        <v>2.2120216983889418</v>
      </c>
      <c r="R20" s="97">
        <f t="shared" si="5"/>
        <v>2.2046846937124722</v>
      </c>
      <c r="S20" s="97">
        <f t="shared" si="6"/>
        <v>2.6165572939711752</v>
      </c>
      <c r="T20" s="97">
        <f t="shared" si="7"/>
        <v>3.4421698100015745</v>
      </c>
      <c r="U20" s="97">
        <f t="shared" si="8"/>
        <v>2.6047895079761796</v>
      </c>
      <c r="V20" s="97">
        <f t="shared" si="9"/>
        <v>2.1452169534187098</v>
      </c>
      <c r="W20" s="97"/>
      <c r="X20" s="97">
        <f t="shared" si="10"/>
        <v>0.27176606549506443</v>
      </c>
      <c r="Y20" s="97">
        <f t="shared" si="11"/>
        <v>5.5869329851004244</v>
      </c>
      <c r="Z20" s="97">
        <f t="shared" si="11"/>
        <v>16.263192195044461</v>
      </c>
      <c r="AA20" s="97">
        <f t="shared" si="11"/>
        <v>8.3369778761343838</v>
      </c>
      <c r="AB20" s="97">
        <f t="shared" si="11"/>
        <v>6.4047776337404105</v>
      </c>
      <c r="AC20" s="97">
        <f t="shared" si="11"/>
        <v>21.050506727858327</v>
      </c>
      <c r="AD20" s="97">
        <f t="shared" si="11"/>
        <v>21.441826646880457</v>
      </c>
      <c r="AE20" s="97">
        <f t="shared" si="11"/>
        <v>16.677697788238646</v>
      </c>
      <c r="AF20" s="97">
        <f t="shared" si="11"/>
        <v>3.9663220815078262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1.7693371218936448E-2</v>
      </c>
      <c r="C21" s="69">
        <f>'Basic T2'!O21</f>
        <v>9.940437240869289E-2</v>
      </c>
      <c r="D21" s="69">
        <f>'Basic T2'!Z21</f>
        <v>0.82588133805230535</v>
      </c>
      <c r="E21" s="69">
        <f>'Basic T2'!AK21</f>
        <v>0.32158740983605549</v>
      </c>
      <c r="F21" s="69">
        <f>'Basic T2'!AV21</f>
        <v>0.47690824947023613</v>
      </c>
      <c r="G21" s="69">
        <f>'Basic T2'!BG21</f>
        <v>0.68926897020999367</v>
      </c>
      <c r="H21" s="69">
        <f>'Basic T2'!BR21</f>
        <v>0.98347622196996876</v>
      </c>
      <c r="I21" s="69">
        <f>'Basic T2'!CC21</f>
        <v>0.83838499191237004</v>
      </c>
      <c r="J21" s="69">
        <f>'Basic T2'!CN21</f>
        <v>0.41059718341863166</v>
      </c>
      <c r="K21" s="309">
        <f t="shared" si="12"/>
        <v>4.66320210849719</v>
      </c>
      <c r="L21" s="97"/>
      <c r="M21" s="97">
        <f t="shared" si="0"/>
        <v>0.17218657448091149</v>
      </c>
      <c r="N21" s="97">
        <f t="shared" si="1"/>
        <v>0.13568447118962237</v>
      </c>
      <c r="O21" s="97">
        <f t="shared" si="2"/>
        <v>0.63508879393257067</v>
      </c>
      <c r="P21" s="97">
        <f t="shared" si="3"/>
        <v>0.87425382347633296</v>
      </c>
      <c r="Q21" s="97">
        <f t="shared" si="4"/>
        <v>1.2900670622493213</v>
      </c>
      <c r="R21" s="97">
        <f t="shared" si="5"/>
        <v>0.56541169290461069</v>
      </c>
      <c r="S21" s="97">
        <f t="shared" si="6"/>
        <v>0.93999265068108584</v>
      </c>
      <c r="T21" s="97">
        <f t="shared" si="7"/>
        <v>1.3552886843347145</v>
      </c>
      <c r="U21" s="97">
        <f t="shared" si="8"/>
        <v>2.1119943283644438</v>
      </c>
      <c r="V21" s="97">
        <f t="shared" si="9"/>
        <v>0.78351548623525424</v>
      </c>
      <c r="W21" s="97"/>
      <c r="X21" s="97">
        <f t="shared" si="10"/>
        <v>0.37942535638110036</v>
      </c>
      <c r="Y21" s="97">
        <f t="shared" si="11"/>
        <v>2.1316762622739494</v>
      </c>
      <c r="Z21" s="97">
        <f t="shared" si="11"/>
        <v>17.710605691900025</v>
      </c>
      <c r="AA21" s="97">
        <f t="shared" si="11"/>
        <v>6.8962786161480247</v>
      </c>
      <c r="AB21" s="97">
        <f t="shared" si="11"/>
        <v>10.227055108789383</v>
      </c>
      <c r="AC21" s="97">
        <f t="shared" si="11"/>
        <v>14.781022871687721</v>
      </c>
      <c r="AD21" s="97">
        <f t="shared" si="11"/>
        <v>21.090147908834979</v>
      </c>
      <c r="AE21" s="97">
        <f t="shared" si="11"/>
        <v>17.978740196241599</v>
      </c>
      <c r="AF21" s="97">
        <f t="shared" si="11"/>
        <v>8.8050479877432295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2.6424662074067656E-2</v>
      </c>
      <c r="C22" s="69">
        <f>'Basic T2'!O22</f>
        <v>0.43917938826949304</v>
      </c>
      <c r="D22" s="69">
        <f>'Basic T2'!Z22</f>
        <v>1.105662701884957</v>
      </c>
      <c r="E22" s="69">
        <f>'Basic T2'!AK22</f>
        <v>0.4151415645857871</v>
      </c>
      <c r="F22" s="69">
        <f>'Basic T2'!AV22</f>
        <v>1.634208321041634</v>
      </c>
      <c r="G22" s="69">
        <f>'Basic T2'!BG22</f>
        <v>7.3931560273618935</v>
      </c>
      <c r="H22" s="69">
        <f>'Basic T2'!BR22</f>
        <v>4.0920048942799943</v>
      </c>
      <c r="I22" s="69">
        <f>'Basic T2'!CC22</f>
        <v>1.8898480882182731</v>
      </c>
      <c r="J22" s="69">
        <f>'Basic T2'!CN22</f>
        <v>0.63417400142672009</v>
      </c>
      <c r="K22" s="309">
        <f t="shared" si="12"/>
        <v>17.629799649142821</v>
      </c>
      <c r="L22" s="97"/>
      <c r="M22" s="97">
        <f t="shared" si="0"/>
        <v>0.25715687463108955</v>
      </c>
      <c r="N22" s="97">
        <f t="shared" si="1"/>
        <v>0.59946883231382775</v>
      </c>
      <c r="O22" s="97">
        <f t="shared" si="2"/>
        <v>0.85023593521600194</v>
      </c>
      <c r="P22" s="97">
        <f t="shared" si="3"/>
        <v>1.1285861604721927</v>
      </c>
      <c r="Q22" s="97">
        <f t="shared" si="4"/>
        <v>4.4206371564582287</v>
      </c>
      <c r="R22" s="97">
        <f t="shared" si="5"/>
        <v>6.064652618940725</v>
      </c>
      <c r="S22" s="97">
        <f t="shared" si="6"/>
        <v>3.9110803507475986</v>
      </c>
      <c r="T22" s="97">
        <f t="shared" si="7"/>
        <v>3.0550281240501147</v>
      </c>
      <c r="U22" s="97">
        <f t="shared" si="8"/>
        <v>3.2620094542729414</v>
      </c>
      <c r="V22" s="97">
        <f t="shared" si="9"/>
        <v>2.962175072609031</v>
      </c>
      <c r="W22" s="97"/>
      <c r="X22" s="97">
        <f t="shared" si="10"/>
        <v>0.14988634357709477</v>
      </c>
      <c r="Y22" s="97">
        <f t="shared" si="11"/>
        <v>2.4911195646562345</v>
      </c>
      <c r="Z22" s="97">
        <f t="shared" si="11"/>
        <v>6.2715556834970352</v>
      </c>
      <c r="AA22" s="97">
        <f t="shared" si="11"/>
        <v>2.3547718797018304</v>
      </c>
      <c r="AB22" s="97">
        <f t="shared" si="11"/>
        <v>9.2695796524329239</v>
      </c>
      <c r="AC22" s="97">
        <f t="shared" si="11"/>
        <v>41.935564637692046</v>
      </c>
      <c r="AD22" s="97">
        <f t="shared" si="11"/>
        <v>23.210728287992495</v>
      </c>
      <c r="AE22" s="97">
        <f t="shared" si="11"/>
        <v>10.719623171158156</v>
      </c>
      <c r="AF22" s="97">
        <f t="shared" si="11"/>
        <v>3.5971707792921754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6.7829159671308394E-3</v>
      </c>
      <c r="C23" s="69">
        <f>'Basic T2'!O23</f>
        <v>0.2031062963543043</v>
      </c>
      <c r="D23" s="69">
        <f>'Basic T2'!Z23</f>
        <v>0.6315123351609665</v>
      </c>
      <c r="E23" s="69">
        <f>'Basic T2'!AK23</f>
        <v>0.41979937130572448</v>
      </c>
      <c r="F23" s="69">
        <f>'Basic T2'!AV23</f>
        <v>0.56603832235129226</v>
      </c>
      <c r="G23" s="69">
        <f>'Basic T2'!BG23</f>
        <v>4.9137807661214161</v>
      </c>
      <c r="H23" s="69">
        <f>'Basic T2'!BR23</f>
        <v>4.426098989869347</v>
      </c>
      <c r="I23" s="69">
        <f>'Basic T2'!CC23</f>
        <v>2.0875485103150182</v>
      </c>
      <c r="J23" s="69">
        <f>'Basic T2'!CN23</f>
        <v>0.90517049149510465</v>
      </c>
      <c r="K23" s="309">
        <f t="shared" si="12"/>
        <v>14.159837998940304</v>
      </c>
      <c r="L23" s="97"/>
      <c r="M23" s="97">
        <f t="shared" si="0"/>
        <v>6.6009300936508725E-2</v>
      </c>
      <c r="N23" s="97">
        <f t="shared" si="1"/>
        <v>0.27723499226787057</v>
      </c>
      <c r="O23" s="97">
        <f t="shared" si="2"/>
        <v>0.48562231498869263</v>
      </c>
      <c r="P23" s="97">
        <f t="shared" si="3"/>
        <v>1.1412486752640343</v>
      </c>
      <c r="Q23" s="97">
        <f t="shared" si="4"/>
        <v>1.5311695623789781</v>
      </c>
      <c r="R23" s="97">
        <f t="shared" si="5"/>
        <v>4.0308054208335848</v>
      </c>
      <c r="S23" s="97">
        <f t="shared" si="6"/>
        <v>4.2304027578118797</v>
      </c>
      <c r="T23" s="97">
        <f t="shared" si="7"/>
        <v>3.374620134332571</v>
      </c>
      <c r="U23" s="97">
        <f t="shared" si="8"/>
        <v>4.6559377936389641</v>
      </c>
      <c r="V23" s="97">
        <f t="shared" si="9"/>
        <v>2.3791489402820565</v>
      </c>
      <c r="W23" s="97"/>
      <c r="X23" s="97">
        <f t="shared" si="10"/>
        <v>4.7902496961041929E-2</v>
      </c>
      <c r="Y23" s="97">
        <f t="shared" si="11"/>
        <v>1.43438291009759</v>
      </c>
      <c r="Z23" s="97">
        <f t="shared" si="11"/>
        <v>4.4598838998597845</v>
      </c>
      <c r="AA23" s="97">
        <f t="shared" si="11"/>
        <v>2.9647187442196832</v>
      </c>
      <c r="AB23" s="97">
        <f t="shared" si="11"/>
        <v>3.997491513629277</v>
      </c>
      <c r="AC23" s="97">
        <f t="shared" si="11"/>
        <v>34.70223858838748</v>
      </c>
      <c r="AD23" s="97">
        <f t="shared" si="11"/>
        <v>31.258118844301663</v>
      </c>
      <c r="AE23" s="97">
        <f t="shared" si="11"/>
        <v>14.742742893465635</v>
      </c>
      <c r="AF23" s="97">
        <f t="shared" si="11"/>
        <v>6.392520109077843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4.7191682951050827E-2</v>
      </c>
      <c r="C24" s="69">
        <f>'Basic T2'!O24</f>
        <v>0.47177973248626243</v>
      </c>
      <c r="D24" s="69">
        <f>'Basic T2'!Z24</f>
        <v>1.1656767513228399</v>
      </c>
      <c r="E24" s="69">
        <f>'Basic T2'!AK24</f>
        <v>0.43414887180546519</v>
      </c>
      <c r="F24" s="69">
        <f>'Basic T2'!AV24</f>
        <v>0.51815944009267056</v>
      </c>
      <c r="G24" s="69">
        <f>'Basic T2'!BG24</f>
        <v>3.2115151400358442</v>
      </c>
      <c r="H24" s="69">
        <f>'Basic T2'!BR24</f>
        <v>2.7737376390376669</v>
      </c>
      <c r="I24" s="69">
        <f>'Basic T2'!CC24</f>
        <v>2.3578410844473257</v>
      </c>
      <c r="J24" s="69">
        <f>'Basic T2'!CN24</f>
        <v>0.86862018800333474</v>
      </c>
      <c r="K24" s="309">
        <f t="shared" si="12"/>
        <v>11.848670530182462</v>
      </c>
      <c r="L24" s="97"/>
      <c r="M24" s="97">
        <f t="shared" si="0"/>
        <v>0.45925528441035646</v>
      </c>
      <c r="N24" s="97">
        <f t="shared" si="1"/>
        <v>0.64396748321286201</v>
      </c>
      <c r="O24" s="97">
        <f t="shared" si="2"/>
        <v>0.89638572516815218</v>
      </c>
      <c r="P24" s="97">
        <f t="shared" si="3"/>
        <v>1.1802586156198129</v>
      </c>
      <c r="Q24" s="97">
        <f t="shared" si="4"/>
        <v>1.4016541491988248</v>
      </c>
      <c r="R24" s="97">
        <f t="shared" si="5"/>
        <v>2.634426168297177</v>
      </c>
      <c r="S24" s="97">
        <f t="shared" si="6"/>
        <v>2.6510991698307977</v>
      </c>
      <c r="T24" s="97">
        <f t="shared" si="7"/>
        <v>3.8115607650869769</v>
      </c>
      <c r="U24" s="97">
        <f t="shared" si="8"/>
        <v>4.4679334994255946</v>
      </c>
      <c r="V24" s="97">
        <f t="shared" si="9"/>
        <v>1.9908244669002924</v>
      </c>
      <c r="W24" s="97"/>
      <c r="X24" s="97">
        <f t="shared" si="10"/>
        <v>0.39828673462426084</v>
      </c>
      <c r="Y24" s="97">
        <f t="shared" ref="Y24:AG32" si="13">IF($K24&gt;0,C24/$K24*100,0)</f>
        <v>3.9817102795160375</v>
      </c>
      <c r="Z24" s="97">
        <f t="shared" si="13"/>
        <v>9.8380383550498571</v>
      </c>
      <c r="AA24" s="97">
        <f t="shared" si="13"/>
        <v>3.6641146422254307</v>
      </c>
      <c r="AB24" s="97">
        <f t="shared" si="13"/>
        <v>4.3731441326919169</v>
      </c>
      <c r="AC24" s="97">
        <f t="shared" si="13"/>
        <v>27.104434475201742</v>
      </c>
      <c r="AD24" s="97">
        <f t="shared" si="13"/>
        <v>23.409695053736574</v>
      </c>
      <c r="AE24" s="97">
        <f t="shared" si="13"/>
        <v>19.899625687465345</v>
      </c>
      <c r="AF24" s="97">
        <f t="shared" si="13"/>
        <v>7.3309506394888215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4.5624881630362053E-2</v>
      </c>
      <c r="C25" s="69">
        <f>'Basic T2'!O25</f>
        <v>2.2208783269490429</v>
      </c>
      <c r="D25" s="69">
        <f>'Basic T2'!Z25</f>
        <v>5.9631342732805956</v>
      </c>
      <c r="E25" s="69">
        <f>'Basic T2'!AK25</f>
        <v>4.779175408292498</v>
      </c>
      <c r="F25" s="69">
        <f>'Basic T2'!AV25</f>
        <v>2.8996840199145932</v>
      </c>
      <c r="G25" s="69">
        <f>'Basic T2'!BG25</f>
        <v>15.976985581103069</v>
      </c>
      <c r="H25" s="69">
        <f>'Basic T2'!BR25</f>
        <v>10.137606164740406</v>
      </c>
      <c r="I25" s="69">
        <f>'Basic T2'!CC25</f>
        <v>1.7878731826056482</v>
      </c>
      <c r="J25" s="69">
        <f>'Basic T2'!CN25</f>
        <v>0.39024521502024173</v>
      </c>
      <c r="K25" s="309">
        <f t="shared" si="12"/>
        <v>44.201207053536457</v>
      </c>
      <c r="L25" s="97"/>
      <c r="M25" s="97">
        <f t="shared" si="0"/>
        <v>0.44400764454776032</v>
      </c>
      <c r="N25" s="97">
        <f t="shared" si="1"/>
        <v>3.031443125355139</v>
      </c>
      <c r="O25" s="97">
        <f t="shared" si="2"/>
        <v>4.5855494962593539</v>
      </c>
      <c r="P25" s="97">
        <f t="shared" si="3"/>
        <v>12.992462534195054</v>
      </c>
      <c r="Q25" s="97">
        <f t="shared" si="4"/>
        <v>7.8438291834496452</v>
      </c>
      <c r="R25" s="97">
        <f t="shared" si="5"/>
        <v>13.106022257424211</v>
      </c>
      <c r="S25" s="97">
        <f t="shared" si="6"/>
        <v>9.6893804623638733</v>
      </c>
      <c r="T25" s="97">
        <f t="shared" si="7"/>
        <v>2.8901809035057178</v>
      </c>
      <c r="U25" s="97">
        <f t="shared" si="8"/>
        <v>2.0073096311374106</v>
      </c>
      <c r="V25" s="97">
        <f t="shared" si="9"/>
        <v>7.4267272640039446</v>
      </c>
      <c r="W25" s="97"/>
      <c r="X25" s="97">
        <f t="shared" si="10"/>
        <v>0.10322089524637018</v>
      </c>
      <c r="Y25" s="97">
        <f t="shared" si="13"/>
        <v>5.0244743865458634</v>
      </c>
      <c r="Z25" s="97">
        <f t="shared" si="13"/>
        <v>13.490885590653786</v>
      </c>
      <c r="AA25" s="97">
        <f t="shared" si="13"/>
        <v>10.812318773340207</v>
      </c>
      <c r="AB25" s="97">
        <f t="shared" si="13"/>
        <v>6.5601919341308905</v>
      </c>
      <c r="AC25" s="97">
        <f t="shared" si="13"/>
        <v>36.14603909289572</v>
      </c>
      <c r="AD25" s="97">
        <f t="shared" si="13"/>
        <v>22.93513422034323</v>
      </c>
      <c r="AE25" s="97">
        <f t="shared" si="13"/>
        <v>4.044851491137285</v>
      </c>
      <c r="AF25" s="97">
        <f t="shared" si="13"/>
        <v>0.88288361570664153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3.1229468506296196E-2</v>
      </c>
      <c r="C26" s="69">
        <f>'Basic T2'!O26</f>
        <v>0.37085943119877607</v>
      </c>
      <c r="D26" s="69">
        <f>'Basic T2'!Z26</f>
        <v>1.6958801461362192</v>
      </c>
      <c r="E26" s="69">
        <f>'Basic T2'!AK26</f>
        <v>1.0251639682682367</v>
      </c>
      <c r="F26" s="69">
        <f>'Basic T2'!AV26</f>
        <v>1.3538485445751971</v>
      </c>
      <c r="G26" s="69">
        <f>'Basic T2'!BG26</f>
        <v>3.7059717359090913</v>
      </c>
      <c r="H26" s="69">
        <f>'Basic T2'!BR26</f>
        <v>3.2581935106927964</v>
      </c>
      <c r="I26" s="69">
        <f>'Basic T2'!CC26</f>
        <v>1.8873322683627971</v>
      </c>
      <c r="J26" s="69">
        <f>'Basic T2'!CN26</f>
        <v>0.63578370918559168</v>
      </c>
      <c r="K26" s="309">
        <f t="shared" si="12"/>
        <v>13.964262782835004</v>
      </c>
      <c r="L26" s="97"/>
      <c r="M26" s="97">
        <f t="shared" si="0"/>
        <v>0.30391580770111032</v>
      </c>
      <c r="N26" s="97">
        <f t="shared" si="1"/>
        <v>0.50621380718550379</v>
      </c>
      <c r="O26" s="97">
        <f t="shared" si="2"/>
        <v>1.3041031768605378</v>
      </c>
      <c r="P26" s="97">
        <f t="shared" si="3"/>
        <v>2.7869670625649925</v>
      </c>
      <c r="Q26" s="97">
        <f t="shared" si="4"/>
        <v>3.6622461795759862</v>
      </c>
      <c r="R26" s="97">
        <f t="shared" si="5"/>
        <v>3.0400320391887234</v>
      </c>
      <c r="S26" s="97">
        <f t="shared" si="6"/>
        <v>3.1141352339086406</v>
      </c>
      <c r="T26" s="97">
        <f t="shared" si="7"/>
        <v>3.0509611831878103</v>
      </c>
      <c r="U26" s="97">
        <f t="shared" si="8"/>
        <v>3.2702893300108968</v>
      </c>
      <c r="V26" s="97">
        <f t="shared" si="9"/>
        <v>2.3462882134730929</v>
      </c>
      <c r="W26" s="97"/>
      <c r="X26" s="97">
        <f t="shared" si="10"/>
        <v>0.22363850488894937</v>
      </c>
      <c r="Y26" s="97">
        <f t="shared" si="13"/>
        <v>2.6557752239856143</v>
      </c>
      <c r="Z26" s="97">
        <f t="shared" si="13"/>
        <v>12.144430196636018</v>
      </c>
      <c r="AA26" s="97">
        <f t="shared" si="13"/>
        <v>7.3413397055831515</v>
      </c>
      <c r="AB26" s="97">
        <f t="shared" si="13"/>
        <v>9.6950950123866182</v>
      </c>
      <c r="AC26" s="97">
        <f t="shared" si="13"/>
        <v>26.538971613055757</v>
      </c>
      <c r="AD26" s="97">
        <f t="shared" si="13"/>
        <v>23.33237036113211</v>
      </c>
      <c r="AE26" s="97">
        <f t="shared" si="13"/>
        <v>13.51544508803374</v>
      </c>
      <c r="AF26" s="97">
        <f t="shared" si="13"/>
        <v>4.5529342942980326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1.5616922965156395E-3</v>
      </c>
      <c r="C27" s="69">
        <f>'Basic T2'!O27</f>
        <v>3.8173833819550113E-2</v>
      </c>
      <c r="D27" s="69">
        <f>'Basic T2'!Z27</f>
        <v>0.1575279198189439</v>
      </c>
      <c r="E27" s="69">
        <f>'Basic T2'!AK27</f>
        <v>4.6896840661406848E-2</v>
      </c>
      <c r="F27" s="69">
        <f>'Basic T2'!AV27</f>
        <v>4.0799766505691996E-2</v>
      </c>
      <c r="G27" s="69">
        <f>'Basic T2'!BG27</f>
        <v>0.13402119974100843</v>
      </c>
      <c r="H27" s="69">
        <f>'Basic T2'!BR27</f>
        <v>0.17317531109560064</v>
      </c>
      <c r="I27" s="69">
        <f>'Basic T2'!CC27</f>
        <v>0.13391178822861449</v>
      </c>
      <c r="J27" s="69">
        <f>'Basic T2'!CN27</f>
        <v>3.5869199083716372E-2</v>
      </c>
      <c r="K27" s="309">
        <f t="shared" si="12"/>
        <v>0.76193755125104845</v>
      </c>
      <c r="L27" s="97"/>
      <c r="M27" s="97">
        <f t="shared" si="0"/>
        <v>1.5197920373843807E-2</v>
      </c>
      <c r="N27" s="97">
        <f t="shared" si="1"/>
        <v>5.2106324194580646E-2</v>
      </c>
      <c r="O27" s="97">
        <f t="shared" si="2"/>
        <v>0.12113630857001362</v>
      </c>
      <c r="P27" s="97">
        <f t="shared" si="3"/>
        <v>0.12749175186334832</v>
      </c>
      <c r="Q27" s="97">
        <f t="shared" si="4"/>
        <v>0.11036595608258869</v>
      </c>
      <c r="R27" s="97">
        <f t="shared" si="5"/>
        <v>0.10993843725125793</v>
      </c>
      <c r="S27" s="97">
        <f t="shared" si="6"/>
        <v>0.16551851084229471</v>
      </c>
      <c r="T27" s="97">
        <f t="shared" si="7"/>
        <v>0.21647469007202541</v>
      </c>
      <c r="U27" s="97">
        <f t="shared" si="8"/>
        <v>0.18450088818691715</v>
      </c>
      <c r="V27" s="97">
        <f t="shared" si="9"/>
        <v>0.1280214447196148</v>
      </c>
      <c r="W27" s="97"/>
      <c r="X27" s="97">
        <f t="shared" si="10"/>
        <v>0.20496329311391065</v>
      </c>
      <c r="Y27" s="97">
        <f t="shared" si="13"/>
        <v>5.0101000740639874</v>
      </c>
      <c r="Z27" s="97">
        <f t="shared" si="13"/>
        <v>20.674649721659474</v>
      </c>
      <c r="AA27" s="97">
        <f t="shared" si="13"/>
        <v>6.154945452472516</v>
      </c>
      <c r="AB27" s="97">
        <f t="shared" si="13"/>
        <v>5.3547389072374258</v>
      </c>
      <c r="AC27" s="97">
        <f t="shared" si="13"/>
        <v>17.589525482889634</v>
      </c>
      <c r="AD27" s="97">
        <f t="shared" si="13"/>
        <v>22.728281446590842</v>
      </c>
      <c r="AE27" s="97">
        <f t="shared" si="13"/>
        <v>17.575165839869769</v>
      </c>
      <c r="AF27" s="97">
        <f t="shared" si="13"/>
        <v>4.707629782102436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9.1367891751829827E-2</v>
      </c>
      <c r="C28" s="69">
        <f>'Basic T2'!O28</f>
        <v>1.5036238667755086</v>
      </c>
      <c r="D28" s="69">
        <f>'Basic T2'!Z28</f>
        <v>5.2326703470639293</v>
      </c>
      <c r="E28" s="69">
        <f>'Basic T2'!AK28</f>
        <v>1.61564209471312</v>
      </c>
      <c r="F28" s="69">
        <f>'Basic T2'!AV28</f>
        <v>1.3445489060719626</v>
      </c>
      <c r="G28" s="69">
        <f>'Basic T2'!BG28</f>
        <v>9.754876336908195</v>
      </c>
      <c r="H28" s="69">
        <f>'Basic T2'!BR28</f>
        <v>8.1068765840396733</v>
      </c>
      <c r="I28" s="69">
        <f>'Basic T2'!CC28</f>
        <v>5.1902783782177568</v>
      </c>
      <c r="J28" s="69">
        <f>'Basic T2'!CN28</f>
        <v>1.8464307282349455</v>
      </c>
      <c r="K28" s="309">
        <f t="shared" si="12"/>
        <v>34.686315133776915</v>
      </c>
      <c r="L28" s="97"/>
      <c r="M28" s="97">
        <f t="shared" si="0"/>
        <v>0.88916488009095074</v>
      </c>
      <c r="N28" s="97">
        <f t="shared" si="1"/>
        <v>2.0524088054469596</v>
      </c>
      <c r="O28" s="97">
        <f t="shared" si="2"/>
        <v>4.0238350797473634</v>
      </c>
      <c r="P28" s="97">
        <f t="shared" si="3"/>
        <v>4.3922157257099599</v>
      </c>
      <c r="Q28" s="97">
        <f t="shared" si="4"/>
        <v>3.637090067604396</v>
      </c>
      <c r="R28" s="97">
        <f t="shared" si="5"/>
        <v>8.00198671651507</v>
      </c>
      <c r="S28" s="97">
        <f t="shared" si="6"/>
        <v>7.7484378765271007</v>
      </c>
      <c r="T28" s="97">
        <f t="shared" si="7"/>
        <v>8.3903285750622096</v>
      </c>
      <c r="U28" s="97">
        <f t="shared" si="8"/>
        <v>9.4975109017590977</v>
      </c>
      <c r="V28" s="97">
        <f t="shared" si="9"/>
        <v>5.8280264152026842</v>
      </c>
      <c r="W28" s="97"/>
      <c r="X28" s="97">
        <f t="shared" si="10"/>
        <v>0.26341192888159343</v>
      </c>
      <c r="Y28" s="97">
        <f t="shared" si="13"/>
        <v>4.3349195813287951</v>
      </c>
      <c r="Z28" s="97">
        <f t="shared" si="13"/>
        <v>15.08569107696438</v>
      </c>
      <c r="AA28" s="97">
        <f t="shared" si="13"/>
        <v>4.657866044524968</v>
      </c>
      <c r="AB28" s="97">
        <f t="shared" si="13"/>
        <v>3.8763094346757661</v>
      </c>
      <c r="AC28" s="97">
        <f t="shared" si="13"/>
        <v>28.123126654664652</v>
      </c>
      <c r="AD28" s="97">
        <f t="shared" si="13"/>
        <v>23.371974084803668</v>
      </c>
      <c r="AE28" s="97">
        <f t="shared" si="13"/>
        <v>14.963475820939989</v>
      </c>
      <c r="AF28" s="97">
        <f t="shared" si="13"/>
        <v>5.3232253732162063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3.8625393681512861E-2</v>
      </c>
      <c r="C29" s="69">
        <f>'Basic T2'!O29</f>
        <v>0.44163692232263563</v>
      </c>
      <c r="D29" s="69">
        <f>'Basic T2'!Z29</f>
        <v>1.687472556000027</v>
      </c>
      <c r="E29" s="69">
        <f>'Basic T2'!AK29</f>
        <v>0.61633096696322598</v>
      </c>
      <c r="F29" s="69">
        <f>'Basic T2'!AV29</f>
        <v>0.61363157550558856</v>
      </c>
      <c r="G29" s="69">
        <f>'Basic T2'!BG29</f>
        <v>2.3316653362697468</v>
      </c>
      <c r="H29" s="69">
        <f>'Basic T2'!BR29</f>
        <v>2.2048306571431264</v>
      </c>
      <c r="I29" s="69">
        <f>'Basic T2'!CC29</f>
        <v>0.98674487625344109</v>
      </c>
      <c r="J29" s="69">
        <f>'Basic T2'!CN29</f>
        <v>0.35256285589428366</v>
      </c>
      <c r="K29" s="309">
        <f t="shared" si="12"/>
        <v>9.2735011400335896</v>
      </c>
      <c r="L29" s="97"/>
      <c r="M29" s="97">
        <f t="shared" si="0"/>
        <v>0.37589073013278029</v>
      </c>
      <c r="N29" s="97">
        <f t="shared" si="1"/>
        <v>0.60282330456038236</v>
      </c>
      <c r="O29" s="97">
        <f t="shared" si="2"/>
        <v>1.2976378821100036</v>
      </c>
      <c r="P29" s="97">
        <f t="shared" si="3"/>
        <v>1.6755310933010712</v>
      </c>
      <c r="Q29" s="97">
        <f t="shared" si="4"/>
        <v>1.6599123307161887</v>
      </c>
      <c r="R29" s="97">
        <f t="shared" si="5"/>
        <v>1.9126798130280336</v>
      </c>
      <c r="S29" s="97">
        <f t="shared" si="6"/>
        <v>2.1073459300922215</v>
      </c>
      <c r="T29" s="97">
        <f t="shared" si="7"/>
        <v>1.5951193998130715</v>
      </c>
      <c r="U29" s="97">
        <f t="shared" si="8"/>
        <v>1.8134823669297226</v>
      </c>
      <c r="V29" s="97">
        <f t="shared" si="9"/>
        <v>1.5581421490603575</v>
      </c>
      <c r="W29" s="97"/>
      <c r="X29" s="97">
        <f>IF($K29&gt;0,B29/$K29*100,0)</f>
        <v>0.41651360255694059</v>
      </c>
      <c r="Y29" s="97">
        <f t="shared" si="13"/>
        <v>4.7623536747744017</v>
      </c>
      <c r="Z29" s="97">
        <f t="shared" si="13"/>
        <v>18.19671481696626</v>
      </c>
      <c r="AA29" s="97">
        <f t="shared" si="13"/>
        <v>6.6461518433694131</v>
      </c>
      <c r="AB29" s="97">
        <f t="shared" si="13"/>
        <v>6.6170431883223548</v>
      </c>
      <c r="AC29" s="97">
        <f t="shared" si="13"/>
        <v>25.143312121933931</v>
      </c>
      <c r="AD29" s="97">
        <f t="shared" si="13"/>
        <v>23.77560129501575</v>
      </c>
      <c r="AE29" s="97">
        <f t="shared" si="13"/>
        <v>10.640478297820827</v>
      </c>
      <c r="AF29" s="97">
        <f t="shared" si="13"/>
        <v>3.8018311592401077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2.3720816619183523E-2</v>
      </c>
      <c r="C30" s="69">
        <f>'Basic T2'!O30</f>
        <v>0.14159876079874451</v>
      </c>
      <c r="D30" s="69">
        <f>'Basic T2'!Z30</f>
        <v>0.34101904308598269</v>
      </c>
      <c r="E30" s="69">
        <f>'Basic T2'!AK30</f>
        <v>0.17965556832272919</v>
      </c>
      <c r="F30" s="69">
        <f>'Basic T2'!AV30</f>
        <v>0.40829233596060255</v>
      </c>
      <c r="G30" s="69">
        <f>'Basic T2'!BG30</f>
        <v>2.262028057943597</v>
      </c>
      <c r="H30" s="69">
        <f>'Basic T2'!BR30</f>
        <v>2.5465131478982821</v>
      </c>
      <c r="I30" s="69">
        <f>'Basic T2'!CC30</f>
        <v>1.875831221972003</v>
      </c>
      <c r="J30" s="69">
        <f>'Basic T2'!CN30</f>
        <v>0.63816522909870343</v>
      </c>
      <c r="K30" s="309">
        <f t="shared" si="12"/>
        <v>8.4168241816998286</v>
      </c>
      <c r="L30" s="97"/>
      <c r="M30" s="97">
        <f t="shared" si="0"/>
        <v>0.23084386276684932</v>
      </c>
      <c r="N30" s="97">
        <f t="shared" si="1"/>
        <v>0.19327875137214112</v>
      </c>
      <c r="O30" s="97">
        <f t="shared" si="2"/>
        <v>0.2622378818878211</v>
      </c>
      <c r="P30" s="97">
        <f t="shared" si="3"/>
        <v>0.4884039695304947</v>
      </c>
      <c r="Q30" s="97">
        <f t="shared" si="4"/>
        <v>1.1044566643095577</v>
      </c>
      <c r="R30" s="97">
        <f t="shared" si="5"/>
        <v>1.8555559134628723</v>
      </c>
      <c r="S30" s="97">
        <f t="shared" si="6"/>
        <v>2.4339212178332015</v>
      </c>
      <c r="T30" s="97">
        <f t="shared" si="7"/>
        <v>3.0323692019598338</v>
      </c>
      <c r="U30" s="97">
        <f t="shared" si="8"/>
        <v>3.2825391864456184</v>
      </c>
      <c r="V30" s="97">
        <f t="shared" si="9"/>
        <v>1.414202502453076</v>
      </c>
      <c r="W30" s="97"/>
      <c r="X30" s="97">
        <f t="shared" si="10"/>
        <v>0.28182621030338501</v>
      </c>
      <c r="Y30" s="97">
        <f t="shared" si="13"/>
        <v>1.6823300302103705</v>
      </c>
      <c r="Z30" s="97">
        <f t="shared" si="13"/>
        <v>4.05163557803</v>
      </c>
      <c r="AA30" s="97">
        <f t="shared" si="13"/>
        <v>2.1344816577414436</v>
      </c>
      <c r="AB30" s="97">
        <f t="shared" si="13"/>
        <v>4.8509072679494354</v>
      </c>
      <c r="AC30" s="97">
        <f t="shared" si="13"/>
        <v>26.875077928582403</v>
      </c>
      <c r="AD30" s="97">
        <f t="shared" si="13"/>
        <v>30.255035544582309</v>
      </c>
      <c r="AE30" s="97">
        <f t="shared" si="13"/>
        <v>22.286686539686844</v>
      </c>
      <c r="AF30" s="97">
        <f t="shared" si="13"/>
        <v>7.5820192429138054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5.6952355459273379E-2</v>
      </c>
      <c r="C31" s="69">
        <f>'Basic T2'!O31</f>
        <v>0.44348767625067542</v>
      </c>
      <c r="D31" s="69">
        <f>'Basic T2'!Z31</f>
        <v>1.1337003958187151</v>
      </c>
      <c r="E31" s="69">
        <f>'Basic T2'!AK31</f>
        <v>0.50028367958962683</v>
      </c>
      <c r="F31" s="69">
        <f>'Basic T2'!AV31</f>
        <v>0.85917118436995144</v>
      </c>
      <c r="G31" s="69">
        <f>'Basic T2'!BG31</f>
        <v>3.9114673887960221</v>
      </c>
      <c r="H31" s="69">
        <f>'Basic T2'!BR31</f>
        <v>5.1489328081870962</v>
      </c>
      <c r="I31" s="69">
        <f>'Basic T2'!CC31</f>
        <v>3.961388504611588</v>
      </c>
      <c r="J31" s="69">
        <f>'Basic T2'!CN31</f>
        <v>1.786716258232862</v>
      </c>
      <c r="K31" s="309">
        <f t="shared" si="12"/>
        <v>17.80210025131581</v>
      </c>
      <c r="L31" s="97"/>
      <c r="M31" s="97">
        <f t="shared" si="0"/>
        <v>0.55424321763260831</v>
      </c>
      <c r="N31" s="97">
        <f t="shared" si="1"/>
        <v>0.60534953717916229</v>
      </c>
      <c r="O31" s="97">
        <f t="shared" si="2"/>
        <v>0.87179644809432189</v>
      </c>
      <c r="P31" s="97">
        <f t="shared" si="3"/>
        <v>1.3600498848105174</v>
      </c>
      <c r="Q31" s="97">
        <f t="shared" si="4"/>
        <v>2.3241125458002538</v>
      </c>
      <c r="R31" s="97">
        <f t="shared" si="5"/>
        <v>3.2086014221219767</v>
      </c>
      <c r="S31" s="97">
        <f t="shared" si="6"/>
        <v>4.921277088785974</v>
      </c>
      <c r="T31" s="97">
        <f t="shared" si="7"/>
        <v>6.4037704233079387</v>
      </c>
      <c r="U31" s="97">
        <f t="shared" si="8"/>
        <v>9.1903567685630474</v>
      </c>
      <c r="V31" s="97">
        <f t="shared" si="9"/>
        <v>2.991125177483148</v>
      </c>
      <c r="W31" s="97"/>
      <c r="X31" s="97">
        <f t="shared" si="10"/>
        <v>0.31991930533625573</v>
      </c>
      <c r="Y31" s="97">
        <f t="shared" si="13"/>
        <v>2.4912098572071337</v>
      </c>
      <c r="Z31" s="97">
        <f t="shared" si="13"/>
        <v>6.3683519349629529</v>
      </c>
      <c r="AA31" s="97">
        <f t="shared" si="13"/>
        <v>2.8102508834745454</v>
      </c>
      <c r="AB31" s="97">
        <f t="shared" si="13"/>
        <v>4.8262349511622782</v>
      </c>
      <c r="AC31" s="97">
        <f t="shared" si="13"/>
        <v>21.971943386325517</v>
      </c>
      <c r="AD31" s="97">
        <f t="shared" si="13"/>
        <v>28.923176116854648</v>
      </c>
      <c r="AE31" s="97">
        <f t="shared" si="13"/>
        <v>22.252366005627842</v>
      </c>
      <c r="AF31" s="97">
        <f t="shared" si="13"/>
        <v>10.036547559048827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5.18212057337472E-4</v>
      </c>
      <c r="C32" s="69">
        <f>'Basic T2'!O32</f>
        <v>8.7035162474099273E-2</v>
      </c>
      <c r="D32" s="69">
        <f>'Basic T2'!Z32</f>
        <v>0.28710606446904624</v>
      </c>
      <c r="E32" s="69">
        <f>'Basic T2'!AK32</f>
        <v>0.21738052479099396</v>
      </c>
      <c r="F32" s="69">
        <f>'Basic T2'!AV32</f>
        <v>0.2617970270277778</v>
      </c>
      <c r="G32" s="69">
        <f>'Basic T2'!BG32</f>
        <v>1.1401297192823472</v>
      </c>
      <c r="H32" s="69">
        <f>'Basic T2'!BR32</f>
        <v>1.685649619750603</v>
      </c>
      <c r="I32" s="69">
        <f>'Basic T2'!CC32</f>
        <v>1.8409972821508787</v>
      </c>
      <c r="J32" s="69">
        <f>'Basic T2'!CN32</f>
        <v>0.82116492492666882</v>
      </c>
      <c r="K32" s="309">
        <f t="shared" si="12"/>
        <v>6.3417785369297528</v>
      </c>
      <c r="L32" s="97"/>
      <c r="M32" s="97">
        <f t="shared" si="0"/>
        <v>5.0430840964975007E-3</v>
      </c>
      <c r="N32" s="97">
        <f t="shared" si="1"/>
        <v>0.11880081035719413</v>
      </c>
      <c r="O32" s="97">
        <f t="shared" si="2"/>
        <v>0.22077971230635257</v>
      </c>
      <c r="P32" s="97">
        <f t="shared" si="3"/>
        <v>0.59096142801331408</v>
      </c>
      <c r="Q32" s="97">
        <f t="shared" si="4"/>
        <v>0.70817756232671236</v>
      </c>
      <c r="R32" s="97">
        <f t="shared" si="5"/>
        <v>0.93525561511044486</v>
      </c>
      <c r="S32" s="97">
        <f t="shared" si="6"/>
        <v>1.6111200441786766</v>
      </c>
      <c r="T32" s="97">
        <f t="shared" si="7"/>
        <v>2.9760585035029359</v>
      </c>
      <c r="U32" s="97">
        <f t="shared" si="8"/>
        <v>4.2238372159720994</v>
      </c>
      <c r="V32" s="97">
        <f t="shared" si="9"/>
        <v>1.0655514340467083</v>
      </c>
      <c r="W32" s="97"/>
      <c r="X32" s="97">
        <f t="shared" si="10"/>
        <v>8.1713994634122645E-3</v>
      </c>
      <c r="Y32" s="97">
        <f t="shared" si="13"/>
        <v>1.3724093638286468</v>
      </c>
      <c r="Z32" s="97">
        <f t="shared" si="13"/>
        <v>4.5272168177610785</v>
      </c>
      <c r="AA32" s="97">
        <f t="shared" si="13"/>
        <v>3.4277533270065033</v>
      </c>
      <c r="AB32" s="97">
        <f t="shared" si="13"/>
        <v>4.1281325972401683</v>
      </c>
      <c r="AC32" s="97">
        <f t="shared" si="13"/>
        <v>17.978075277196901</v>
      </c>
      <c r="AD32" s="97">
        <f t="shared" si="13"/>
        <v>26.58007702310395</v>
      </c>
      <c r="AE32" s="97">
        <f t="shared" si="13"/>
        <v>29.029668434971263</v>
      </c>
      <c r="AF32" s="97">
        <f t="shared" si="13"/>
        <v>12.948495759428075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5.0256810387563154E-2</v>
      </c>
      <c r="C33" s="69">
        <f>'Basic T2'!O33</f>
        <v>1.638752290994737</v>
      </c>
      <c r="D33" s="69">
        <f>'Basic T2'!Z33</f>
        <v>5.2547185274900841</v>
      </c>
      <c r="E33" s="69">
        <f>'Basic T2'!AK33</f>
        <v>2.6573993440738741</v>
      </c>
      <c r="F33" s="69">
        <f>'Basic T2'!AV33</f>
        <v>2.437046814961549</v>
      </c>
      <c r="G33" s="69">
        <f>'Basic T2'!BG33</f>
        <v>11.173002774312634</v>
      </c>
      <c r="H33" s="69">
        <f>'Basic T2'!BR33</f>
        <v>15.803911713777651</v>
      </c>
      <c r="I33" s="69">
        <f>'Basic T2'!CC33</f>
        <v>12.645557593425881</v>
      </c>
      <c r="J33" s="69">
        <f>'Basic T2'!CN33</f>
        <v>4.7284115558405126</v>
      </c>
      <c r="K33" s="309">
        <f t="shared" ref="K33" si="14">SUM(B33:J33)</f>
        <v>56.389057425264483</v>
      </c>
      <c r="L33" s="97"/>
      <c r="M33" s="97">
        <f t="shared" si="0"/>
        <v>0.48908418400839704</v>
      </c>
      <c r="N33" s="97">
        <f t="shared" si="1"/>
        <v>2.2368557099301025</v>
      </c>
      <c r="O33" s="97">
        <f t="shared" si="2"/>
        <v>4.0407897579439638</v>
      </c>
      <c r="P33" s="97">
        <f t="shared" si="3"/>
        <v>7.2242925749004501</v>
      </c>
      <c r="Q33" s="97">
        <f t="shared" si="4"/>
        <v>6.5923662017461595</v>
      </c>
      <c r="R33" s="97">
        <f t="shared" si="5"/>
        <v>9.1652847966264428</v>
      </c>
      <c r="S33" s="97">
        <f t="shared" si="6"/>
        <v>15.105155092826783</v>
      </c>
      <c r="T33" s="97">
        <f t="shared" si="7"/>
        <v>20.442137298259702</v>
      </c>
      <c r="U33" s="97">
        <f t="shared" si="8"/>
        <v>24.321594963125374</v>
      </c>
      <c r="V33" s="97">
        <f t="shared" si="9"/>
        <v>9.4745410383128803</v>
      </c>
      <c r="W33" s="97"/>
      <c r="X33" s="97">
        <f t="shared" ref="X33" si="15">IF($K33&gt;0,B33/$K33*100,0)</f>
        <v>8.9125111648073324E-2</v>
      </c>
      <c r="Y33" s="97">
        <f t="shared" ref="Y33" si="16">IF($K33&gt;0,C33/$K33*100,0)</f>
        <v>2.9061530123404977</v>
      </c>
      <c r="Z33" s="97">
        <f t="shared" ref="Z33" si="17">IF($K33&gt;0,D33/$K33*100,0)</f>
        <v>9.3186848076942077</v>
      </c>
      <c r="AA33" s="97">
        <f t="shared" ref="AA33" si="18">IF($K33&gt;0,E33/$K33*100,0)</f>
        <v>4.7126152934829095</v>
      </c>
      <c r="AB33" s="97">
        <f t="shared" ref="AB33" si="19">IF($K33&gt;0,F33/$K33*100,0)</f>
        <v>4.3218435033986893</v>
      </c>
      <c r="AC33" s="97">
        <f t="shared" ref="AC33" si="20">IF($K33&gt;0,G33/$K33*100,0)</f>
        <v>19.814132891156817</v>
      </c>
      <c r="AD33" s="97">
        <f t="shared" ref="AD33" si="21">IF($K33&gt;0,H33/$K33*100,0)</f>
        <v>28.026557696452798</v>
      </c>
      <c r="AE33" s="97">
        <f t="shared" ref="AE33" si="22">IF($K33&gt;0,I33/$K33*100,0)</f>
        <v>22.42555235151028</v>
      </c>
      <c r="AF33" s="97">
        <f>IF($K33&gt;0,J33/$K33*100,0)</f>
        <v>8.3853353323157354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10.275697319768636</v>
      </c>
      <c r="C35" s="310">
        <f t="shared" ref="C35:K35" si="24">SUM(C8:C33)</f>
        <v>73.261421544528005</v>
      </c>
      <c r="D35" s="310">
        <f t="shared" si="24"/>
        <v>130.04186909649545</v>
      </c>
      <c r="E35" s="310">
        <f t="shared" si="24"/>
        <v>36.784215430401403</v>
      </c>
      <c r="F35" s="310">
        <f t="shared" si="24"/>
        <v>36.967709929646105</v>
      </c>
      <c r="G35" s="310">
        <f t="shared" si="24"/>
        <v>121.90568020783373</v>
      </c>
      <c r="H35" s="310">
        <f t="shared" si="24"/>
        <v>104.62594800686752</v>
      </c>
      <c r="I35" s="310">
        <f t="shared" si="24"/>
        <v>61.86025173846393</v>
      </c>
      <c r="J35" s="310">
        <f t="shared" si="24"/>
        <v>19.441206725995499</v>
      </c>
      <c r="K35" s="310">
        <f t="shared" si="24"/>
        <v>595.16400000000021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1.7265320684330085</v>
      </c>
      <c r="Y35" s="98">
        <f t="shared" ref="Y35:AG35" si="26">IF($K35&gt;0,C35/$K35*100,0)</f>
        <v>12.309451099953622</v>
      </c>
      <c r="Z35" s="98">
        <f t="shared" si="26"/>
        <v>21.849753865572414</v>
      </c>
      <c r="AA35" s="98">
        <f t="shared" si="26"/>
        <v>6.1805175431312023</v>
      </c>
      <c r="AB35" s="98">
        <f t="shared" si="26"/>
        <v>6.2113484568364505</v>
      </c>
      <c r="AC35" s="98">
        <f t="shared" si="26"/>
        <v>20.482703961905237</v>
      </c>
      <c r="AD35" s="98">
        <f t="shared" si="26"/>
        <v>17.579347542335807</v>
      </c>
      <c r="AE35" s="98">
        <f t="shared" si="26"/>
        <v>10.393816114291845</v>
      </c>
      <c r="AF35" s="98">
        <f t="shared" si="26"/>
        <v>3.2665293475404247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automation\Data\Results\Workbooks\LSIPs\SL_LSIP\[SL_LSIP_MainTables.Main.xlsm]Manager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automation\Data\Results\Workbooks\LSIPs\SL_LSIP\[SL_LSIP_MainTables.Main.xlsm]Manager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automation\Data\Results\Workbooks\LSIPs\SL_LSIP\[SL_LSIP_MainTables.Main.xlsm]Manager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automation\Data\Results\Workbooks\LSIPs\SL_LSIP\[SL_LSIP_MainTables.Main.xlsm]Manager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automation\Data\Results\Workbooks\LSIPs\SL_LSIP\[SL_LSIP_MainTables.Main.xlsm]Manager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automation\Data\Results\Workbooks\LSIPs\SL_LSIP\[SL_LSIP_MainTables.Main.xlsm]Manager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automation\Data\Results\Workbooks\LSIPs\SL_LSIP\[SL_LSIP_MainTables.Main.xlsm]Manager</v>
      </c>
      <c r="Y79" s="91" t="str">
        <f ca="1">CELL("filename")</f>
        <v>M:\IE\Projects\Nuffield via NFER AI and automation\Data\Results\Workbooks\LSIPs\SL_LSIP\[SL_LSIP_MainTables.Main.xlsm]Manager</v>
      </c>
      <c r="AW79" s="91" t="str">
        <f ca="1">CELL("filename")</f>
        <v>M:\IE\Projects\Nuffield via NFER AI and automation\Data\Results\Workbooks\LSIPs\SL_LSIP\[SL_LSIP_MainTables.Main.xlsm]Manager</v>
      </c>
      <c r="BU79" s="91" t="str">
        <f ca="1">CELL("filename")</f>
        <v>M:\IE\Projects\Nuffield via NFER AI and automation\Data\Results\Workbooks\LSIPs\SL_LSIP\[SL_LSIP_MainTables.Main.xlsm]Manager</v>
      </c>
      <c r="CS79" s="91" t="str">
        <f ca="1">CELL("filename")</f>
        <v>M:\IE\Projects\Nuffield via NFER AI and automation\Data\Results\Workbooks\LSIPs\SL_LSIP\[SL_LSIP_MainTables.Main.xlsm]Manager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automation\Data\Results\Workbooks\LSIPs\SL_LSIP\[SL_LSIP_MainTables.Main.xlsm]Manager</v>
      </c>
      <c r="Y96" s="91" t="str">
        <f ca="1">CELL("filename")</f>
        <v>M:\IE\Projects\Nuffield via NFER AI and automation\Data\Results\Workbooks\LSIPs\SL_LSIP\[SL_LSIP_MainTables.Main.xlsm]Manager</v>
      </c>
      <c r="AW96" s="91" t="str">
        <f ca="1">CELL("filename")</f>
        <v>M:\IE\Projects\Nuffield via NFER AI and automation\Data\Results\Workbooks\LSIPs\SL_LSIP\[SL_LSIP_MainTables.Main.xlsm]Manager</v>
      </c>
      <c r="BU96" s="91" t="str">
        <f ca="1">CELL("filename")</f>
        <v>M:\IE\Projects\Nuffield via NFER AI and automation\Data\Results\Workbooks\LSIPs\SL_LSIP\[SL_LSIP_MainTables.Main.xlsm]Manager</v>
      </c>
      <c r="CS96" s="91" t="str">
        <f ca="1">CELL("filename")</f>
        <v>M:\IE\Projects\Nuffield via NFER AI and automation\Data\Results\Workbooks\LSIPs\SL_LSIP\[SL_LSIP_MainTables.Main.xlsm]Manager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224E1F7-393F-444B-86A3-BC16CEEB0878}"/>
</file>

<file path=customXml/itemProps2.xml><?xml version="1.0" encoding="utf-8"?>
<ds:datastoreItem xmlns:ds="http://schemas.openxmlformats.org/officeDocument/2006/customXml" ds:itemID="{E2E9BD64-B260-46B1-9910-A354C370D340}"/>
</file>

<file path=customXml/itemProps3.xml><?xml version="1.0" encoding="utf-8"?>
<ds:datastoreItem xmlns:ds="http://schemas.openxmlformats.org/officeDocument/2006/customXml" ds:itemID="{2DAD7E2C-2C18-4BE0-987D-AE48754134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